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HJIM\Dumb\"/>
    </mc:Choice>
  </mc:AlternateContent>
  <xr:revisionPtr revIDLastSave="0" documentId="13_ncr:1_{E0BFD1EF-BC1B-4E53-B0CF-02CCB6FE74C5}" xr6:coauthVersionLast="47" xr6:coauthVersionMax="47" xr10:uidLastSave="{00000000-0000-0000-0000-000000000000}"/>
  <bookViews>
    <workbookView xWindow="-120" yWindow="-120" windowWidth="29040" windowHeight="1572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</workbook>
</file>

<file path=xl/calcChain.xml><?xml version="1.0" encoding="utf-8"?>
<calcChain xmlns="http://schemas.openxmlformats.org/spreadsheetml/2006/main">
  <c r="J59" i="1" l="1"/>
  <c r="J58" i="1"/>
  <c r="J57" i="1"/>
  <c r="O14" i="1"/>
  <c r="O15" i="1"/>
  <c r="O16" i="1"/>
  <c r="O17" i="1"/>
  <c r="O18" i="1"/>
  <c r="O19" i="1"/>
  <c r="O20" i="1"/>
  <c r="O21" i="1"/>
  <c r="O22" i="1"/>
  <c r="O23" i="1"/>
  <c r="O24" i="1"/>
  <c r="O25" i="1"/>
  <c r="Q25" i="1" s="1"/>
  <c r="O26" i="1"/>
  <c r="O27" i="1"/>
  <c r="O28" i="1"/>
  <c r="O29" i="1"/>
  <c r="O30" i="1"/>
  <c r="O31" i="1"/>
  <c r="O32" i="1"/>
  <c r="O33" i="1"/>
  <c r="O34" i="1"/>
  <c r="O35" i="1"/>
  <c r="O36" i="1"/>
  <c r="O37" i="1"/>
  <c r="Q37" i="1" s="1"/>
  <c r="O38" i="1"/>
  <c r="O39" i="1"/>
  <c r="O40" i="1"/>
  <c r="O41" i="1"/>
  <c r="O42" i="1"/>
  <c r="O43" i="1"/>
  <c r="O44" i="1"/>
  <c r="O45" i="1"/>
  <c r="O46" i="1"/>
  <c r="O47" i="1"/>
  <c r="O48" i="1"/>
  <c r="O49" i="1"/>
  <c r="Q49" i="1" s="1"/>
  <c r="O50" i="1"/>
  <c r="O51" i="1"/>
  <c r="O52" i="1"/>
  <c r="O53" i="1"/>
  <c r="O54" i="1"/>
  <c r="O55" i="1"/>
  <c r="O56" i="1"/>
  <c r="O57" i="1"/>
  <c r="O58" i="1"/>
  <c r="O59" i="1"/>
  <c r="O13" i="1"/>
  <c r="N59" i="1"/>
  <c r="L59" i="1"/>
  <c r="M58" i="1"/>
  <c r="N58" i="1" s="1"/>
  <c r="L58" i="1"/>
  <c r="M57" i="1"/>
  <c r="L57" i="1"/>
  <c r="M56" i="1"/>
  <c r="L56" i="1"/>
  <c r="M55" i="1"/>
  <c r="L55" i="1"/>
  <c r="M54" i="1"/>
  <c r="L54" i="1"/>
  <c r="M53" i="1"/>
  <c r="N53" i="1" s="1"/>
  <c r="L53" i="1"/>
  <c r="M52" i="1"/>
  <c r="L52" i="1"/>
  <c r="M51" i="1"/>
  <c r="L51" i="1"/>
  <c r="M50" i="1"/>
  <c r="L50" i="1"/>
  <c r="M49" i="1"/>
  <c r="L49" i="1"/>
  <c r="M48" i="1"/>
  <c r="L48" i="1"/>
  <c r="M47" i="1"/>
  <c r="N47" i="1" s="1"/>
  <c r="L47" i="1"/>
  <c r="M46" i="1"/>
  <c r="L46" i="1"/>
  <c r="M45" i="1"/>
  <c r="L45" i="1"/>
  <c r="M44" i="1"/>
  <c r="L44" i="1"/>
  <c r="M43" i="1"/>
  <c r="L43" i="1"/>
  <c r="M42" i="1"/>
  <c r="N42" i="1" s="1"/>
  <c r="L42" i="1"/>
  <c r="M41" i="1"/>
  <c r="N41" i="1" s="1"/>
  <c r="L41" i="1"/>
  <c r="M40" i="1"/>
  <c r="L40" i="1"/>
  <c r="M39" i="1"/>
  <c r="L39" i="1"/>
  <c r="M38" i="1"/>
  <c r="L38" i="1"/>
  <c r="M37" i="1"/>
  <c r="L37" i="1"/>
  <c r="M36" i="1"/>
  <c r="L36" i="1"/>
  <c r="M35" i="1"/>
  <c r="N35" i="1" s="1"/>
  <c r="L35" i="1"/>
  <c r="M34" i="1"/>
  <c r="L34" i="1"/>
  <c r="M33" i="1"/>
  <c r="L33" i="1"/>
  <c r="M32" i="1"/>
  <c r="L32" i="1"/>
  <c r="M31" i="1"/>
  <c r="L31" i="1"/>
  <c r="M30" i="1"/>
  <c r="L30" i="1"/>
  <c r="M29" i="1"/>
  <c r="N29" i="1" s="1"/>
  <c r="L29" i="1"/>
  <c r="M28" i="1"/>
  <c r="L28" i="1"/>
  <c r="M27" i="1"/>
  <c r="L27" i="1"/>
  <c r="M26" i="1"/>
  <c r="L26" i="1"/>
  <c r="M25" i="1"/>
  <c r="L25" i="1"/>
  <c r="M24" i="1"/>
  <c r="N24" i="1" s="1"/>
  <c r="L24" i="1"/>
  <c r="M23" i="1"/>
  <c r="N23" i="1" s="1"/>
  <c r="L23" i="1"/>
  <c r="M22" i="1"/>
  <c r="L22" i="1"/>
  <c r="M21" i="1"/>
  <c r="L21" i="1"/>
  <c r="M20" i="1"/>
  <c r="N20" i="1" s="1"/>
  <c r="L20" i="1"/>
  <c r="M19" i="1"/>
  <c r="L19" i="1"/>
  <c r="M18" i="1"/>
  <c r="L18" i="1"/>
  <c r="M17" i="1"/>
  <c r="N17" i="1" s="1"/>
  <c r="L17" i="1"/>
  <c r="M16" i="1"/>
  <c r="L16" i="1"/>
  <c r="M15" i="1"/>
  <c r="L15" i="1"/>
  <c r="M14" i="1"/>
  <c r="N14" i="1" s="1"/>
  <c r="L14" i="1"/>
  <c r="M13" i="1"/>
  <c r="L13" i="1"/>
  <c r="I59" i="1"/>
  <c r="I58" i="1"/>
  <c r="K57" i="1"/>
  <c r="I57" i="1"/>
  <c r="J56" i="1"/>
  <c r="I56" i="1"/>
  <c r="J55" i="1"/>
  <c r="I55" i="1"/>
  <c r="J54" i="1"/>
  <c r="I54" i="1"/>
  <c r="J53" i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K33" i="1" s="1"/>
  <c r="I33" i="1"/>
  <c r="J32" i="1"/>
  <c r="I32" i="1"/>
  <c r="J31" i="1"/>
  <c r="I31" i="1"/>
  <c r="J30" i="1"/>
  <c r="K30" i="1" s="1"/>
  <c r="I30" i="1"/>
  <c r="J29" i="1"/>
  <c r="I29" i="1"/>
  <c r="J28" i="1"/>
  <c r="I28" i="1"/>
  <c r="J27" i="1"/>
  <c r="K27" i="1" s="1"/>
  <c r="I27" i="1"/>
  <c r="J26" i="1"/>
  <c r="I26" i="1"/>
  <c r="J25" i="1"/>
  <c r="K25" i="1" s="1"/>
  <c r="I25" i="1"/>
  <c r="J24" i="1"/>
  <c r="I24" i="1"/>
  <c r="J23" i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K15" i="1" s="1"/>
  <c r="I15" i="1"/>
  <c r="J14" i="1"/>
  <c r="I14" i="1"/>
  <c r="J13" i="1"/>
  <c r="K13" i="1" s="1"/>
  <c r="I13" i="1"/>
  <c r="H59" i="1"/>
  <c r="G56" i="1"/>
  <c r="F56" i="1"/>
  <c r="G55" i="1"/>
  <c r="F55" i="1"/>
  <c r="G54" i="1"/>
  <c r="F54" i="1"/>
  <c r="G53" i="1"/>
  <c r="H53" i="1" s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H40" i="1" s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H29" i="1" s="1"/>
  <c r="F29" i="1"/>
  <c r="G28" i="1"/>
  <c r="F28" i="1"/>
  <c r="G27" i="1"/>
  <c r="F27" i="1"/>
  <c r="G26" i="1"/>
  <c r="F26" i="1"/>
  <c r="G25" i="1"/>
  <c r="H25" i="1" s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50" i="1"/>
  <c r="Q17" i="1"/>
  <c r="Q48" i="1"/>
  <c r="Q47" i="1"/>
  <c r="Q16" i="1"/>
  <c r="Q52" i="1"/>
  <c r="Q18" i="1"/>
  <c r="Q14" i="1"/>
  <c r="Q19" i="1"/>
  <c r="Q24" i="1"/>
  <c r="Q28" i="1"/>
  <c r="Q33" i="1"/>
  <c r="Q38" i="1"/>
  <c r="Q45" i="1"/>
  <c r="Q56" i="1"/>
  <c r="Q59" i="1"/>
  <c r="Q42" i="1"/>
  <c r="Q26" i="1"/>
  <c r="Q54" i="1"/>
  <c r="Q31" i="1"/>
  <c r="Q40" i="1"/>
  <c r="Q55" i="1"/>
  <c r="Q53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22" i="1"/>
  <c r="Q23" i="1"/>
  <c r="Q21" i="1"/>
  <c r="Q43" i="1"/>
  <c r="Q44" i="1"/>
  <c r="N36" i="1"/>
  <c r="N46" i="1"/>
  <c r="N48" i="1"/>
  <c r="N54" i="1"/>
  <c r="N56" i="1"/>
  <c r="N44" i="1"/>
  <c r="N45" i="1"/>
  <c r="N21" i="1"/>
  <c r="N34" i="1"/>
  <c r="N30" i="1"/>
  <c r="N15" i="1"/>
  <c r="H4" i="1"/>
  <c r="N32" i="1"/>
  <c r="N18" i="1"/>
  <c r="N57" i="1"/>
  <c r="N51" i="1"/>
  <c r="N27" i="1"/>
  <c r="N39" i="1"/>
  <c r="N37" i="1"/>
  <c r="K43" i="1"/>
  <c r="K37" i="1"/>
  <c r="N4" i="1"/>
  <c r="N13" i="1"/>
  <c r="K31" i="1"/>
  <c r="K36" i="1"/>
  <c r="K32" i="1"/>
  <c r="K53" i="1"/>
  <c r="N50" i="1"/>
  <c r="F16" i="2" l="1"/>
  <c r="H27" i="1"/>
  <c r="H39" i="1"/>
  <c r="K17" i="1"/>
  <c r="K35" i="1"/>
  <c r="K47" i="1"/>
  <c r="H3" i="1"/>
  <c r="E15" i="2" s="1"/>
  <c r="F15" i="2" s="1"/>
  <c r="N19" i="1"/>
  <c r="N25" i="1"/>
  <c r="N31" i="1"/>
  <c r="N49" i="1"/>
  <c r="N55" i="1"/>
  <c r="N26" i="1"/>
  <c r="N38" i="1"/>
  <c r="H36" i="1"/>
  <c r="H42" i="1"/>
  <c r="H48" i="1"/>
  <c r="H54" i="1"/>
  <c r="K14" i="1"/>
  <c r="K20" i="1"/>
  <c r="K26" i="1"/>
  <c r="K38" i="1"/>
  <c r="K44" i="1"/>
  <c r="K50" i="1"/>
  <c r="K56" i="1"/>
  <c r="N22" i="1"/>
  <c r="N28" i="1"/>
  <c r="N52" i="1"/>
  <c r="H14" i="1"/>
  <c r="H20" i="1"/>
  <c r="H26" i="1"/>
  <c r="H32" i="1"/>
  <c r="H38" i="1"/>
  <c r="H44" i="1"/>
  <c r="H50" i="1"/>
  <c r="H56" i="1"/>
  <c r="K16" i="1"/>
  <c r="K22" i="1"/>
  <c r="K28" i="1"/>
  <c r="K34" i="1"/>
  <c r="K40" i="1"/>
  <c r="K46" i="1"/>
  <c r="K52" i="1"/>
  <c r="K58" i="1"/>
  <c r="H21" i="1"/>
  <c r="H33" i="1"/>
  <c r="H45" i="1"/>
  <c r="H51" i="1"/>
  <c r="H57" i="1"/>
  <c r="K23" i="1"/>
  <c r="K29" i="1"/>
  <c r="K41" i="1"/>
  <c r="K59" i="1"/>
  <c r="H16" i="1"/>
  <c r="H46" i="1"/>
  <c r="K24" i="1"/>
  <c r="K42" i="1"/>
  <c r="K48" i="1"/>
  <c r="K54" i="1"/>
  <c r="H23" i="1"/>
  <c r="H35" i="1"/>
  <c r="H41" i="1"/>
  <c r="H47" i="1"/>
  <c r="K19" i="1"/>
  <c r="K55" i="1"/>
  <c r="N33" i="1"/>
  <c r="H18" i="1"/>
  <c r="H13" i="1"/>
  <c r="H19" i="1"/>
  <c r="H37" i="1"/>
  <c r="H43" i="1"/>
  <c r="H55" i="1"/>
  <c r="K39" i="1"/>
  <c r="K45" i="1"/>
  <c r="N43" i="1"/>
  <c r="H15" i="1"/>
  <c r="H22" i="1"/>
  <c r="H17" i="1"/>
  <c r="H24" i="1"/>
  <c r="H30" i="1"/>
  <c r="N16" i="1"/>
  <c r="N40" i="1"/>
  <c r="H49" i="1"/>
  <c r="B4" i="1"/>
  <c r="B5" i="1" s="1"/>
  <c r="N5" i="1"/>
  <c r="H28" i="1"/>
  <c r="H34" i="1"/>
  <c r="H52" i="1"/>
  <c r="H58" i="1"/>
  <c r="K18" i="1"/>
  <c r="H31" i="1"/>
  <c r="D23" i="2"/>
  <c r="D26" i="2" s="1"/>
  <c r="F23" i="2" l="1"/>
  <c r="F26" i="2" s="1"/>
  <c r="H5" i="1"/>
  <c r="E23" i="2"/>
</calcChain>
</file>

<file path=xl/sharedStrings.xml><?xml version="1.0" encoding="utf-8"?>
<sst xmlns="http://schemas.openxmlformats.org/spreadsheetml/2006/main" count="1190" uniqueCount="439">
  <si>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</si>
  <si>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</si>
  <si>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</si>
  <si>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</si>
  <si>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</si>
  <si>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</si>
  <si>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</si>
  <si>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</si>
  <si>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</si>
  <si>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</si>
  <si>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</si>
  <si>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</si>
  <si>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</si>
  <si>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</si>
  <si>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</si>
  <si>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</si>
  <si>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</si>
  <si>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</si>
  <si>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</si>
  <si>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</si>
  <si>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</si>
  <si>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</si>
  <si>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</si>
  <si>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</si>
  <si>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</si>
  <si>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</si>
  <si>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</si>
  <si>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</si>
  <si>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</si>
  <si>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</si>
  <si>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</si>
  <si>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</si>
  <si>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</si>
  <si>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</si>
  <si>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</si>
  <si>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</si>
  <si>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</si>
  <si>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</si>
  <si>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</si>
  <si>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</si>
  <si>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</si>
  <si>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</si>
  <si>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</si>
  <si>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</si>
  <si>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</si>
  <si>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</si>
  <si>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</si>
  <si>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</si>
  <si>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</si>
  <si>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</si>
  <si>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</si>
  <si>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</si>
  <si>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</si>
  <si>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</si>
  <si>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</si>
  <si>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</si>
  <si>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</si>
  <si>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</si>
  <si>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</si>
  <si>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</si>
  <si>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</si>
  <si>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</si>
  <si>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</si>
  <si>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</si>
  <si>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</si>
  <si>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</si>
  <si>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</si>
  <si>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</si>
  <si>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</si>
  <si>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</si>
  <si>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</si>
  <si>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</si>
  <si>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</si>
  <si>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</si>
  <si>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</si>
  <si>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</si>
  <si>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</si>
  <si>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</si>
  <si>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</si>
  <si>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</si>
  <si>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</si>
  <si>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</si>
  <si>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</si>
  <si>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</si>
  <si>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</si>
  <si>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</si>
  <si>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</si>
  <si>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</si>
  <si>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</si>
  <si>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</si>
  <si>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</si>
  <si>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</si>
  <si>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</si>
  <si>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</si>
  <si>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</si>
  <si>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</si>
  <si>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</si>
  <si>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</si>
  <si>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</si>
  <si>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</si>
  <si>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</si>
  <si>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</si>
  <si>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</si>
  <si>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</si>
  <si>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</si>
  <si>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</si>
  <si>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</si>
  <si>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</si>
  <si>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</si>
  <si>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</si>
  <si>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</si>
  <si>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</si>
  <si>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</si>
  <si>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</si>
  <si>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</si>
  <si>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</si>
  <si>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</si>
  <si>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</si>
  <si>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</si>
  <si>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</si>
  <si>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</si>
  <si>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</si>
  <si>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</si>
  <si>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</si>
  <si>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</si>
  <si>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</si>
  <si>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</si>
  <si>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</si>
  <si>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</si>
  <si>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</si>
  <si>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</si>
  <si>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</si>
  <si>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</si>
  <si>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</si>
  <si>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</si>
  <si>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</si>
  <si>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</si>
  <si>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</si>
  <si>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</si>
  <si>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</si>
  <si>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</si>
  <si>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</si>
  <si>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</si>
  <si>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</si>
  <si>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</si>
  <si>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</si>
  <si>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</si>
  <si>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</si>
  <si>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</si>
  <si>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</si>
  <si>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</si>
  <si>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</si>
  <si>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</si>
  <si>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</si>
  <si>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</si>
  <si>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</si>
  <si>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</si>
  <si>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</si>
  <si>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</si>
  <si>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</si>
  <si>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</si>
  <si>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</si>
  <si>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</si>
  <si>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</si>
  <si>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</si>
  <si>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</si>
  <si>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</si>
  <si>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</si>
  <si>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</si>
  <si>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</si>
  <si>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</si>
  <si>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</si>
  <si>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</si>
  <si>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</si>
  <si>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</si>
  <si>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</si>
  <si>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</si>
  <si>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</si>
  <si>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</si>
  <si>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</si>
  <si>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</si>
  <si>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</si>
  <si>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</si>
  <si>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</si>
  <si>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</si>
  <si>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</si>
  <si>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</si>
  <si>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</si>
  <si>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</si>
  <si>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</si>
  <si>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</si>
  <si>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</si>
  <si>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</si>
  <si>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</si>
  <si>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</si>
  <si>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</si>
  <si>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</si>
  <si>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</si>
  <si>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</si>
  <si>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</si>
  <si>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</si>
  <si>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</si>
  <si>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</si>
  <si>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</si>
  <si>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</si>
  <si>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</si>
  <si>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</si>
  <si>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</si>
  <si>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</si>
  <si>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</si>
  <si>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</si>
  <si>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</si>
  <si>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</si>
  <si>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</si>
  <si>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</si>
  <si>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</si>
  <si>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</si>
  <si>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</si>
  <si>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</si>
  <si>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</si>
  <si>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</si>
  <si>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</si>
  <si>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</si>
  <si>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</si>
  <si>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</si>
  <si>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</si>
  <si>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</si>
  <si>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</si>
  <si>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</si>
  <si>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</si>
  <si>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</si>
  <si>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</si>
  <si>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</si>
  <si>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</si>
  <si>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</si>
  <si>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</si>
  <si>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</si>
  <si>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</si>
  <si>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</si>
  <si>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</si>
  <si>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</si>
  <si>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</si>
  <si>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</si>
  <si>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</si>
  <si>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</si>
  <si>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</si>
  <si>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</si>
  <si>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</si>
  <si>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</si>
  <si>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</si>
  <si>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</si>
  <si>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</si>
  <si>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</si>
  <si>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</si>
  <si>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</si>
  <si>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</si>
  <si>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</si>
  <si>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</si>
  <si>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</si>
  <si>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</si>
  <si>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</si>
  <si>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</si>
  <si>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</si>
  <si>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</si>
  <si>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</si>
  <si>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</si>
  <si>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</si>
  <si>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</si>
  <si>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</si>
  <si>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</si>
  <si>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</si>
  <si>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</si>
  <si>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</si>
  <si>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</si>
  <si>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</si>
  <si>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</si>
  <si>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</si>
  <si>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</si>
  <si>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</si>
  <si>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</si>
  <si>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</si>
  <si>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</si>
  <si>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</si>
  <si>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</si>
  <si>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</si>
  <si>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</si>
  <si>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</si>
  <si>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</si>
  <si>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</si>
  <si>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</si>
  <si>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</si>
  <si>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</si>
  <si>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</si>
  <si>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</si>
  <si>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</si>
  <si>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</si>
  <si>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</si>
  <si>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</si>
  <si>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</si>
  <si>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</si>
  <si>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</si>
  <si>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</si>
  <si>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</si>
  <si>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</si>
  <si>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</si>
  <si>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</si>
  <si>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</si>
  <si>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</si>
  <si>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</si>
  <si>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</si>
  <si>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</si>
  <si>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Swiss Franc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</si>
  <si>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</si>
  <si>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</si>
  <si>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</si>
  <si>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</si>
  <si>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</si>
  <si>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</si>
  <si>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</si>
  <si>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</si>
  <si>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</si>
  <si>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</si>
  <si>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</si>
  <si>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</si>
  <si>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</si>
  <si>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</si>
  <si>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</si>
  <si>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</si>
  <si>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</si>
  <si>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</si>
  <si>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</si>
  <si>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</si>
  <si>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</si>
  <si>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</si>
  <si>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</si>
  <si>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</si>
  <si>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</si>
  <si>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</si>
  <si>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</si>
  <si>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</si>
  <si>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</si>
  <si>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</si>
  <si>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</si>
  <si>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</si>
  <si>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</si>
  <si>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</si>
  <si>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</si>
  <si>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</si>
  <si>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</si>
  <si>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</si>
  <si>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</si>
  <si>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</si>
  <si>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</si>
  <si>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</si>
  <si>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</si>
  <si>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</si>
  <si>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</si>
  <si>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</si>
  <si>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</si>
  <si>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DR</t>
  </si>
  <si>
    <t>USD</t>
  </si>
  <si>
    <t>N</t>
  </si>
  <si>
    <t>MERCK KGAA SPONSORED ADR ADR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</si>
  <si>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</si>
  <si>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</si>
  <si>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</si>
  <si>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</si>
  <si>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</si>
  <si>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LLOYDS BANKING GROUP PLC ADR ADR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</si>
  <si>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</si>
  <si>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</si>
  <si>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</si>
  <si>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</si>
  <si>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</si>
  <si>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</si>
  <si>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</si>
  <si>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</si>
  <si>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</si>
  <si>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</si>
  <si>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</si>
  <si>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</si>
  <si>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</si>
  <si>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</si>
  <si>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</si>
  <si>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</si>
  <si>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</si>
  <si>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</si>
  <si>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</si>
  <si>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</si>
  <si>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</si>
  <si>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</si>
  <si>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</si>
  <si>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</si>
  <si>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</si>
  <si>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</si>
  <si>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</si>
  <si>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</si>
  <si>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</si>
  <si>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</si>
  <si>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</si>
  <si>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</si>
  <si>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</si>
  <si>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</si>
  <si>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</si>
  <si>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</si>
  <si>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</si>
  <si>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</si>
  <si>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</si>
  <si>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</si>
  <si>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</si>
  <si>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</si>
  <si>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</si>
  <si>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</si>
  <si>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</si>
  <si>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</si>
  <si>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</si>
  <si>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</si>
  <si>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</si>
  <si>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OPEN TEXT CORP</t>
  </si>
  <si>
    <t>NOVO NORDISK A/S SPONS ADR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</si>
  <si>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</si>
  <si>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</si>
  <si>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</si>
  <si>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</si>
  <si>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</si>
  <si>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</si>
  <si>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</si>
  <si>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</si>
  <si>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</si>
  <si>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</si>
  <si>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</si>
  <si>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</si>
  <si>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STRS LIQUIDITY FUND</t>
  </si>
  <si>
    <t>8322049D5</t>
  </si>
  <si>
    <t>SF</t>
  </si>
  <si>
    <t>US DOLLAR</t>
  </si>
  <si>
    <t>chf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</si>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</sst>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45152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66110091.959999993</v>
      </c>
      <c r="E15" s="29">
        <f>+Recon!H3</f>
        <v>66118056.11999999</v>
      </c>
      <c r="F15" s="12">
        <f ca="1">+D15-E15</f>
        <v>-7964.1599999964237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224096.82</v>
      </c>
      <c r="E16" s="29">
        <f>+Recon!B3</f>
        <v>48252.079999999994</v>
      </c>
      <c r="F16" s="12">
        <f ca="1">+D16-E16</f>
        <v>175844.74000000002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66334188.779999994</v>
      </c>
      <c r="E23" s="15">
        <f>SUM(E14:E22)</f>
        <v>66166308.199999988</v>
      </c>
      <c r="F23" s="15">
        <f ca="1">SUM(F14:F22)</f>
        <v>167880.5800000036</v>
      </c>
    </row>
    <row r="24" spans="1:7" x14ac:dyDescent="0.2">
      <c r="B24" s="14" t="s">
        <v>36</v>
      </c>
      <c r="D24" s="15">
        <f>Trial!G43</f>
        <v>66334188.780000001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2.5308303770290503E-3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48252.079999999994</v>
      </c>
      <c r="C3" s="79"/>
      <c r="D3" s="79"/>
      <c r="E3" s="80"/>
      <c r="F3" s="2" t="s">
        <v>38</v>
      </c>
      <c r="G3" s="7" t="s">
        <v>11</v>
      </c>
      <c r="H3" s="79">
        <f>SUM(M13:M59973)</f>
        <v>66118056.11999999</v>
      </c>
      <c r="I3" s="79"/>
      <c r="J3" s="79"/>
      <c r="K3" s="80"/>
      <c r="L3" s="2" t="s">
        <v>38</v>
      </c>
      <c r="M3" s="7" t="s">
        <v>11</v>
      </c>
      <c r="N3" s="73">
        <f>SUM(G13:G59973)</f>
        <v>2016649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48252.079999999994</v>
      </c>
      <c r="C4" s="79"/>
      <c r="D4" s="79"/>
      <c r="E4" s="80"/>
      <c r="F4" s="2" t="s">
        <v>38</v>
      </c>
      <c r="G4" s="7" t="s">
        <v>12</v>
      </c>
      <c r="H4" s="79">
        <f>SUM(L13:L59974)</f>
        <v>66110091.959999986</v>
      </c>
      <c r="I4" s="79"/>
      <c r="J4" s="79"/>
      <c r="K4" s="80"/>
      <c r="L4" s="2" t="s">
        <v>38</v>
      </c>
      <c r="M4" s="7" t="s">
        <v>12</v>
      </c>
      <c r="N4" s="75">
        <f>SUM(F13:F59974)</f>
        <v>2016649</v>
      </c>
      <c r="O4" s="75"/>
      <c r="P4" s="75"/>
      <c r="Q4" s="76"/>
      <c r="R4" s="2" t="s">
        <v>38</v>
      </c>
      <c r="S4" s="21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-7964.1600000038743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1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0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39" t="s">
        <v>17</v>
      </c>
      <c r="G11" s="39"/>
      <c r="H11" s="66" t="s">
        <v>3</v>
      </c>
      <c r="I11" s="39" t="s">
        <v>47</v>
      </c>
      <c r="J11" s="39"/>
      <c r="K11" s="66" t="s">
        <v>3</v>
      </c>
      <c r="L11" s="68" t="s">
        <v>18</v>
      </c>
      <c r="M11" s="68"/>
      <c r="N11" s="66" t="s">
        <v>3</v>
      </c>
      <c r="O11" s="39" t="s">
        <v>4</v>
      </c>
      <c r="P11" s="39"/>
      <c r="Q11" s="66" t="s">
        <v>3</v>
      </c>
      <c r="R11" s="65" t="s">
        <v>48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0" t="s">
        <v>6</v>
      </c>
      <c r="G12" s="40" t="s">
        <v>7</v>
      </c>
      <c r="H12" s="66"/>
      <c r="I12" s="40" t="s">
        <v>6</v>
      </c>
      <c r="J12" s="40" t="s">
        <v>7</v>
      </c>
      <c r="K12" s="66"/>
      <c r="L12" s="34" t="s">
        <v>6</v>
      </c>
      <c r="M12" s="34" t="s">
        <v>7</v>
      </c>
      <c r="N12" s="66"/>
      <c r="O12" s="40" t="s">
        <v>6</v>
      </c>
      <c r="P12" s="40" t="s">
        <v>7</v>
      </c>
      <c r="Q12" s="66"/>
      <c r="R12" s="65"/>
      <c r="S12" s="65"/>
    </row>
    <row r="13" spans="1:19" x14ac:dyDescent="0.2">
      <c r="A13" s="46">
        <v>45152</v>
      </c>
      <c r="B13" s="35" t="s">
        <v>58</v>
      </c>
      <c r="C13" s="42">
        <f>VLOOKUP(D13,'Holdings Manager'!$C$2:$O$100,13,FALSE)</f>
        <v>41</v>
      </c>
      <c r="D13" s="55" t="s">
        <v>249</v>
      </c>
      <c r="E13" s="55" t="s">
        <v>248</v>
      </c>
      <c r="F13" s="44">
        <f>VLOOKUP(D13,'Holdings Manager'!$C$2:$E$100,3,FALSE)</f>
        <v>8615</v>
      </c>
      <c r="G13" s="44">
        <f>VLOOKUP(D13,Sheet1!$C$2:$E$100,3,FALSE)</f>
        <v>8615</v>
      </c>
      <c r="H13" s="36">
        <f>F13-G13</f>
        <v>0</v>
      </c>
      <c r="I13" s="44">
        <f>VLOOKUP(D13,'Holdings Manager'!$C$2:$J$100,8,FALSE)</f>
        <v>315.57</v>
      </c>
      <c r="J13" s="44">
        <f>VLOOKUP(D13,Sheet1!$C$2:$J$100,8,FALSE)</f>
        <v>315.57</v>
      </c>
      <c r="K13" s="37">
        <f>I13-J13</f>
        <v>0</v>
      </c>
      <c r="L13" s="44">
        <f>VLOOKUP(D13,'Holdings Manager'!$C$2:$H$100,6,FALSE)</f>
        <v>2718635.55</v>
      </c>
      <c r="M13" s="44">
        <f>VLOOKUP(D13,Sheet1!$C$2:$H$100,6,FALSE)</f>
        <v>2718635.55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45152</v>
      </c>
      <c r="B14" s="35" t="s">
        <v>58</v>
      </c>
      <c r="C14" s="42">
        <f>VLOOKUP(D14,'Holdings Manager'!$C$2:$O$100,13,FALSE)</f>
        <v>43</v>
      </c>
      <c r="D14" s="55" t="s">
        <v>261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35.6</v>
      </c>
      <c r="J14" s="44">
        <f>VLOOKUP(D14,Sheet1!$C$2:$J$100,8,FALSE)</f>
        <v>35.6</v>
      </c>
      <c r="K14" s="37">
        <f t="shared" ref="K14:K71" si="2">I14-J14</f>
        <v>0</v>
      </c>
      <c r="L14" s="44">
        <f>VLOOKUP(D14,'Holdings Manager'!$C$2:$H$100,6,FALSE)</f>
        <v>2497518</v>
      </c>
      <c r="M14" s="44">
        <f>VLOOKUP(D14,Sheet1!$C$2:$H$100,6,FALSE)</f>
        <v>2497518.0099999998</v>
      </c>
      <c r="N14" s="37">
        <f t="shared" ref="N14:N71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45152</v>
      </c>
      <c r="B15" s="35" t="s">
        <v>58</v>
      </c>
      <c r="C15" s="42">
        <f>VLOOKUP(D15,'Holdings Manager'!$C$2:$O$100,13,FALSE)</f>
        <v>41</v>
      </c>
      <c r="D15" s="55" t="s">
        <v>269</v>
      </c>
      <c r="E15" s="55" t="s">
        <v>268</v>
      </c>
      <c r="F15" s="44">
        <f>VLOOKUP(D15,'Holdings Manager'!$C$2:$E$100,3,FALSE)</f>
        <v>41665</v>
      </c>
      <c r="G15" s="44">
        <f>VLOOKUP(D15,Sheet1!$C$2:$E$100,3,FALSE)</f>
        <v>41665</v>
      </c>
      <c r="H15" s="36">
        <f t="shared" si="1"/>
        <v>0</v>
      </c>
      <c r="I15" s="44">
        <f>VLOOKUP(D15,'Holdings Manager'!$C$2:$J$100,8,FALSE)</f>
        <v>55.98</v>
      </c>
      <c r="J15" s="44">
        <f>VLOOKUP(D15,Sheet1!$C$2:$J$100,8,FALSE)</f>
        <v>55.98</v>
      </c>
      <c r="K15" s="37">
        <f t="shared" si="2"/>
        <v>0</v>
      </c>
      <c r="L15" s="44">
        <f>VLOOKUP(D15,'Holdings Manager'!$C$2:$H$100,6,FALSE)</f>
        <v>2332406.7000000002</v>
      </c>
      <c r="M15" s="44">
        <f>VLOOKUP(D15,Sheet1!$C$2:$H$100,6,FALSE)</f>
        <v>2332406.7000000002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S15" s="38"/>
    </row>
    <row r="16" spans="1:19" x14ac:dyDescent="0.2">
      <c r="A16" s="46">
        <v>45152</v>
      </c>
      <c r="B16" s="35" t="s">
        <v>58</v>
      </c>
      <c r="C16" s="42">
        <f>VLOOKUP(D16,'Holdings Manager'!$C$2:$O$100,13,FALSE)</f>
        <v>43</v>
      </c>
      <c r="D16" s="55" t="s">
        <v>275</v>
      </c>
      <c r="E16" s="55" t="s">
        <v>274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12.355</v>
      </c>
      <c r="J16" s="44">
        <f>VLOOKUP(D16,Sheet1!$C$2:$J$100,8,FALSE)</f>
        <v>12.35</v>
      </c>
      <c r="K16" s="37">
        <f t="shared" si="2"/>
        <v>5.0000000000007816E-3</v>
      </c>
      <c r="L16" s="44">
        <f>VLOOKUP(D16,'Holdings Manager'!$C$2:$H$100,6,FALSE)</f>
        <v>790040.48</v>
      </c>
      <c r="M16" s="44">
        <f>VLOOKUP(D16,Sheet1!$C$2:$H$100,6,FALSE)</f>
        <v>790040.47</v>
      </c>
      <c r="N16" s="37">
        <f t="shared" si="3"/>
        <v>1.0000000009313226E-2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45152</v>
      </c>
      <c r="B17" s="35" t="s">
        <v>58</v>
      </c>
      <c r="C17" s="42">
        <f>VLOOKUP(D17,'Holdings Manager'!$C$2:$O$100,13,FALSE)</f>
        <v>43</v>
      </c>
      <c r="D17" s="55" t="s">
        <v>235</v>
      </c>
      <c r="E17" s="55" t="s">
        <v>234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92.21</v>
      </c>
      <c r="J17" s="44">
        <f>VLOOKUP(D17,Sheet1!$C$2:$J$100,8,FALSE)</f>
        <v>92.21</v>
      </c>
      <c r="K17" s="37">
        <f t="shared" si="2"/>
        <v>0</v>
      </c>
      <c r="L17" s="44">
        <f>VLOOKUP(D17,'Holdings Manager'!$C$2:$H$100,6,FALSE)</f>
        <v>681155.27</v>
      </c>
      <c r="M17" s="44">
        <f>VLOOKUP(D17,Sheet1!$C$2:$H$100,6,FALSE)</f>
        <v>681155.27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45152</v>
      </c>
      <c r="B18" s="35" t="s">
        <v>58</v>
      </c>
      <c r="C18" s="42">
        <f>VLOOKUP(D18,'Holdings Manager'!$C$2:$O$100,13,FALSE)</f>
        <v>41</v>
      </c>
      <c r="D18" s="55" t="s">
        <v>280</v>
      </c>
      <c r="E18" s="55" t="s">
        <v>279</v>
      </c>
      <c r="F18" s="44">
        <f>VLOOKUP(D18,'Holdings Manager'!$C$2:$E$100,3,FALSE)</f>
        <v>129480</v>
      </c>
      <c r="G18" s="44">
        <f>VLOOKUP(D18,Sheet1!$C$2:$E$100,3,FALSE)</f>
        <v>129480</v>
      </c>
      <c r="H18" s="36">
        <f t="shared" si="1"/>
        <v>0</v>
      </c>
      <c r="I18" s="44">
        <f>VLOOKUP(D18,'Holdings Manager'!$C$2:$J$100,8,FALSE)</f>
        <v>23.59</v>
      </c>
      <c r="J18" s="44">
        <f>VLOOKUP(D18,Sheet1!$C$2:$J$100,8,FALSE)</f>
        <v>23.59</v>
      </c>
      <c r="K18" s="37">
        <f t="shared" si="2"/>
        <v>0</v>
      </c>
      <c r="L18" s="44">
        <f>VLOOKUP(D18,'Holdings Manager'!$C$2:$H$100,6,FALSE)</f>
        <v>3054433.2</v>
      </c>
      <c r="M18" s="44">
        <f>VLOOKUP(D18,Sheet1!$C$2:$H$100,6,FALSE)</f>
        <v>3054433.2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45152</v>
      </c>
      <c r="B19" s="35" t="s">
        <v>58</v>
      </c>
      <c r="C19" s="42">
        <f>VLOOKUP(D19,'Holdings Manager'!$C$2:$O$100,13,FALSE)</f>
        <v>41</v>
      </c>
      <c r="D19" s="55" t="s">
        <v>282</v>
      </c>
      <c r="E19" s="55" t="s">
        <v>388</v>
      </c>
      <c r="F19" s="44">
        <f>VLOOKUP(D19,'Holdings Manager'!$C$2:$E$100,3,FALSE)</f>
        <v>47290</v>
      </c>
      <c r="G19" s="44">
        <f>VLOOKUP(D19,Sheet1!$C$2:$E$100,3,FALSE)</f>
        <v>47290</v>
      </c>
      <c r="H19" s="36">
        <f t="shared" si="1"/>
        <v>0</v>
      </c>
      <c r="I19" s="44">
        <f>VLOOKUP(D19,'Holdings Manager'!$C$2:$J$100,8,FALSE)</f>
        <v>37.01</v>
      </c>
      <c r="J19" s="44">
        <f>VLOOKUP(D19,Sheet1!$C$2:$J$100,8,FALSE)</f>
        <v>37.01</v>
      </c>
      <c r="K19" s="37">
        <f t="shared" si="2"/>
        <v>0</v>
      </c>
      <c r="L19" s="44">
        <f>VLOOKUP(D19,'Holdings Manager'!$C$2:$H$100,6,FALSE)</f>
        <v>1908507.91</v>
      </c>
      <c r="M19" s="44">
        <f>VLOOKUP(D19,Sheet1!$C$2:$H$100,6,FALSE)</f>
        <v>1908410.1</v>
      </c>
      <c r="N19" s="37">
        <f t="shared" si="3"/>
        <v>97.809999999823049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R19" s="38" t="s">
        <v>438</v>
      </c>
      <c r="S19" s="38"/>
    </row>
    <row r="20" spans="1:19" x14ac:dyDescent="0.2">
      <c r="A20" s="46">
        <v>45152</v>
      </c>
      <c r="B20" s="35" t="s">
        <v>58</v>
      </c>
      <c r="C20" s="42">
        <f>VLOOKUP(D20,'Holdings Manager'!$C$2:$O$100,13,FALSE)</f>
        <v>41</v>
      </c>
      <c r="D20" s="55" t="s">
        <v>238</v>
      </c>
      <c r="E20" s="55" t="s">
        <v>237</v>
      </c>
      <c r="F20" s="44">
        <f>VLOOKUP(D20,'Holdings Manager'!$C$2:$E$100,3,FALSE)</f>
        <v>22948</v>
      </c>
      <c r="G20" s="44">
        <f>VLOOKUP(D20,Sheet1!$C$2:$E$100,3,FALSE)</f>
        <v>22948</v>
      </c>
      <c r="H20" s="36">
        <f t="shared" si="1"/>
        <v>0</v>
      </c>
      <c r="I20" s="44">
        <f>VLOOKUP(D20,'Holdings Manager'!$C$2:$J$100,8,FALSE)</f>
        <v>103</v>
      </c>
      <c r="J20" s="44">
        <f>VLOOKUP(D20,Sheet1!$C$2:$J$100,8,FALSE)</f>
        <v>103</v>
      </c>
      <c r="K20" s="37">
        <f t="shared" si="2"/>
        <v>0</v>
      </c>
      <c r="L20" s="44">
        <f>VLOOKUP(D20,'Holdings Manager'!$C$2:$H$100,6,FALSE)</f>
        <v>2363644</v>
      </c>
      <c r="M20" s="44">
        <f>VLOOKUP(D20,Sheet1!$C$2:$H$100,6,FALSE)</f>
        <v>2363644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45152</v>
      </c>
      <c r="B21" s="35" t="s">
        <v>58</v>
      </c>
      <c r="C21" s="42">
        <f>VLOOKUP(D21,'Holdings Manager'!$C$2:$O$100,13,FALSE)</f>
        <v>43</v>
      </c>
      <c r="D21" s="55" t="s">
        <v>254</v>
      </c>
      <c r="E21" s="55" t="s">
        <v>253</v>
      </c>
      <c r="F21" s="44">
        <f>VLOOKUP(D21,'Holdings Manager'!$C$2:$E$100,3,FALSE)</f>
        <v>23327</v>
      </c>
      <c r="G21" s="44">
        <f>VLOOKUP(D21,Sheet1!$C$2:$E$100,3,FALSE)</f>
        <v>23327</v>
      </c>
      <c r="H21" s="36">
        <f t="shared" si="1"/>
        <v>0</v>
      </c>
      <c r="I21" s="44">
        <f>VLOOKUP(D21,'Holdings Manager'!$C$2:$J$100,8,FALSE)</f>
        <v>76.84</v>
      </c>
      <c r="J21" s="44">
        <f>VLOOKUP(D21,Sheet1!$C$2:$J$100,8,FALSE)</f>
        <v>76.84</v>
      </c>
      <c r="K21" s="37">
        <f t="shared" si="2"/>
        <v>0</v>
      </c>
      <c r="L21" s="44">
        <f>VLOOKUP(D21,'Holdings Manager'!$C$2:$H$100,6,FALSE)</f>
        <v>1792446.68</v>
      </c>
      <c r="M21" s="44">
        <f>VLOOKUP(D21,Sheet1!$C$2:$H$100,6,FALSE)</f>
        <v>1792446.68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45152</v>
      </c>
      <c r="B22" s="35" t="s">
        <v>58</v>
      </c>
      <c r="C22" s="42">
        <f>VLOOKUP(D22,'Holdings Manager'!$C$2:$O$100,13,FALSE)</f>
        <v>43</v>
      </c>
      <c r="D22" s="55" t="s">
        <v>228</v>
      </c>
      <c r="E22" s="55" t="s">
        <v>227</v>
      </c>
      <c r="F22" s="44">
        <f>VLOOKUP(D22,'Holdings Manager'!$C$2:$E$100,3,FALSE)</f>
        <v>3527</v>
      </c>
      <c r="G22" s="44">
        <f>VLOOKUP(D22,Sheet1!$C$2:$E$100,3,FALSE)</f>
        <v>3527</v>
      </c>
      <c r="H22" s="36">
        <f t="shared" si="1"/>
        <v>0</v>
      </c>
      <c r="I22" s="44">
        <f>VLOOKUP(D22,'Holdings Manager'!$C$2:$J$100,8,FALSE)</f>
        <v>666.55</v>
      </c>
      <c r="J22" s="44">
        <f>VLOOKUP(D22,Sheet1!$C$2:$J$100,8,FALSE)</f>
        <v>666.55</v>
      </c>
      <c r="K22" s="37">
        <f t="shared" si="2"/>
        <v>0</v>
      </c>
      <c r="L22" s="44">
        <f>VLOOKUP(D22,'Holdings Manager'!$C$2:$H$100,6,FALSE)</f>
        <v>2350921.85</v>
      </c>
      <c r="M22" s="44">
        <f>VLOOKUP(D22,Sheet1!$C$2:$H$100,6,FALSE)</f>
        <v>2350921.85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45152</v>
      </c>
      <c r="B23" s="35" t="s">
        <v>58</v>
      </c>
      <c r="C23" s="42">
        <f>VLOOKUP(D23,'Holdings Manager'!$C$2:$O$100,13,FALSE)</f>
        <v>41</v>
      </c>
      <c r="D23" s="55" t="s">
        <v>299</v>
      </c>
      <c r="E23" s="55" t="s">
        <v>392</v>
      </c>
      <c r="F23" s="44">
        <f>VLOOKUP(D23,'Holdings Manager'!$C$2:$E$100,3,FALSE)</f>
        <v>26975</v>
      </c>
      <c r="G23" s="44">
        <f>VLOOKUP(D23,Sheet1!$C$2:$E$100,3,FALSE)</f>
        <v>26975</v>
      </c>
      <c r="H23" s="36">
        <f t="shared" si="1"/>
        <v>0</v>
      </c>
      <c r="I23" s="44">
        <f>VLOOKUP(D23,'Holdings Manager'!$C$2:$J$100,8,FALSE)</f>
        <v>60.2</v>
      </c>
      <c r="J23" s="44">
        <f>VLOOKUP(D23,Sheet1!$C$2:$J$100,8,FALSE)</f>
        <v>60.2</v>
      </c>
      <c r="K23" s="37">
        <f t="shared" si="2"/>
        <v>0</v>
      </c>
      <c r="L23" s="44">
        <f>VLOOKUP(D23,'Holdings Manager'!$C$2:$H$100,6,FALSE)</f>
        <v>1846699.27</v>
      </c>
      <c r="M23" s="44">
        <f>VLOOKUP(D23,Sheet1!$C$2:$H$100,6,FALSE)</f>
        <v>1849328.09</v>
      </c>
      <c r="N23" s="37">
        <f t="shared" si="3"/>
        <v>-2628.8200000000652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 t="s">
        <v>438</v>
      </c>
      <c r="S23" s="38"/>
    </row>
    <row r="24" spans="1:19" x14ac:dyDescent="0.2">
      <c r="A24" s="46">
        <v>45152</v>
      </c>
      <c r="B24" s="35" t="s">
        <v>58</v>
      </c>
      <c r="C24" s="42">
        <f>VLOOKUP(D24,'Holdings Manager'!$C$2:$O$100,13,FALSE)</f>
        <v>41</v>
      </c>
      <c r="D24" s="55" t="s">
        <v>307</v>
      </c>
      <c r="E24" s="55" t="s">
        <v>395</v>
      </c>
      <c r="F24" s="44">
        <f>VLOOKUP(D24,'Holdings Manager'!$C$2:$E$100,3,FALSE)</f>
        <v>30745</v>
      </c>
      <c r="G24" s="44">
        <f>VLOOKUP(D24,Sheet1!$C$2:$E$100,3,FALSE)</f>
        <v>30745</v>
      </c>
      <c r="H24" s="36">
        <f t="shared" si="1"/>
        <v>0</v>
      </c>
      <c r="I24" s="44">
        <f>VLOOKUP(D24,'Holdings Manager'!$C$2:$J$100,8,FALSE)</f>
        <v>16.329999999999998</v>
      </c>
      <c r="J24" s="44">
        <f>VLOOKUP(D24,Sheet1!$C$2:$J$100,8,FALSE)</f>
        <v>16.329999999999998</v>
      </c>
      <c r="K24" s="37">
        <f t="shared" si="2"/>
        <v>0</v>
      </c>
      <c r="L24" s="44">
        <f>VLOOKUP(D24,'Holdings Manager'!$C$2:$H$100,6,FALSE)</f>
        <v>635690.55000000005</v>
      </c>
      <c r="M24" s="44">
        <f>VLOOKUP(D24,Sheet1!$C$2:$H$100,6,FALSE)</f>
        <v>636654.64</v>
      </c>
      <c r="N24" s="37">
        <f t="shared" si="3"/>
        <v>-964.0899999999674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438</v>
      </c>
      <c r="S24" s="38"/>
    </row>
    <row r="25" spans="1:19" x14ac:dyDescent="0.2">
      <c r="A25" s="46">
        <v>45152</v>
      </c>
      <c r="B25" s="35" t="s">
        <v>58</v>
      </c>
      <c r="C25" s="42">
        <f>VLOOKUP(D25,'Holdings Manager'!$C$2:$O$100,13,FALSE)</f>
        <v>41</v>
      </c>
      <c r="D25" s="55" t="s">
        <v>286</v>
      </c>
      <c r="E25" s="55" t="s">
        <v>372</v>
      </c>
      <c r="F25" s="44">
        <f>VLOOKUP(D25,'Holdings Manager'!$C$2:$E$100,3,FALSE)</f>
        <v>18645</v>
      </c>
      <c r="G25" s="44">
        <f>VLOOKUP(D25,Sheet1!$C$2:$E$100,3,FALSE)</f>
        <v>18645</v>
      </c>
      <c r="H25" s="36">
        <f t="shared" si="1"/>
        <v>0</v>
      </c>
      <c r="I25" s="44">
        <f>VLOOKUP(D25,'Holdings Manager'!$C$2:$J$100,8,FALSE)</f>
        <v>91.94</v>
      </c>
      <c r="J25" s="44">
        <f>VLOOKUP(D25,Sheet1!$C$2:$J$100,8,FALSE)</f>
        <v>91.94</v>
      </c>
      <c r="K25" s="37">
        <f t="shared" si="2"/>
        <v>0</v>
      </c>
      <c r="L25" s="44">
        <f>VLOOKUP(D25,'Holdings Manager'!$C$2:$H$100,6,FALSE)</f>
        <v>1869271.79</v>
      </c>
      <c r="M25" s="44">
        <f>VLOOKUP(D25,Sheet1!$C$2:$H$100,6,FALSE)</f>
        <v>1869175.99</v>
      </c>
      <c r="N25" s="37">
        <f t="shared" si="3"/>
        <v>95.800000000046566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438</v>
      </c>
      <c r="S25" s="38"/>
    </row>
    <row r="26" spans="1:19" x14ac:dyDescent="0.2">
      <c r="A26" s="46">
        <v>45152</v>
      </c>
      <c r="B26" s="35" t="s">
        <v>58</v>
      </c>
      <c r="C26" s="42">
        <f>VLOOKUP(D26,'Holdings Manager'!$C$2:$O$100,13,FALSE)</f>
        <v>41</v>
      </c>
      <c r="D26" s="55" t="s">
        <v>232</v>
      </c>
      <c r="E26" s="55" t="s">
        <v>231</v>
      </c>
      <c r="F26" s="44">
        <f>VLOOKUP(D26,'Holdings Manager'!$C$2:$E$100,3,FALSE)</f>
        <v>34223</v>
      </c>
      <c r="G26" s="44">
        <f>VLOOKUP(D26,Sheet1!$C$2:$E$100,3,FALSE)</f>
        <v>34223</v>
      </c>
      <c r="H26" s="36">
        <f t="shared" si="1"/>
        <v>0</v>
      </c>
      <c r="I26" s="44">
        <f>VLOOKUP(D26,'Holdings Manager'!$C$2:$J$100,8,FALSE)</f>
        <v>62.42</v>
      </c>
      <c r="J26" s="44">
        <f>VLOOKUP(D26,Sheet1!$C$2:$J$100,8,FALSE)</f>
        <v>62.42</v>
      </c>
      <c r="K26" s="37">
        <f t="shared" si="2"/>
        <v>0</v>
      </c>
      <c r="L26" s="44">
        <f>VLOOKUP(D26,'Holdings Manager'!$C$2:$H$100,6,FALSE)</f>
        <v>2136199.66</v>
      </c>
      <c r="M26" s="44">
        <f>VLOOKUP(D26,Sheet1!$C$2:$H$100,6,FALSE)</f>
        <v>2136199.66</v>
      </c>
      <c r="N26" s="37">
        <f t="shared" si="3"/>
        <v>0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/>
      <c r="S26" s="38"/>
    </row>
    <row r="27" spans="1:19" x14ac:dyDescent="0.2">
      <c r="A27" s="46">
        <v>45152</v>
      </c>
      <c r="B27" s="35" t="s">
        <v>58</v>
      </c>
      <c r="C27" s="42">
        <f>VLOOKUP(D27,'Holdings Manager'!$C$2:$O$100,13,FALSE)</f>
        <v>43</v>
      </c>
      <c r="D27" s="55" t="s">
        <v>246</v>
      </c>
      <c r="E27" s="55" t="s">
        <v>245</v>
      </c>
      <c r="F27" s="44">
        <f>VLOOKUP(D27,'Holdings Manager'!$C$2:$E$100,3,FALSE)</f>
        <v>27990</v>
      </c>
      <c r="G27" s="44">
        <f>VLOOKUP(D27,Sheet1!$C$2:$E$100,3,FALSE)</f>
        <v>27990</v>
      </c>
      <c r="H27" s="36">
        <f t="shared" si="1"/>
        <v>0</v>
      </c>
      <c r="I27" s="44">
        <f>VLOOKUP(D27,'Holdings Manager'!$C$2:$J$100,8,FALSE)</f>
        <v>36.36</v>
      </c>
      <c r="J27" s="44">
        <f>VLOOKUP(D27,Sheet1!$C$2:$J$100,8,FALSE)</f>
        <v>36.36</v>
      </c>
      <c r="K27" s="37">
        <f t="shared" si="2"/>
        <v>0</v>
      </c>
      <c r="L27" s="44">
        <f>VLOOKUP(D27,'Holdings Manager'!$C$2:$H$100,6,FALSE)</f>
        <v>1017716.4</v>
      </c>
      <c r="M27" s="44">
        <f>VLOOKUP(D27,Sheet1!$C$2:$H$100,6,FALSE)</f>
        <v>1017716.4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45152</v>
      </c>
      <c r="B28" s="35" t="s">
        <v>58</v>
      </c>
      <c r="C28" s="42">
        <f>VLOOKUP(D28,'Holdings Manager'!$C$2:$O$100,13,FALSE)</f>
        <v>41</v>
      </c>
      <c r="D28" s="55" t="s">
        <v>259</v>
      </c>
      <c r="E28" s="55" t="s">
        <v>258</v>
      </c>
      <c r="F28" s="44">
        <f>VLOOKUP(D28,'Holdings Manager'!$C$2:$E$100,3,FALSE)</f>
        <v>23346</v>
      </c>
      <c r="G28" s="44">
        <f>VLOOKUP(D28,Sheet1!$C$2:$E$100,3,FALSE)</f>
        <v>23346</v>
      </c>
      <c r="H28" s="36">
        <f t="shared" si="1"/>
        <v>0</v>
      </c>
      <c r="I28" s="44">
        <f>VLOOKUP(D28,'Holdings Manager'!$C$2:$J$100,8,FALSE)</f>
        <v>67.959999999999994</v>
      </c>
      <c r="J28" s="44">
        <f>VLOOKUP(D28,Sheet1!$C$2:$J$100,8,FALSE)</f>
        <v>67.959999999999994</v>
      </c>
      <c r="K28" s="37">
        <f t="shared" si="2"/>
        <v>0</v>
      </c>
      <c r="L28" s="44">
        <f>VLOOKUP(D28,'Holdings Manager'!$C$2:$H$100,6,FALSE)</f>
        <v>1586594.16</v>
      </c>
      <c r="M28" s="44">
        <f>VLOOKUP(D28,Sheet1!$C$2:$H$100,6,FALSE)</f>
        <v>1586594.16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45152</v>
      </c>
      <c r="B29" s="35" t="s">
        <v>58</v>
      </c>
      <c r="C29" s="42">
        <f>VLOOKUP(D29,'Holdings Manager'!$C$2:$O$100,13,FALSE)</f>
        <v>41</v>
      </c>
      <c r="D29" s="55" t="s">
        <v>305</v>
      </c>
      <c r="E29" s="55" t="s">
        <v>402</v>
      </c>
      <c r="F29" s="44">
        <f>VLOOKUP(D29,'Holdings Manager'!$C$2:$E$100,3,FALSE)</f>
        <v>18136</v>
      </c>
      <c r="G29" s="44">
        <f>VLOOKUP(D29,Sheet1!$C$2:$E$100,3,FALSE)</f>
        <v>18136</v>
      </c>
      <c r="H29" s="36">
        <f t="shared" si="1"/>
        <v>0</v>
      </c>
      <c r="I29" s="44">
        <f>VLOOKUP(D29,'Holdings Manager'!$C$2:$J$100,8,FALSE)</f>
        <v>82.9</v>
      </c>
      <c r="J29" s="44">
        <f>VLOOKUP(D29,Sheet1!$C$2:$J$100,8,FALSE)</f>
        <v>82.9</v>
      </c>
      <c r="K29" s="37">
        <f t="shared" si="2"/>
        <v>0</v>
      </c>
      <c r="L29" s="44">
        <f>VLOOKUP(D29,'Holdings Manager'!$C$2:$H$100,6,FALSE)</f>
        <v>1903623.72</v>
      </c>
      <c r="M29" s="44">
        <f>VLOOKUP(D29,Sheet1!$C$2:$H$100,6,FALSE)</f>
        <v>1906510.78</v>
      </c>
      <c r="N29" s="37">
        <f t="shared" si="3"/>
        <v>-2887.0600000000559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 t="s">
        <v>438</v>
      </c>
      <c r="S29" s="38"/>
    </row>
    <row r="30" spans="1:19" x14ac:dyDescent="0.2">
      <c r="A30" s="46">
        <v>45152</v>
      </c>
      <c r="B30" s="35" t="s">
        <v>58</v>
      </c>
      <c r="C30" s="42">
        <f>VLOOKUP(D30,'Holdings Manager'!$C$2:$O$100,13,FALSE)</f>
        <v>41</v>
      </c>
      <c r="D30" s="55" t="s">
        <v>302</v>
      </c>
      <c r="E30" s="55" t="s">
        <v>404</v>
      </c>
      <c r="F30" s="44">
        <f>VLOOKUP(D30,'Holdings Manager'!$C$2:$E$100,3,FALSE)</f>
        <v>36695</v>
      </c>
      <c r="G30" s="44">
        <f>VLOOKUP(D30,Sheet1!$C$2:$E$100,3,FALSE)</f>
        <v>36695</v>
      </c>
      <c r="H30" s="36">
        <f t="shared" si="1"/>
        <v>0</v>
      </c>
      <c r="I30" s="44">
        <f>VLOOKUP(D30,'Holdings Manager'!$C$2:$J$100,8,FALSE)</f>
        <v>27.95</v>
      </c>
      <c r="J30" s="44">
        <f>VLOOKUP(D30,Sheet1!$C$2:$J$100,8,FALSE)</f>
        <v>27.95</v>
      </c>
      <c r="K30" s="37">
        <f t="shared" si="2"/>
        <v>0</v>
      </c>
      <c r="L30" s="44">
        <f>VLOOKUP(D30,'Holdings Manager'!$C$2:$H$100,6,FALSE)</f>
        <v>1298595.1399999999</v>
      </c>
      <c r="M30" s="44">
        <f>VLOOKUP(D30,Sheet1!$C$2:$H$100,6,FALSE)</f>
        <v>1300564.6100000001</v>
      </c>
      <c r="N30" s="37">
        <f t="shared" si="3"/>
        <v>-1969.4700000002049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438</v>
      </c>
      <c r="S30" s="38"/>
    </row>
    <row r="31" spans="1:19" x14ac:dyDescent="0.2">
      <c r="A31" s="46">
        <v>45152</v>
      </c>
      <c r="B31" s="35" t="s">
        <v>58</v>
      </c>
      <c r="C31" s="42">
        <f>VLOOKUP(D31,'Holdings Manager'!$C$2:$O$100,13,FALSE)</f>
        <v>41</v>
      </c>
      <c r="D31" s="55">
        <v>7333378</v>
      </c>
      <c r="E31" s="55">
        <v>733337901</v>
      </c>
      <c r="F31" s="44">
        <f>VLOOKUP(D31,'Holdings Manager'!$C$2:$E$100,3,FALSE)</f>
        <v>2784</v>
      </c>
      <c r="G31" s="44">
        <f>VLOOKUP(D31,Sheet1!$C$2:$E$100,3,FALSE)</f>
        <v>2784</v>
      </c>
      <c r="H31" s="36">
        <f t="shared" si="1"/>
        <v>0</v>
      </c>
      <c r="I31" s="44">
        <f>VLOOKUP(D31,'Holdings Manager'!$C$2:$J$100,8,FALSE)</f>
        <v>494.2</v>
      </c>
      <c r="J31" s="44">
        <f>VLOOKUP(D31,Sheet1!$C$2:$J$100,8,FALSE)</f>
        <v>494.2</v>
      </c>
      <c r="K31" s="37">
        <f t="shared" si="2"/>
        <v>0</v>
      </c>
      <c r="L31" s="44">
        <f>VLOOKUP(D31,'Holdings Manager'!$C$2:$H$100,6,FALSE)</f>
        <v>1564624.78</v>
      </c>
      <c r="M31" s="44">
        <f>VLOOKUP(D31,Sheet1!$C$2:$H$100,6,FALSE)</f>
        <v>1566852.07</v>
      </c>
      <c r="N31" s="37">
        <f t="shared" si="3"/>
        <v>-2227.2900000000373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438</v>
      </c>
      <c r="S31" s="38"/>
    </row>
    <row r="32" spans="1:19" x14ac:dyDescent="0.2">
      <c r="A32" s="46">
        <v>45152</v>
      </c>
      <c r="B32" s="35" t="s">
        <v>58</v>
      </c>
      <c r="C32" s="42">
        <f>VLOOKUP(D32,'Holdings Manager'!$C$2:$O$100,13,FALSE)</f>
        <v>41</v>
      </c>
      <c r="D32" s="55">
        <v>7124594</v>
      </c>
      <c r="E32" s="55">
        <v>712459908</v>
      </c>
      <c r="F32" s="44">
        <f>VLOOKUP(D32,'Holdings Manager'!$C$2:$E$100,3,FALSE)</f>
        <v>5229</v>
      </c>
      <c r="G32" s="44">
        <f>VLOOKUP(D32,Sheet1!$C$2:$E$100,3,FALSE)</f>
        <v>5229</v>
      </c>
      <c r="H32" s="36">
        <f t="shared" si="1"/>
        <v>0</v>
      </c>
      <c r="I32" s="44">
        <f>VLOOKUP(D32,'Holdings Manager'!$C$2:$J$100,8,FALSE)</f>
        <v>136.5</v>
      </c>
      <c r="J32" s="44">
        <f>VLOOKUP(D32,Sheet1!$C$2:$J$100,8,FALSE)</f>
        <v>136.5</v>
      </c>
      <c r="K32" s="37">
        <f t="shared" si="2"/>
        <v>0</v>
      </c>
      <c r="L32" s="44">
        <f>VLOOKUP(D32,'Holdings Manager'!$C$2:$H$100,6,FALSE)</f>
        <v>811688.75</v>
      </c>
      <c r="M32" s="44">
        <f>VLOOKUP(D32,Sheet1!$C$2:$H$100,6,FALSE)</f>
        <v>812844.21</v>
      </c>
      <c r="N32" s="37">
        <f t="shared" si="3"/>
        <v>-1155.4599999999627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438</v>
      </c>
      <c r="S32" s="38"/>
    </row>
    <row r="33" spans="1:19" x14ac:dyDescent="0.2">
      <c r="A33" s="46">
        <v>45152</v>
      </c>
      <c r="B33" s="35" t="s">
        <v>58</v>
      </c>
      <c r="C33" s="42">
        <f>VLOOKUP(D33,'Holdings Manager'!$C$2:$O$100,13,FALSE)</f>
        <v>41</v>
      </c>
      <c r="D33" s="55">
        <v>6986041</v>
      </c>
      <c r="E33" s="55">
        <v>698604006</v>
      </c>
      <c r="F33" s="44">
        <f>VLOOKUP(D33,'Holdings Manager'!$C$2:$E$100,3,FALSE)</f>
        <v>29374</v>
      </c>
      <c r="G33" s="44">
        <f>VLOOKUP(D33,Sheet1!$C$2:$E$100,3,FALSE)</f>
        <v>29374</v>
      </c>
      <c r="H33" s="36">
        <f t="shared" si="1"/>
        <v>0</v>
      </c>
      <c r="I33" s="44">
        <f>VLOOKUP(D33,'Holdings Manager'!$C$2:$J$100,8,FALSE)</f>
        <v>5724</v>
      </c>
      <c r="J33" s="44">
        <f>VLOOKUP(D33,Sheet1!$C$2:$J$100,8,FALSE)</f>
        <v>5724</v>
      </c>
      <c r="K33" s="37">
        <f t="shared" si="2"/>
        <v>0</v>
      </c>
      <c r="L33" s="44">
        <f>VLOOKUP(D33,'Holdings Manager'!$C$2:$H$100,6,FALSE)</f>
        <v>1156095.69</v>
      </c>
      <c r="M33" s="44">
        <f>VLOOKUP(D33,Sheet1!$C$2:$H$100,6,FALSE)</f>
        <v>1155261.6200000001</v>
      </c>
      <c r="N33" s="37">
        <f t="shared" si="3"/>
        <v>834.06999999983236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438</v>
      </c>
      <c r="S33" s="38"/>
    </row>
    <row r="34" spans="1:19" x14ac:dyDescent="0.2">
      <c r="A34" s="46">
        <v>45152</v>
      </c>
      <c r="B34" s="35" t="s">
        <v>58</v>
      </c>
      <c r="C34" s="42">
        <f>VLOOKUP(D34,'Holdings Manager'!$C$2:$O$100,13,FALSE)</f>
        <v>41</v>
      </c>
      <c r="D34" s="55">
        <v>6869302</v>
      </c>
      <c r="E34" s="55">
        <v>686930009</v>
      </c>
      <c r="F34" s="44">
        <f>VLOOKUP(D34,'Holdings Manager'!$C$2:$E$100,3,FALSE)</f>
        <v>27119</v>
      </c>
      <c r="G34" s="44">
        <f>VLOOKUP(D34,Sheet1!$C$2:$E$100,3,FALSE)</f>
        <v>27119</v>
      </c>
      <c r="H34" s="36">
        <f t="shared" si="1"/>
        <v>0</v>
      </c>
      <c r="I34" s="44">
        <f>VLOOKUP(D34,'Holdings Manager'!$C$2:$J$100,8,FALSE)</f>
        <v>5052</v>
      </c>
      <c r="J34" s="44">
        <f>VLOOKUP(D34,Sheet1!$C$2:$J$100,8,FALSE)</f>
        <v>5052</v>
      </c>
      <c r="K34" s="37">
        <f t="shared" si="2"/>
        <v>0</v>
      </c>
      <c r="L34" s="44">
        <f>VLOOKUP(D34,'Holdings Manager'!$C$2:$H$100,6,FALSE)</f>
        <v>942037.25</v>
      </c>
      <c r="M34" s="44">
        <f>VLOOKUP(D34,Sheet1!$C$2:$H$100,6,FALSE)</f>
        <v>941357.62</v>
      </c>
      <c r="N34" s="37">
        <f t="shared" si="3"/>
        <v>679.63000000000466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438</v>
      </c>
      <c r="S34" s="38"/>
    </row>
    <row r="35" spans="1:19" x14ac:dyDescent="0.2">
      <c r="A35" s="46">
        <v>45152</v>
      </c>
      <c r="B35" s="35" t="s">
        <v>58</v>
      </c>
      <c r="C35" s="42">
        <f>VLOOKUP(D35,'Holdings Manager'!$C$2:$O$100,13,FALSE)</f>
        <v>41</v>
      </c>
      <c r="D35" s="55">
        <v>6640682</v>
      </c>
      <c r="E35" s="55">
        <v>664068004</v>
      </c>
      <c r="F35" s="44">
        <f>VLOOKUP(D35,'Holdings Manager'!$C$2:$E$100,3,FALSE)</f>
        <v>22440</v>
      </c>
      <c r="G35" s="44">
        <f>VLOOKUP(D35,Sheet1!$C$2:$E$100,3,FALSE)</f>
        <v>22440</v>
      </c>
      <c r="H35" s="36">
        <f t="shared" si="1"/>
        <v>0</v>
      </c>
      <c r="I35" s="44">
        <f>VLOOKUP(D35,'Holdings Manager'!$C$2:$J$100,8,FALSE)</f>
        <v>7767</v>
      </c>
      <c r="J35" s="44">
        <f>VLOOKUP(D35,Sheet1!$C$2:$J$100,8,FALSE)</f>
        <v>7767</v>
      </c>
      <c r="K35" s="37">
        <f t="shared" si="2"/>
        <v>0</v>
      </c>
      <c r="L35" s="44">
        <f>VLOOKUP(D35,'Holdings Manager'!$C$2:$H$100,6,FALSE)</f>
        <v>1198414.96</v>
      </c>
      <c r="M35" s="44">
        <f>VLOOKUP(D35,Sheet1!$C$2:$H$100,6,FALSE)</f>
        <v>1197550.3600000001</v>
      </c>
      <c r="N35" s="37">
        <f t="shared" si="3"/>
        <v>864.5999999998603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438</v>
      </c>
      <c r="S35" s="38"/>
    </row>
    <row r="36" spans="1:19" x14ac:dyDescent="0.2">
      <c r="A36" s="46">
        <v>45152</v>
      </c>
      <c r="B36" s="35" t="s">
        <v>58</v>
      </c>
      <c r="C36" s="42">
        <f>VLOOKUP(D36,'Holdings Manager'!$C$2:$O$100,13,FALSE)</f>
        <v>41</v>
      </c>
      <c r="D36" s="55">
        <v>6616508</v>
      </c>
      <c r="E36" s="55">
        <v>661650903</v>
      </c>
      <c r="F36" s="44">
        <f>VLOOKUP(D36,'Holdings Manager'!$C$2:$E$100,3,FALSE)</f>
        <v>32599</v>
      </c>
      <c r="G36" s="44">
        <f>VLOOKUP(D36,Sheet1!$C$2:$E$100,3,FALSE)</f>
        <v>32599</v>
      </c>
      <c r="H36" s="36">
        <f t="shared" si="1"/>
        <v>0</v>
      </c>
      <c r="I36" s="44">
        <f>VLOOKUP(D36,'Holdings Manager'!$C$2:$J$100,8,FALSE)</f>
        <v>2335.5</v>
      </c>
      <c r="J36" s="44">
        <f>VLOOKUP(D36,Sheet1!$C$2:$J$100,8,FALSE)</f>
        <v>2335.5</v>
      </c>
      <c r="K36" s="37">
        <f t="shared" si="2"/>
        <v>0</v>
      </c>
      <c r="L36" s="44">
        <f>VLOOKUP(D36,'Holdings Manager'!$C$2:$H$100,6,FALSE)</f>
        <v>523498.23</v>
      </c>
      <c r="M36" s="44">
        <f>VLOOKUP(D36,Sheet1!$C$2:$H$100,6,FALSE)</f>
        <v>523120.55</v>
      </c>
      <c r="N36" s="37">
        <f t="shared" si="3"/>
        <v>377.67999999999302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438</v>
      </c>
      <c r="S36" s="38"/>
    </row>
    <row r="37" spans="1:19" x14ac:dyDescent="0.2">
      <c r="A37" s="46">
        <v>45152</v>
      </c>
      <c r="B37" s="35" t="s">
        <v>58</v>
      </c>
      <c r="C37" s="42">
        <f>VLOOKUP(D37,'Holdings Manager'!$C$2:$O$100,13,FALSE)</f>
        <v>41</v>
      </c>
      <c r="D37" s="55">
        <v>6555805</v>
      </c>
      <c r="E37" s="55">
        <v>655580009</v>
      </c>
      <c r="F37" s="44">
        <f>VLOOKUP(D37,'Holdings Manager'!$C$2:$E$100,3,FALSE)</f>
        <v>19007</v>
      </c>
      <c r="G37" s="44">
        <f>VLOOKUP(D37,Sheet1!$C$2:$E$100,3,FALSE)</f>
        <v>19007</v>
      </c>
      <c r="H37" s="36">
        <f t="shared" si="1"/>
        <v>0</v>
      </c>
      <c r="I37" s="44">
        <f>VLOOKUP(D37,'Holdings Manager'!$C$2:$J$100,8,FALSE)</f>
        <v>4102</v>
      </c>
      <c r="J37" s="44">
        <f>VLOOKUP(D37,Sheet1!$C$2:$J$100,8,FALSE)</f>
        <v>4102</v>
      </c>
      <c r="K37" s="37">
        <f t="shared" si="2"/>
        <v>0</v>
      </c>
      <c r="L37" s="44">
        <f>VLOOKUP(D37,'Holdings Manager'!$C$2:$H$100,6,FALSE)</f>
        <v>536093.19999999995</v>
      </c>
      <c r="M37" s="44">
        <f>VLOOKUP(D37,Sheet1!$C$2:$H$100,6,FALSE)</f>
        <v>535706.43000000005</v>
      </c>
      <c r="N37" s="37">
        <f t="shared" si="3"/>
        <v>386.76999999990221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438</v>
      </c>
      <c r="S37" s="38"/>
    </row>
    <row r="38" spans="1:19" x14ac:dyDescent="0.2">
      <c r="A38" s="46">
        <v>45152</v>
      </c>
      <c r="B38" s="35" t="s">
        <v>58</v>
      </c>
      <c r="C38" s="42">
        <f>VLOOKUP(D38,'Holdings Manager'!$C$2:$O$100,13,FALSE)</f>
        <v>41</v>
      </c>
      <c r="D38" s="55">
        <v>6054603</v>
      </c>
      <c r="E38" s="55">
        <v>605460005</v>
      </c>
      <c r="F38" s="44">
        <f>VLOOKUP(D38,'Holdings Manager'!$C$2:$E$100,3,FALSE)</f>
        <v>71949</v>
      </c>
      <c r="G38" s="44">
        <f>VLOOKUP(D38,Sheet1!$C$2:$E$100,3,FALSE)</f>
        <v>71949</v>
      </c>
      <c r="H38" s="36">
        <f t="shared" si="1"/>
        <v>0</v>
      </c>
      <c r="I38" s="44">
        <f>VLOOKUP(D38,'Holdings Manager'!$C$2:$J$100,8,FALSE)</f>
        <v>931.5</v>
      </c>
      <c r="J38" s="44">
        <f>VLOOKUP(D38,Sheet1!$C$2:$J$100,8,FALSE)</f>
        <v>931.5</v>
      </c>
      <c r="K38" s="37">
        <f t="shared" si="2"/>
        <v>0</v>
      </c>
      <c r="L38" s="44">
        <f>VLOOKUP(D38,'Holdings Manager'!$C$2:$H$100,6,FALSE)</f>
        <v>460827.82</v>
      </c>
      <c r="M38" s="44">
        <f>VLOOKUP(D38,Sheet1!$C$2:$H$100,6,FALSE)</f>
        <v>460495.35</v>
      </c>
      <c r="N38" s="37">
        <f t="shared" si="3"/>
        <v>332.47000000003027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438</v>
      </c>
      <c r="S38" s="38"/>
    </row>
    <row r="39" spans="1:19" x14ac:dyDescent="0.2">
      <c r="A39" s="46">
        <v>45152</v>
      </c>
      <c r="B39" s="35" t="s">
        <v>58</v>
      </c>
      <c r="C39" s="42">
        <f>VLOOKUP(D39,'Holdings Manager'!$C$2:$O$100,13,FALSE)</f>
        <v>41</v>
      </c>
      <c r="D39" s="55">
        <v>5999330</v>
      </c>
      <c r="E39" s="55">
        <v>599933900</v>
      </c>
      <c r="F39" s="44">
        <f>VLOOKUP(D39,'Holdings Manager'!$C$2:$E$100,3,FALSE)</f>
        <v>6972</v>
      </c>
      <c r="G39" s="44">
        <f>VLOOKUP(D39,Sheet1!$C$2:$E$100,3,FALSE)</f>
        <v>6972</v>
      </c>
      <c r="H39" s="36">
        <f t="shared" si="1"/>
        <v>0</v>
      </c>
      <c r="I39" s="44">
        <f>VLOOKUP(D39,'Holdings Manager'!$C$2:$J$100,8,FALSE)</f>
        <v>120.35</v>
      </c>
      <c r="J39" s="44">
        <f>VLOOKUP(D39,Sheet1!$C$2:$J$100,8,FALSE)</f>
        <v>120.35</v>
      </c>
      <c r="K39" s="37">
        <f t="shared" si="2"/>
        <v>0</v>
      </c>
      <c r="L39" s="44">
        <f>VLOOKUP(D39,'Holdings Manager'!$C$2:$H$100,6,FALSE)</f>
        <v>914974.6</v>
      </c>
      <c r="M39" s="44">
        <f>VLOOKUP(D39,Sheet1!$C$2:$H$100,6,FALSE)</f>
        <v>914927.71</v>
      </c>
      <c r="N39" s="37">
        <f t="shared" si="3"/>
        <v>46.89000000001397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438</v>
      </c>
      <c r="S39" s="38"/>
    </row>
    <row r="40" spans="1:19" x14ac:dyDescent="0.2">
      <c r="A40" s="46">
        <v>45152</v>
      </c>
      <c r="B40" s="35" t="s">
        <v>58</v>
      </c>
      <c r="C40" s="42">
        <f>VLOOKUP(D40,'Holdings Manager'!$C$2:$O$100,13,FALSE)</f>
        <v>41</v>
      </c>
      <c r="D40" s="55">
        <v>5889505</v>
      </c>
      <c r="E40" s="55">
        <v>588950907</v>
      </c>
      <c r="F40" s="44">
        <f>VLOOKUP(D40,'Holdings Manager'!$C$2:$E$100,3,FALSE)</f>
        <v>44177</v>
      </c>
      <c r="G40" s="44">
        <f>VLOOKUP(D40,Sheet1!$C$2:$E$100,3,FALSE)</f>
        <v>44177</v>
      </c>
      <c r="H40" s="36">
        <f t="shared" si="1"/>
        <v>0</v>
      </c>
      <c r="I40" s="44">
        <f>VLOOKUP(D40,'Holdings Manager'!$C$2:$J$100,8,FALSE)</f>
        <v>33.465000000000003</v>
      </c>
      <c r="J40" s="44">
        <f>VLOOKUP(D40,Sheet1!$C$2:$J$100,8,FALSE)</f>
        <v>33.46</v>
      </c>
      <c r="K40" s="37">
        <f t="shared" si="2"/>
        <v>5.000000000002558E-3</v>
      </c>
      <c r="L40" s="44">
        <f>VLOOKUP(D40,'Holdings Manager'!$C$2:$H$100,6,FALSE)</f>
        <v>1612102.36</v>
      </c>
      <c r="M40" s="44">
        <f>VLOOKUP(D40,Sheet1!$C$2:$H$100,6,FALSE)</f>
        <v>1612019.74</v>
      </c>
      <c r="N40" s="37">
        <f t="shared" si="3"/>
        <v>82.620000000111759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438</v>
      </c>
      <c r="S40" s="38"/>
    </row>
    <row r="41" spans="1:19" x14ac:dyDescent="0.2">
      <c r="A41" s="46">
        <v>45152</v>
      </c>
      <c r="B41" s="35" t="s">
        <v>58</v>
      </c>
      <c r="C41" s="42">
        <f>VLOOKUP(D41,'Holdings Manager'!$C$2:$O$100,13,FALSE)</f>
        <v>41</v>
      </c>
      <c r="D41" s="55">
        <v>4031879</v>
      </c>
      <c r="E41" s="55">
        <v>403187909</v>
      </c>
      <c r="F41" s="44">
        <f>VLOOKUP(D41,'Holdings Manager'!$C$2:$E$100,3,FALSE)</f>
        <v>44187</v>
      </c>
      <c r="G41" s="44">
        <f>VLOOKUP(D41,Sheet1!$C$2:$E$100,3,FALSE)</f>
        <v>44187</v>
      </c>
      <c r="H41" s="36">
        <f t="shared" si="1"/>
        <v>0</v>
      </c>
      <c r="I41" s="44">
        <f>VLOOKUP(D41,'Holdings Manager'!$C$2:$J$100,8,FALSE)</f>
        <v>28.16</v>
      </c>
      <c r="J41" s="44">
        <f>VLOOKUP(D41,Sheet1!$C$2:$J$100,8,FALSE)</f>
        <v>28.16</v>
      </c>
      <c r="K41" s="37">
        <f t="shared" si="2"/>
        <v>0</v>
      </c>
      <c r="L41" s="44">
        <f>VLOOKUP(D41,'Holdings Manager'!$C$2:$H$100,6,FALSE)</f>
        <v>1356852.79</v>
      </c>
      <c r="M41" s="44">
        <f>VLOOKUP(D41,Sheet1!$C$2:$H$100,6,FALSE)</f>
        <v>1356783.25</v>
      </c>
      <c r="N41" s="37">
        <f t="shared" si="3"/>
        <v>69.540000000037253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438</v>
      </c>
      <c r="S41" s="38"/>
    </row>
    <row r="42" spans="1:19" x14ac:dyDescent="0.2">
      <c r="A42" s="46">
        <v>45152</v>
      </c>
      <c r="B42" s="35" t="s">
        <v>58</v>
      </c>
      <c r="C42" s="42">
        <f>VLOOKUP(D42,'Holdings Manager'!$C$2:$O$100,13,FALSE)</f>
        <v>43</v>
      </c>
      <c r="D42" s="55">
        <v>2821481</v>
      </c>
      <c r="E42" s="55">
        <v>835699307</v>
      </c>
      <c r="F42" s="44">
        <f>VLOOKUP(D42,'Holdings Manager'!$C$2:$E$100,3,FALSE)</f>
        <v>29218</v>
      </c>
      <c r="G42" s="44">
        <f>VLOOKUP(D42,Sheet1!$C$2:$E$100,3,FALSE)</f>
        <v>29218</v>
      </c>
      <c r="H42" s="36">
        <f t="shared" si="1"/>
        <v>0</v>
      </c>
      <c r="I42" s="44">
        <f>VLOOKUP(D42,'Holdings Manager'!$C$2:$J$100,8,FALSE)</f>
        <v>83.97</v>
      </c>
      <c r="J42" s="44">
        <f>VLOOKUP(D42,Sheet1!$C$2:$J$100,8,FALSE)</f>
        <v>83.97</v>
      </c>
      <c r="K42" s="37">
        <f t="shared" si="2"/>
        <v>0</v>
      </c>
      <c r="L42" s="44">
        <f>VLOOKUP(D42,'Holdings Manager'!$C$2:$H$100,6,FALSE)</f>
        <v>2453435.46</v>
      </c>
      <c r="M42" s="44">
        <f>VLOOKUP(D42,Sheet1!$C$2:$H$100,6,FALSE)</f>
        <v>2453435.46</v>
      </c>
      <c r="N42" s="37">
        <f t="shared" si="3"/>
        <v>0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/>
      <c r="S42" s="38"/>
    </row>
    <row r="43" spans="1:19" x14ac:dyDescent="0.2">
      <c r="A43" s="46">
        <v>45152</v>
      </c>
      <c r="B43" s="35" t="s">
        <v>58</v>
      </c>
      <c r="C43" s="42">
        <f>VLOOKUP(D43,'Holdings Manager'!$C$2:$O$100,13,FALSE)</f>
        <v>43</v>
      </c>
      <c r="D43" s="55">
        <v>2775135</v>
      </c>
      <c r="E43" s="55">
        <v>803054204</v>
      </c>
      <c r="F43" s="44">
        <f>VLOOKUP(D43,'Holdings Manager'!$C$2:$E$100,3,FALSE)</f>
        <v>12875</v>
      </c>
      <c r="G43" s="44">
        <f>VLOOKUP(D43,Sheet1!$C$2:$E$100,3,FALSE)</f>
        <v>12875</v>
      </c>
      <c r="H43" s="36">
        <f t="shared" si="1"/>
        <v>0</v>
      </c>
      <c r="I43" s="44">
        <f>VLOOKUP(D43,'Holdings Manager'!$C$2:$J$100,8,FALSE)</f>
        <v>138.94999999999999</v>
      </c>
      <c r="J43" s="44">
        <f>VLOOKUP(D43,Sheet1!$C$2:$J$100,8,FALSE)</f>
        <v>138.94999999999999</v>
      </c>
      <c r="K43" s="37">
        <f t="shared" si="2"/>
        <v>0</v>
      </c>
      <c r="L43" s="44">
        <f>VLOOKUP(D43,'Holdings Manager'!$C$2:$H$100,6,FALSE)</f>
        <v>1788981.25</v>
      </c>
      <c r="M43" s="44">
        <f>VLOOKUP(D43,Sheet1!$C$2:$H$100,6,FALSE)</f>
        <v>1788981.25</v>
      </c>
      <c r="N43" s="37">
        <f t="shared" si="3"/>
        <v>0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/>
      <c r="S43" s="38"/>
    </row>
    <row r="44" spans="1:19" x14ac:dyDescent="0.2">
      <c r="A44" s="46">
        <v>45152</v>
      </c>
      <c r="B44" s="35" t="s">
        <v>58</v>
      </c>
      <c r="C44" s="42">
        <f>VLOOKUP(D44,'Holdings Manager'!$C$2:$O$100,13,FALSE)</f>
        <v>41</v>
      </c>
      <c r="D44" s="55">
        <v>2655657</v>
      </c>
      <c r="E44" s="55">
        <v>683715106</v>
      </c>
      <c r="F44" s="44">
        <f>VLOOKUP(D44,'Holdings Manager'!$C$2:$E$100,3,FALSE)</f>
        <v>25531</v>
      </c>
      <c r="G44" s="44">
        <f>VLOOKUP(D44,Sheet1!$C$2:$E$100,3,FALSE)</f>
        <v>25531</v>
      </c>
      <c r="H44" s="36">
        <f t="shared" si="1"/>
        <v>0</v>
      </c>
      <c r="I44" s="44">
        <f>VLOOKUP(D44,'Holdings Manager'!$C$2:$J$100,8,FALSE)</f>
        <v>38.15</v>
      </c>
      <c r="J44" s="44">
        <f>VLOOKUP(D44,Sheet1!$C$2:$J$100,8,FALSE)</f>
        <v>38.15</v>
      </c>
      <c r="K44" s="37">
        <f t="shared" si="2"/>
        <v>0</v>
      </c>
      <c r="L44" s="44">
        <f>VLOOKUP(D44,'Holdings Manager'!$C$2:$H$100,6,FALSE)</f>
        <v>974007.65</v>
      </c>
      <c r="M44" s="44">
        <f>VLOOKUP(D44,Sheet1!$C$2:$H$100,6,FALSE)</f>
        <v>974007.65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45152</v>
      </c>
      <c r="B45" s="35" t="s">
        <v>58</v>
      </c>
      <c r="C45" s="42">
        <f>VLOOKUP(D45,'Holdings Manager'!$C$2:$O$100,13,FALSE)</f>
        <v>43</v>
      </c>
      <c r="D45" s="55">
        <v>2651202</v>
      </c>
      <c r="E45" s="55">
        <v>670100205</v>
      </c>
      <c r="F45" s="44">
        <f>VLOOKUP(D45,'Holdings Manager'!$C$2:$E$100,3,FALSE)</f>
        <v>2200</v>
      </c>
      <c r="G45" s="44">
        <f>VLOOKUP(D45,Sheet1!$C$2:$E$100,3,FALSE)</f>
        <v>2200</v>
      </c>
      <c r="H45" s="36">
        <f t="shared" si="1"/>
        <v>0</v>
      </c>
      <c r="I45" s="44">
        <f>VLOOKUP(D45,'Holdings Manager'!$C$2:$J$100,8,FALSE)</f>
        <v>179.44</v>
      </c>
      <c r="J45" s="44">
        <f>VLOOKUP(D45,Sheet1!$C$2:$J$100,8,FALSE)</f>
        <v>179.44</v>
      </c>
      <c r="K45" s="37">
        <f t="shared" si="2"/>
        <v>0</v>
      </c>
      <c r="L45" s="44">
        <f>VLOOKUP(D45,'Holdings Manager'!$C$2:$H$100,6,FALSE)</f>
        <v>394768</v>
      </c>
      <c r="M45" s="44">
        <f>VLOOKUP(D45,Sheet1!$C$2:$H$100,6,FALSE)</f>
        <v>394768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45152</v>
      </c>
      <c r="B46" s="35" t="s">
        <v>58</v>
      </c>
      <c r="C46" s="42">
        <f>VLOOKUP(D46,'Holdings Manager'!$C$2:$O$100,13,FALSE)</f>
        <v>43</v>
      </c>
      <c r="D46" s="55">
        <v>2640891</v>
      </c>
      <c r="E46" s="55">
        <v>654902204</v>
      </c>
      <c r="F46" s="44">
        <f>VLOOKUP(D46,'Holdings Manager'!$C$2:$E$100,3,FALSE)</f>
        <v>211650</v>
      </c>
      <c r="G46" s="44">
        <f>VLOOKUP(D46,Sheet1!$C$2:$E$100,3,FALSE)</f>
        <v>211650</v>
      </c>
      <c r="H46" s="36">
        <f t="shared" si="1"/>
        <v>0</v>
      </c>
      <c r="I46" s="44">
        <f>VLOOKUP(D46,'Holdings Manager'!$C$2:$J$100,8,FALSE)</f>
        <v>3.87</v>
      </c>
      <c r="J46" s="44">
        <f>VLOOKUP(D46,Sheet1!$C$2:$J$100,8,FALSE)</f>
        <v>3.87</v>
      </c>
      <c r="K46" s="37">
        <f t="shared" si="2"/>
        <v>0</v>
      </c>
      <c r="L46" s="44">
        <f>VLOOKUP(D46,'Holdings Manager'!$C$2:$H$100,6,FALSE)</f>
        <v>819085.5</v>
      </c>
      <c r="M46" s="44">
        <f>VLOOKUP(D46,Sheet1!$C$2:$H$100,6,FALSE)</f>
        <v>819085.5</v>
      </c>
      <c r="N46" s="37">
        <f t="shared" si="3"/>
        <v>0</v>
      </c>
      <c r="O46" s="44">
        <f>IFERROR(SUMIF('Accruals Manager'!$B$2:$B$100,D46,'Accruals Manager'!$C$2:$C$100),0)</f>
        <v>6614.27</v>
      </c>
      <c r="P46" s="44">
        <v>6614.27</v>
      </c>
      <c r="Q46" s="36">
        <f t="shared" si="0"/>
        <v>0</v>
      </c>
      <c r="R46" s="38"/>
      <c r="S46" s="38"/>
    </row>
    <row r="47" spans="1:19" x14ac:dyDescent="0.2">
      <c r="A47" s="46">
        <v>45152</v>
      </c>
      <c r="B47" s="35" t="s">
        <v>58</v>
      </c>
      <c r="C47" s="42">
        <f>VLOOKUP(D47,'Holdings Manager'!$C$2:$O$100,13,FALSE)</f>
        <v>43</v>
      </c>
      <c r="D47" s="55">
        <v>2615565</v>
      </c>
      <c r="E47" s="55" t="s">
        <v>271</v>
      </c>
      <c r="F47" s="44">
        <f>VLOOKUP(D47,'Holdings Manager'!$C$2:$E$100,3,FALSE)</f>
        <v>33935</v>
      </c>
      <c r="G47" s="44">
        <f>VLOOKUP(D47,Sheet1!$C$2:$E$100,3,FALSE)</f>
        <v>33935</v>
      </c>
      <c r="H47" s="36">
        <f t="shared" si="1"/>
        <v>0</v>
      </c>
      <c r="I47" s="44">
        <f>VLOOKUP(D47,'Holdings Manager'!$C$2:$J$100,8,FALSE)</f>
        <v>28.04</v>
      </c>
      <c r="J47" s="44">
        <f>VLOOKUP(D47,Sheet1!$C$2:$J$100,8,FALSE)</f>
        <v>28.04</v>
      </c>
      <c r="K47" s="37">
        <f t="shared" si="2"/>
        <v>0</v>
      </c>
      <c r="L47" s="44">
        <f>VLOOKUP(D47,'Holdings Manager'!$C$2:$H$100,6,FALSE)</f>
        <v>951537.4</v>
      </c>
      <c r="M47" s="44">
        <f>VLOOKUP(D47,Sheet1!$C$2:$H$100,6,FALSE)</f>
        <v>951537.4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45152</v>
      </c>
      <c r="B48" s="35" t="s">
        <v>58</v>
      </c>
      <c r="C48" s="42">
        <f>VLOOKUP(D48,'Holdings Manager'!$C$2:$O$100,13,FALSE)</f>
        <v>43</v>
      </c>
      <c r="D48" s="55">
        <v>2559975</v>
      </c>
      <c r="E48" s="55" t="s">
        <v>251</v>
      </c>
      <c r="F48" s="44">
        <f>VLOOKUP(D48,'Holdings Manager'!$C$2:$E$100,3,FALSE)</f>
        <v>35504</v>
      </c>
      <c r="G48" s="44">
        <f>VLOOKUP(D48,Sheet1!$C$2:$E$100,3,FALSE)</f>
        <v>35504</v>
      </c>
      <c r="H48" s="36">
        <f t="shared" si="1"/>
        <v>0</v>
      </c>
      <c r="I48" s="44">
        <f>VLOOKUP(D48,'Holdings Manager'!$C$2:$J$100,8,FALSE)</f>
        <v>36.72</v>
      </c>
      <c r="J48" s="44">
        <f>VLOOKUP(D48,Sheet1!$C$2:$J$100,8,FALSE)</f>
        <v>36.72</v>
      </c>
      <c r="K48" s="37">
        <f t="shared" si="2"/>
        <v>0</v>
      </c>
      <c r="L48" s="44">
        <f>VLOOKUP(D48,'Holdings Manager'!$C$2:$H$100,6,FALSE)</f>
        <v>1303706.8799999999</v>
      </c>
      <c r="M48" s="44">
        <f>VLOOKUP(D48,Sheet1!$C$2:$H$100,6,FALSE)</f>
        <v>1303706.8799999999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45152</v>
      </c>
      <c r="B49" s="35" t="s">
        <v>58</v>
      </c>
      <c r="C49" s="42">
        <f>VLOOKUP(D49,'Holdings Manager'!$C$2:$O$100,13,FALSE)</f>
        <v>43</v>
      </c>
      <c r="D49" s="55">
        <v>2544346</v>
      </c>
      <c r="E49" s="55">
        <v>539439109</v>
      </c>
      <c r="F49" s="44">
        <f>VLOOKUP(D49,'Holdings Manager'!$C$2:$E$100,3,FALSE)</f>
        <v>375160</v>
      </c>
      <c r="G49" s="44">
        <f>VLOOKUP(D49,Sheet1!$C$2:$E$100,3,FALSE)</f>
        <v>375160</v>
      </c>
      <c r="H49" s="36">
        <f t="shared" si="1"/>
        <v>0</v>
      </c>
      <c r="I49" s="44">
        <f>VLOOKUP(D49,'Holdings Manager'!$C$2:$J$100,8,FALSE)</f>
        <v>2.14</v>
      </c>
      <c r="J49" s="44">
        <f>VLOOKUP(D49,Sheet1!$C$2:$J$100,8,FALSE)</f>
        <v>2.14</v>
      </c>
      <c r="K49" s="37">
        <f t="shared" si="2"/>
        <v>0</v>
      </c>
      <c r="L49" s="44">
        <f>VLOOKUP(D49,'Holdings Manager'!$C$2:$H$100,6,FALSE)</f>
        <v>802842.4</v>
      </c>
      <c r="M49" s="44">
        <f>VLOOKUP(D49,Sheet1!$C$2:$H$100,6,FALSE)</f>
        <v>802842.4</v>
      </c>
      <c r="N49" s="37">
        <f t="shared" si="3"/>
        <v>0</v>
      </c>
      <c r="O49" s="44">
        <f>IFERROR(SUMIF('Accruals Manager'!$B$2:$B$100,D49,'Accruals Manager'!$C$2:$C$100),0)</f>
        <v>17836.98</v>
      </c>
      <c r="P49" s="44">
        <v>17836.98</v>
      </c>
      <c r="Q49" s="36">
        <f t="shared" si="0"/>
        <v>0</v>
      </c>
      <c r="R49" s="38"/>
      <c r="S49" s="38"/>
    </row>
    <row r="50" spans="1:19" x14ac:dyDescent="0.2">
      <c r="A50" s="46">
        <v>45152</v>
      </c>
      <c r="B50" s="35" t="s">
        <v>58</v>
      </c>
      <c r="C50" s="42">
        <f>VLOOKUP(D50,'Holdings Manager'!$C$2:$O$100,13,FALSE)</f>
        <v>43</v>
      </c>
      <c r="D50" s="55">
        <v>2430025</v>
      </c>
      <c r="E50" s="55">
        <v>861012102</v>
      </c>
      <c r="F50" s="44">
        <f>VLOOKUP(D50,'Holdings Manager'!$C$2:$E$100,3,FALSE)</f>
        <v>53604</v>
      </c>
      <c r="G50" s="44">
        <f>VLOOKUP(D50,Sheet1!$C$2:$E$100,3,FALSE)</f>
        <v>53604</v>
      </c>
      <c r="H50" s="36">
        <f t="shared" si="1"/>
        <v>0</v>
      </c>
      <c r="I50" s="44">
        <f>VLOOKUP(D50,'Holdings Manager'!$C$2:$J$100,8,FALSE)</f>
        <v>47.83</v>
      </c>
      <c r="J50" s="44">
        <f>VLOOKUP(D50,Sheet1!$C$2:$J$100,8,FALSE)</f>
        <v>47.83</v>
      </c>
      <c r="K50" s="37">
        <f t="shared" si="2"/>
        <v>0</v>
      </c>
      <c r="L50" s="44">
        <f>VLOOKUP(D50,'Holdings Manager'!$C$2:$H$100,6,FALSE)</f>
        <v>2563879.3199999998</v>
      </c>
      <c r="M50" s="44">
        <f>VLOOKUP(D50,Sheet1!$C$2:$H$100,6,FALSE)</f>
        <v>2563879.3199999998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45152</v>
      </c>
      <c r="B51" s="35" t="s">
        <v>58</v>
      </c>
      <c r="C51" s="42">
        <f>VLOOKUP(D51,'Holdings Manager'!$C$2:$O$100,13,FALSE)</f>
        <v>43</v>
      </c>
      <c r="D51" s="55">
        <v>2402444</v>
      </c>
      <c r="E51" s="55">
        <v>686330101</v>
      </c>
      <c r="F51" s="44">
        <f>VLOOKUP(D51,'Holdings Manager'!$C$2:$E$100,3,FALSE)</f>
        <v>24836</v>
      </c>
      <c r="G51" s="44">
        <f>VLOOKUP(D51,Sheet1!$C$2:$E$100,3,FALSE)</f>
        <v>24836</v>
      </c>
      <c r="H51" s="36">
        <f t="shared" si="1"/>
        <v>0</v>
      </c>
      <c r="I51" s="44">
        <f>VLOOKUP(D51,'Holdings Manager'!$C$2:$J$100,8,FALSE)</f>
        <v>88.85</v>
      </c>
      <c r="J51" s="44">
        <f>VLOOKUP(D51,Sheet1!$C$2:$J$100,8,FALSE)</f>
        <v>88.85</v>
      </c>
      <c r="K51" s="37">
        <f t="shared" si="2"/>
        <v>0</v>
      </c>
      <c r="L51" s="44">
        <f>VLOOKUP(D51,'Holdings Manager'!$C$2:$H$100,6,FALSE)</f>
        <v>2206678.6</v>
      </c>
      <c r="M51" s="44">
        <f>VLOOKUP(D51,Sheet1!$C$2:$H$100,6,FALSE)</f>
        <v>2206678.6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45152</v>
      </c>
      <c r="B52" s="35" t="s">
        <v>58</v>
      </c>
      <c r="C52" s="42">
        <f>VLOOKUP(D52,'Holdings Manager'!$C$2:$O$100,13,FALSE)</f>
        <v>41</v>
      </c>
      <c r="D52" s="55">
        <v>2311614</v>
      </c>
      <c r="E52" s="55" t="s">
        <v>243</v>
      </c>
      <c r="F52" s="44">
        <f>VLOOKUP(D52,'Holdings Manager'!$C$2:$E$100,3,FALSE)</f>
        <v>11574</v>
      </c>
      <c r="G52" s="44">
        <f>VLOOKUP(D52,Sheet1!$C$2:$E$100,3,FALSE)</f>
        <v>11574</v>
      </c>
      <c r="H52" s="36">
        <f t="shared" si="1"/>
        <v>0</v>
      </c>
      <c r="I52" s="44">
        <f>VLOOKUP(D52,'Holdings Manager'!$C$2:$J$100,8,FALSE)</f>
        <v>205.84</v>
      </c>
      <c r="J52" s="44">
        <f>VLOOKUP(D52,Sheet1!$C$2:$J$100,8,FALSE)</f>
        <v>205.84</v>
      </c>
      <c r="K52" s="37">
        <f t="shared" si="2"/>
        <v>0</v>
      </c>
      <c r="L52" s="44">
        <f>VLOOKUP(D52,'Holdings Manager'!$C$2:$H$100,6,FALSE)</f>
        <v>2382392.16</v>
      </c>
      <c r="M52" s="44">
        <f>VLOOKUP(D52,Sheet1!$C$2:$H$100,6,FALSE)</f>
        <v>2382392.16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45152</v>
      </c>
      <c r="B53" s="35" t="s">
        <v>58</v>
      </c>
      <c r="C53" s="42">
        <f>VLOOKUP(D53,'Holdings Manager'!$C$2:$O$100,13,FALSE)</f>
        <v>41</v>
      </c>
      <c r="D53" s="55">
        <v>2181334</v>
      </c>
      <c r="E53" s="55" t="s">
        <v>240</v>
      </c>
      <c r="F53" s="44">
        <f>VLOOKUP(D53,'Holdings Manager'!$C$2:$E$100,3,FALSE)</f>
        <v>11400</v>
      </c>
      <c r="G53" s="44">
        <f>VLOOKUP(D53,Sheet1!$C$2:$E$100,3,FALSE)</f>
        <v>11400</v>
      </c>
      <c r="H53" s="36">
        <f t="shared" si="1"/>
        <v>0</v>
      </c>
      <c r="I53" s="44">
        <f>VLOOKUP(D53,'Holdings Manager'!$C$2:$J$100,8,FALSE)</f>
        <v>130.19</v>
      </c>
      <c r="J53" s="44">
        <f>VLOOKUP(D53,Sheet1!$C$2:$J$100,8,FALSE)</f>
        <v>130.19</v>
      </c>
      <c r="K53" s="37">
        <f t="shared" si="2"/>
        <v>0</v>
      </c>
      <c r="L53" s="44">
        <f>VLOOKUP(D53,'Holdings Manager'!$C$2:$H$100,6,FALSE)</f>
        <v>1484166</v>
      </c>
      <c r="M53" s="44">
        <f>VLOOKUP(D53,Sheet1!$C$2:$H$100,6,FALSE)</f>
        <v>1484166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45152</v>
      </c>
      <c r="B54" s="35" t="s">
        <v>58</v>
      </c>
      <c r="C54" s="42">
        <f>VLOOKUP(D54,'Holdings Manager'!$C$2:$O$100,13,FALSE)</f>
        <v>43</v>
      </c>
      <c r="D54" s="55">
        <v>2165747</v>
      </c>
      <c r="E54" s="55">
        <v>502441306</v>
      </c>
      <c r="F54" s="44">
        <f>VLOOKUP(D54,'Holdings Manager'!$C$2:$E$100,3,FALSE)</f>
        <v>1700</v>
      </c>
      <c r="G54" s="44">
        <f>VLOOKUP(D54,Sheet1!$C$2:$E$100,3,FALSE)</f>
        <v>1700</v>
      </c>
      <c r="H54" s="36">
        <f t="shared" si="1"/>
        <v>0</v>
      </c>
      <c r="I54" s="44">
        <f>VLOOKUP(D54,'Holdings Manager'!$C$2:$J$100,8,FALSE)</f>
        <v>178.69</v>
      </c>
      <c r="J54" s="44">
        <f>VLOOKUP(D54,Sheet1!$C$2:$J$100,8,FALSE)</f>
        <v>178.69</v>
      </c>
      <c r="K54" s="37">
        <f t="shared" si="2"/>
        <v>0</v>
      </c>
      <c r="L54" s="44">
        <f>VLOOKUP(D54,'Holdings Manager'!$C$2:$H$100,6,FALSE)</f>
        <v>303773</v>
      </c>
      <c r="M54" s="44">
        <f>VLOOKUP(D54,Sheet1!$C$2:$H$100,6,FALSE)</f>
        <v>303773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45152</v>
      </c>
      <c r="B55" s="35" t="s">
        <v>58</v>
      </c>
      <c r="C55" s="42">
        <f>VLOOKUP(D55,'Holdings Manager'!$C$2:$O$100,13,FALSE)</f>
        <v>41</v>
      </c>
      <c r="D55" s="55">
        <v>2125097</v>
      </c>
      <c r="E55" s="55">
        <v>124765108</v>
      </c>
      <c r="F55" s="44">
        <f>VLOOKUP(D55,'Holdings Manager'!$C$2:$E$100,3,FALSE)</f>
        <v>51216</v>
      </c>
      <c r="G55" s="44">
        <f>VLOOKUP(D55,Sheet1!$C$2:$E$100,3,FALSE)</f>
        <v>51216</v>
      </c>
      <c r="H55" s="36">
        <f t="shared" si="1"/>
        <v>0</v>
      </c>
      <c r="I55" s="44">
        <f>VLOOKUP(D55,'Holdings Manager'!$C$2:$J$100,8,FALSE)</f>
        <v>23.59</v>
      </c>
      <c r="J55" s="44">
        <f>VLOOKUP(D55,Sheet1!$C$2:$J$100,8,FALSE)</f>
        <v>23.59</v>
      </c>
      <c r="K55" s="37">
        <f t="shared" si="2"/>
        <v>0</v>
      </c>
      <c r="L55" s="44">
        <f>VLOOKUP(D55,'Holdings Manager'!$C$2:$H$100,6,FALSE)</f>
        <v>1208185.44</v>
      </c>
      <c r="M55" s="44">
        <f>VLOOKUP(D55,Sheet1!$C$2:$H$100,6,FALSE)</f>
        <v>1208185.44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45152</v>
      </c>
      <c r="B56" s="35" t="s">
        <v>58</v>
      </c>
      <c r="C56" s="42">
        <f>VLOOKUP(D56,'Holdings Manager'!$C$2:$O$100,13,FALSE)</f>
        <v>43</v>
      </c>
      <c r="D56" s="55">
        <v>2031730</v>
      </c>
      <c r="E56" s="55">
        <v>294821608</v>
      </c>
      <c r="F56" s="44">
        <f>VLOOKUP(D56,'Holdings Manager'!$C$2:$E$100,3,FALSE)</f>
        <v>195315</v>
      </c>
      <c r="G56" s="44">
        <f>VLOOKUP(D56,Sheet1!$C$2:$E$100,3,FALSE)</f>
        <v>195315</v>
      </c>
      <c r="H56" s="36">
        <f t="shared" si="1"/>
        <v>0</v>
      </c>
      <c r="I56" s="44">
        <f>VLOOKUP(D56,'Holdings Manager'!$C$2:$J$100,8,FALSE)</f>
        <v>5.01</v>
      </c>
      <c r="J56" s="44">
        <f>VLOOKUP(D56,Sheet1!$C$2:$J$100,8,FALSE)</f>
        <v>5.01</v>
      </c>
      <c r="K56" s="37">
        <f t="shared" si="2"/>
        <v>0</v>
      </c>
      <c r="L56" s="44">
        <f>VLOOKUP(D56,'Holdings Manager'!$C$2:$H$100,6,FALSE)</f>
        <v>978528.15</v>
      </c>
      <c r="M56" s="44">
        <f>VLOOKUP(D56,Sheet1!$C$2:$H$100,6,FALSE)</f>
        <v>978528.15</v>
      </c>
      <c r="N56" s="37">
        <f t="shared" si="3"/>
        <v>0</v>
      </c>
      <c r="O56" s="44">
        <f>IFERROR(SUMIF('Accruals Manager'!$B$2:$B$100,D56,'Accruals Manager'!$C$2:$C$100),0)</f>
        <v>3516.71</v>
      </c>
      <c r="P56" s="44">
        <v>3516.71</v>
      </c>
      <c r="Q56" s="36">
        <f t="shared" si="0"/>
        <v>0</v>
      </c>
      <c r="R56" s="38"/>
      <c r="S56" s="38"/>
    </row>
    <row r="57" spans="1:19" x14ac:dyDescent="0.2">
      <c r="A57" s="46">
        <v>45152</v>
      </c>
      <c r="B57" s="35" t="s">
        <v>58</v>
      </c>
      <c r="C57" s="42" t="str">
        <f>VLOOKUP(D57,'Holdings Manager'!$C$2:$O$100,13,FALSE)</f>
        <v>FC</v>
      </c>
      <c r="D57" s="55" t="s">
        <v>393</v>
      </c>
      <c r="E57" s="55" t="s">
        <v>393</v>
      </c>
      <c r="F57" s="44"/>
      <c r="G57" s="44"/>
      <c r="H57" s="36">
        <f t="shared" si="1"/>
        <v>0</v>
      </c>
      <c r="I57" s="44">
        <f>VLOOKUP(D57,'Holdings Manager'!$C$2:$J$100,8,FALSE)</f>
        <v>1</v>
      </c>
      <c r="J57" s="44">
        <f>I57</f>
        <v>1</v>
      </c>
      <c r="K57" s="37">
        <f t="shared" si="2"/>
        <v>0</v>
      </c>
      <c r="L57" s="44">
        <f>VLOOKUP(D57,'Holdings Manager'!$C$2:$H$100,6,FALSE)</f>
        <v>-105.59</v>
      </c>
      <c r="M57" s="44">
        <f>VLOOKUP(D57,Sheet1!$C$2:$H$100,6,FALSE)</f>
        <v>-105.74</v>
      </c>
      <c r="N57" s="37">
        <f t="shared" si="3"/>
        <v>0.14999999999999147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45152</v>
      </c>
      <c r="B58" s="35" t="s">
        <v>58</v>
      </c>
      <c r="C58" s="42" t="str">
        <f>VLOOKUP(D58,'Holdings Manager'!$C$2:$O$100,13,FALSE)</f>
        <v>SF</v>
      </c>
      <c r="D58" s="55" t="s">
        <v>433</v>
      </c>
      <c r="E58" s="55" t="s">
        <v>433</v>
      </c>
      <c r="F58" s="44"/>
      <c r="G58" s="44"/>
      <c r="H58" s="36">
        <f t="shared" si="1"/>
        <v>0</v>
      </c>
      <c r="I58" s="44">
        <f>VLOOKUP(D58,'Holdings Manager'!$C$2:$J$100,8,FALSE)</f>
        <v>100</v>
      </c>
      <c r="J58" s="44">
        <f t="shared" ref="J58:J59" si="4">I58</f>
        <v>100</v>
      </c>
      <c r="K58" s="37">
        <f t="shared" si="2"/>
        <v>0</v>
      </c>
      <c r="L58" s="44">
        <f>VLOOKUP(D58,'Holdings Manager'!$C$2:$H$100,6,FALSE)</f>
        <v>1637296.04</v>
      </c>
      <c r="M58" s="44">
        <f>VLOOKUP(D58,Sheet1!$C$2:$H$100,6,FALSE)</f>
        <v>1632919.58</v>
      </c>
      <c r="N58" s="37">
        <f t="shared" si="3"/>
        <v>4376.4599999999627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 t="s">
        <v>437</v>
      </c>
      <c r="S58" s="38"/>
    </row>
    <row r="59" spans="1:19" x14ac:dyDescent="0.2">
      <c r="A59" s="46">
        <v>45152</v>
      </c>
      <c r="B59" s="35" t="s">
        <v>58</v>
      </c>
      <c r="C59" s="42" t="str">
        <f>VLOOKUP(D59,'Holdings Manager'!$C$2:$O$100,13,FALSE)</f>
        <v>FC</v>
      </c>
      <c r="D59" s="55" t="s">
        <v>360</v>
      </c>
      <c r="E59" s="55" t="s">
        <v>360</v>
      </c>
      <c r="F59" s="44"/>
      <c r="G59" s="44"/>
      <c r="H59" s="36">
        <f t="shared" si="1"/>
        <v>0</v>
      </c>
      <c r="I59" s="44">
        <f>VLOOKUP(D59,'Holdings Manager'!$C$2:$J$100,8,FALSE)</f>
        <v>1</v>
      </c>
      <c r="J59" s="44">
        <f t="shared" si="4"/>
        <v>1</v>
      </c>
      <c r="K59" s="37">
        <f t="shared" si="2"/>
        <v>0</v>
      </c>
      <c r="L59" s="44">
        <f>VLOOKUP(D59,'Holdings Manager'!$C$2:$H$100,6,FALSE)</f>
        <v>-4376.46</v>
      </c>
      <c r="M59" s="44">
        <v>0</v>
      </c>
      <c r="N59" s="37">
        <f t="shared" si="3"/>
        <v>-4376.46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 t="s">
        <v>437</v>
      </c>
      <c r="S59" s="38"/>
    </row>
    <row r="60" spans="1:19" x14ac:dyDescent="0.2">
      <c r="A60" s="46"/>
      <c r="B60" s="35"/>
      <c r="C60" s="42"/>
      <c r="D60" s="55"/>
      <c r="E60" s="55"/>
      <c r="F60" s="44"/>
      <c r="G60" s="44"/>
      <c r="H60" s="36"/>
      <c r="I60" s="44"/>
      <c r="J60" s="44"/>
      <c r="K60" s="37"/>
      <c r="L60" s="44"/>
      <c r="M60" s="44"/>
      <c r="N60" s="37"/>
      <c r="O60" s="44"/>
      <c r="P60" s="44"/>
      <c r="Q60" s="36"/>
      <c r="R60" s="38"/>
      <c r="S60" s="38"/>
    </row>
    <row r="61" spans="1:19" x14ac:dyDescent="0.2">
      <c r="A61" s="46"/>
      <c r="B61" s="35"/>
      <c r="C61" s="42"/>
      <c r="D61" s="55"/>
      <c r="E61" s="55"/>
      <c r="F61" s="44"/>
      <c r="G61" s="44"/>
      <c r="H61" s="36"/>
      <c r="I61" s="44"/>
      <c r="J61" s="44"/>
      <c r="K61" s="37"/>
      <c r="L61" s="44"/>
      <c r="M61" s="44"/>
      <c r="N61" s="37"/>
      <c r="O61" s="44"/>
      <c r="P61" s="44"/>
      <c r="Q61" s="36"/>
      <c r="R61" s="38"/>
      <c r="S61" s="38"/>
    </row>
    <row r="62" spans="1:19" x14ac:dyDescent="0.2">
      <c r="A62" s="46"/>
      <c r="B62" s="35"/>
      <c r="C62" s="42"/>
      <c r="D62" s="55"/>
      <c r="E62" s="55"/>
      <c r="F62" s="44"/>
      <c r="G62" s="44"/>
      <c r="H62" s="36"/>
      <c r="I62" s="44"/>
      <c r="J62" s="44"/>
      <c r="K62" s="37"/>
      <c r="L62" s="44"/>
      <c r="M62" s="44"/>
      <c r="N62" s="37"/>
      <c r="O62" s="44"/>
      <c r="P62" s="44"/>
      <c r="Q62" s="36"/>
      <c r="R62" s="38"/>
      <c r="S62" s="38"/>
    </row>
    <row r="63" spans="1:19" x14ac:dyDescent="0.2">
      <c r="A63" s="46"/>
      <c r="B63" s="35"/>
      <c r="C63" s="42"/>
      <c r="D63" s="55"/>
      <c r="E63" s="55"/>
      <c r="F63" s="44"/>
      <c r="G63" s="44"/>
      <c r="H63" s="36"/>
      <c r="I63" s="44"/>
      <c r="J63" s="44"/>
      <c r="K63" s="37"/>
      <c r="L63" s="44"/>
      <c r="M63" s="44"/>
      <c r="N63" s="37"/>
      <c r="O63" s="44"/>
      <c r="P63" s="44"/>
      <c r="Q63" s="36"/>
      <c r="R63" s="38"/>
      <c r="S63" s="38"/>
    </row>
    <row r="64" spans="1:19" x14ac:dyDescent="0.2">
      <c r="A64" s="46"/>
      <c r="B64" s="35"/>
      <c r="C64" s="42"/>
      <c r="D64" s="55"/>
      <c r="E64" s="55"/>
      <c r="F64" s="44"/>
      <c r="G64" s="44"/>
      <c r="H64" s="36"/>
      <c r="I64" s="44"/>
      <c r="J64" s="44"/>
      <c r="K64" s="37"/>
      <c r="L64" s="44"/>
      <c r="M64" s="44"/>
      <c r="N64" s="37"/>
      <c r="O64" s="44"/>
      <c r="P64" s="44"/>
      <c r="Q64" s="36"/>
      <c r="R64" s="38"/>
      <c r="S64" s="38"/>
    </row>
    <row r="65" spans="1:19" x14ac:dyDescent="0.2">
      <c r="A65" s="46"/>
      <c r="B65" s="35"/>
      <c r="C65" s="42"/>
      <c r="D65" s="55"/>
      <c r="E65" s="55"/>
      <c r="F65" s="44"/>
      <c r="G65" s="44"/>
      <c r="H65" s="36"/>
      <c r="I65" s="44"/>
      <c r="J65" s="44"/>
      <c r="K65" s="37"/>
      <c r="L65" s="44"/>
      <c r="M65" s="44"/>
      <c r="N65" s="37"/>
      <c r="O65" s="44"/>
      <c r="P65" s="44"/>
      <c r="Q65" s="36"/>
      <c r="R65" s="38"/>
      <c r="S65" s="38"/>
    </row>
    <row r="66" spans="1:19" ht="12.75" customHeight="1" x14ac:dyDescent="0.25">
      <c r="A66" s="46"/>
      <c r="B66" s="35"/>
      <c r="C66" s="42"/>
      <c r="D66" s="55"/>
      <c r="E66" s="55"/>
      <c r="F66" s="48"/>
      <c r="G66" s="48"/>
      <c r="H66" s="36"/>
      <c r="I66" s="44"/>
      <c r="J66" s="44"/>
      <c r="K66" s="37"/>
      <c r="L66" s="44"/>
      <c r="M66" s="44"/>
      <c r="N66" s="37"/>
      <c r="O66" s="44"/>
      <c r="P66" s="44"/>
      <c r="Q66" s="36"/>
      <c r="R66" s="38"/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4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381</v>
      </c>
      <c r="C2" s="54" t="s">
        <v>249</v>
      </c>
      <c r="D2" s="54" t="s">
        <v>248</v>
      </c>
      <c r="E2">
        <v>8615</v>
      </c>
      <c r="F2">
        <v>565767.42000000004</v>
      </c>
      <c r="G2">
        <v>315.57</v>
      </c>
      <c r="H2">
        <v>2718635.55</v>
      </c>
      <c r="I2" t="s">
        <v>360</v>
      </c>
      <c r="J2">
        <v>315.57</v>
      </c>
      <c r="K2">
        <v>2718635.55</v>
      </c>
      <c r="L2">
        <v>565767.42000000004</v>
      </c>
      <c r="M2" t="s">
        <v>360</v>
      </c>
      <c r="N2" s="33">
        <v>45152</v>
      </c>
      <c r="O2" s="54">
        <v>41</v>
      </c>
    </row>
    <row r="3" spans="1:15" x14ac:dyDescent="0.2">
      <c r="A3" t="s">
        <v>58</v>
      </c>
      <c r="B3" t="s">
        <v>382</v>
      </c>
      <c r="C3" s="54" t="s">
        <v>261</v>
      </c>
      <c r="D3" s="54">
        <v>589339209</v>
      </c>
      <c r="E3">
        <v>70155</v>
      </c>
      <c r="F3">
        <v>1715104.82</v>
      </c>
      <c r="G3">
        <v>35.6</v>
      </c>
      <c r="H3">
        <v>2497518</v>
      </c>
      <c r="I3" t="s">
        <v>360</v>
      </c>
      <c r="J3">
        <v>35.6</v>
      </c>
      <c r="K3">
        <v>2497518</v>
      </c>
      <c r="L3">
        <v>1715104.82</v>
      </c>
      <c r="M3" t="s">
        <v>360</v>
      </c>
      <c r="N3" s="33">
        <v>45152</v>
      </c>
      <c r="O3" s="54">
        <v>43</v>
      </c>
    </row>
    <row r="4" spans="1:15" x14ac:dyDescent="0.2">
      <c r="A4" t="s">
        <v>58</v>
      </c>
      <c r="B4" t="s">
        <v>383</v>
      </c>
      <c r="C4" s="54" t="s">
        <v>269</v>
      </c>
      <c r="D4" s="54" t="s">
        <v>268</v>
      </c>
      <c r="E4">
        <v>41665</v>
      </c>
      <c r="F4">
        <v>1073030.08</v>
      </c>
      <c r="G4">
        <v>55.98</v>
      </c>
      <c r="H4">
        <v>2332406.7000000002</v>
      </c>
      <c r="I4" t="s">
        <v>360</v>
      </c>
      <c r="J4">
        <v>55.98</v>
      </c>
      <c r="K4">
        <v>2332406.7000000002</v>
      </c>
      <c r="L4">
        <v>1073030.08</v>
      </c>
      <c r="M4" t="s">
        <v>360</v>
      </c>
      <c r="N4" s="33">
        <v>45152</v>
      </c>
      <c r="O4" s="54">
        <v>41</v>
      </c>
    </row>
    <row r="5" spans="1:15" x14ac:dyDescent="0.2">
      <c r="A5" t="s">
        <v>58</v>
      </c>
      <c r="B5" t="s">
        <v>384</v>
      </c>
      <c r="C5" s="54" t="s">
        <v>275</v>
      </c>
      <c r="D5" s="54" t="s">
        <v>274</v>
      </c>
      <c r="E5">
        <v>63945</v>
      </c>
      <c r="F5">
        <v>686455.49</v>
      </c>
      <c r="G5">
        <v>12.355</v>
      </c>
      <c r="H5">
        <v>790040.48</v>
      </c>
      <c r="I5" t="s">
        <v>360</v>
      </c>
      <c r="J5">
        <v>12.355</v>
      </c>
      <c r="K5">
        <v>790040.48</v>
      </c>
      <c r="L5">
        <v>686455.49</v>
      </c>
      <c r="M5" t="s">
        <v>360</v>
      </c>
      <c r="N5" s="33">
        <v>45152</v>
      </c>
      <c r="O5" s="54">
        <v>43</v>
      </c>
    </row>
    <row r="6" spans="1:15" x14ac:dyDescent="0.2">
      <c r="A6" t="s">
        <v>58</v>
      </c>
      <c r="B6" t="s">
        <v>385</v>
      </c>
      <c r="C6" s="54" t="s">
        <v>235</v>
      </c>
      <c r="D6" s="54" t="s">
        <v>234</v>
      </c>
      <c r="E6">
        <v>7387</v>
      </c>
      <c r="F6">
        <v>919211.19</v>
      </c>
      <c r="G6">
        <v>92.21</v>
      </c>
      <c r="H6">
        <v>681155.27</v>
      </c>
      <c r="I6" t="s">
        <v>360</v>
      </c>
      <c r="J6">
        <v>92.21</v>
      </c>
      <c r="K6">
        <v>681155.27</v>
      </c>
      <c r="L6">
        <v>919211.19</v>
      </c>
      <c r="M6" t="s">
        <v>360</v>
      </c>
      <c r="N6" s="33">
        <v>45152</v>
      </c>
      <c r="O6" s="54">
        <v>43</v>
      </c>
    </row>
    <row r="7" spans="1:15" x14ac:dyDescent="0.2">
      <c r="A7" t="s">
        <v>58</v>
      </c>
      <c r="B7" t="s">
        <v>386</v>
      </c>
      <c r="C7" s="54" t="s">
        <v>280</v>
      </c>
      <c r="D7" s="54" t="s">
        <v>279</v>
      </c>
      <c r="E7">
        <v>129480</v>
      </c>
      <c r="F7">
        <v>1702086.81</v>
      </c>
      <c r="G7">
        <v>23.59</v>
      </c>
      <c r="H7">
        <v>3054433.2</v>
      </c>
      <c r="I7" t="s">
        <v>360</v>
      </c>
      <c r="J7">
        <v>23.59</v>
      </c>
      <c r="K7">
        <v>3054433.2</v>
      </c>
      <c r="L7">
        <v>1702086.81</v>
      </c>
      <c r="M7" t="s">
        <v>360</v>
      </c>
      <c r="N7" s="33">
        <v>45152</v>
      </c>
      <c r="O7" s="54">
        <v>41</v>
      </c>
    </row>
    <row r="8" spans="1:15" x14ac:dyDescent="0.2">
      <c r="A8" t="s">
        <v>58</v>
      </c>
      <c r="B8" t="s">
        <v>387</v>
      </c>
      <c r="C8" s="54" t="s">
        <v>282</v>
      </c>
      <c r="D8" s="54" t="s">
        <v>388</v>
      </c>
      <c r="E8">
        <v>47290</v>
      </c>
      <c r="F8">
        <v>810540.58</v>
      </c>
      <c r="G8">
        <v>40.357537000000001</v>
      </c>
      <c r="H8">
        <v>1908507.91</v>
      </c>
      <c r="I8" t="s">
        <v>360</v>
      </c>
      <c r="J8">
        <v>37.01</v>
      </c>
      <c r="K8">
        <v>1750202.9</v>
      </c>
      <c r="L8">
        <v>727754.74</v>
      </c>
      <c r="M8" t="s">
        <v>364</v>
      </c>
      <c r="N8" s="33">
        <v>45152</v>
      </c>
      <c r="O8" s="54">
        <v>41</v>
      </c>
    </row>
    <row r="9" spans="1:15" x14ac:dyDescent="0.2">
      <c r="A9" t="s">
        <v>58</v>
      </c>
      <c r="B9" t="s">
        <v>389</v>
      </c>
      <c r="C9" s="54" t="s">
        <v>238</v>
      </c>
      <c r="D9" s="54" t="s">
        <v>237</v>
      </c>
      <c r="E9">
        <v>22948</v>
      </c>
      <c r="F9">
        <v>1135241.6100000001</v>
      </c>
      <c r="G9">
        <v>103</v>
      </c>
      <c r="H9">
        <v>2363644</v>
      </c>
      <c r="I9" t="s">
        <v>360</v>
      </c>
      <c r="J9">
        <v>103</v>
      </c>
      <c r="K9">
        <v>2363644</v>
      </c>
      <c r="L9">
        <v>1135241.6100000001</v>
      </c>
      <c r="M9" t="s">
        <v>360</v>
      </c>
      <c r="N9" s="33">
        <v>45152</v>
      </c>
      <c r="O9" s="54">
        <v>41</v>
      </c>
    </row>
    <row r="10" spans="1:15" x14ac:dyDescent="0.2">
      <c r="A10" t="s">
        <v>58</v>
      </c>
      <c r="B10" t="s">
        <v>390</v>
      </c>
      <c r="C10" s="54" t="s">
        <v>254</v>
      </c>
      <c r="D10" s="54" t="s">
        <v>253</v>
      </c>
      <c r="E10">
        <v>23327</v>
      </c>
      <c r="F10">
        <v>1202670.25</v>
      </c>
      <c r="G10">
        <v>76.84</v>
      </c>
      <c r="H10">
        <v>1792446.68</v>
      </c>
      <c r="I10" t="s">
        <v>360</v>
      </c>
      <c r="J10">
        <v>76.84</v>
      </c>
      <c r="K10">
        <v>1792446.68</v>
      </c>
      <c r="L10">
        <v>1202670.25</v>
      </c>
      <c r="M10" t="s">
        <v>360</v>
      </c>
      <c r="N10" s="33">
        <v>45152</v>
      </c>
      <c r="O10" s="54">
        <v>43</v>
      </c>
    </row>
    <row r="11" spans="1:15" x14ac:dyDescent="0.2">
      <c r="A11" t="s">
        <v>58</v>
      </c>
      <c r="B11" t="s">
        <v>391</v>
      </c>
      <c r="C11" s="54" t="s">
        <v>228</v>
      </c>
      <c r="D11" s="54" t="s">
        <v>227</v>
      </c>
      <c r="E11">
        <v>3527</v>
      </c>
      <c r="F11">
        <v>2565037.63</v>
      </c>
      <c r="G11">
        <v>666.55</v>
      </c>
      <c r="H11">
        <v>2350921.85</v>
      </c>
      <c r="I11" t="s">
        <v>360</v>
      </c>
      <c r="J11">
        <v>666.55</v>
      </c>
      <c r="K11">
        <v>2350921.85</v>
      </c>
      <c r="L11">
        <v>2565037.63</v>
      </c>
      <c r="M11" t="s">
        <v>360</v>
      </c>
      <c r="N11" s="33">
        <v>45152</v>
      </c>
      <c r="O11" s="54">
        <v>43</v>
      </c>
    </row>
    <row r="12" spans="1:15" x14ac:dyDescent="0.2">
      <c r="A12" t="s">
        <v>58</v>
      </c>
      <c r="B12" t="s">
        <v>300</v>
      </c>
      <c r="C12" s="54" t="s">
        <v>299</v>
      </c>
      <c r="D12" s="54" t="s">
        <v>392</v>
      </c>
      <c r="E12">
        <v>26975</v>
      </c>
      <c r="F12">
        <v>1557167.26</v>
      </c>
      <c r="G12">
        <v>68.459658000000005</v>
      </c>
      <c r="H12">
        <v>1846699.27</v>
      </c>
      <c r="I12" t="s">
        <v>360</v>
      </c>
      <c r="J12">
        <v>60.2</v>
      </c>
      <c r="K12">
        <v>1623895</v>
      </c>
      <c r="L12">
        <v>1469873.78</v>
      </c>
      <c r="M12" t="s">
        <v>393</v>
      </c>
      <c r="N12" s="33">
        <v>45152</v>
      </c>
      <c r="O12" s="54">
        <v>41</v>
      </c>
    </row>
    <row r="13" spans="1:15" x14ac:dyDescent="0.2">
      <c r="A13" t="s">
        <v>58</v>
      </c>
      <c r="B13" t="s">
        <v>394</v>
      </c>
      <c r="C13" s="54" t="s">
        <v>307</v>
      </c>
      <c r="D13" s="54" t="s">
        <v>395</v>
      </c>
      <c r="E13">
        <v>30745</v>
      </c>
      <c r="F13">
        <v>597372.75</v>
      </c>
      <c r="G13">
        <v>20.676224999999999</v>
      </c>
      <c r="H13">
        <v>635690.55000000005</v>
      </c>
      <c r="I13" t="s">
        <v>360</v>
      </c>
      <c r="J13">
        <v>16.329999999999998</v>
      </c>
      <c r="K13">
        <v>502065.85</v>
      </c>
      <c r="L13">
        <v>472838.32</v>
      </c>
      <c r="M13" t="s">
        <v>396</v>
      </c>
      <c r="N13" s="33">
        <v>45152</v>
      </c>
      <c r="O13" s="54">
        <v>41</v>
      </c>
    </row>
    <row r="14" spans="1:15" x14ac:dyDescent="0.2">
      <c r="A14" t="s">
        <v>58</v>
      </c>
      <c r="B14" t="s">
        <v>397</v>
      </c>
      <c r="C14" s="54" t="s">
        <v>286</v>
      </c>
      <c r="D14" s="54" t="s">
        <v>372</v>
      </c>
      <c r="E14">
        <v>18645</v>
      </c>
      <c r="F14">
        <v>1349358.35</v>
      </c>
      <c r="G14">
        <v>100.25592899999999</v>
      </c>
      <c r="H14">
        <v>1869271.79</v>
      </c>
      <c r="I14" t="s">
        <v>360</v>
      </c>
      <c r="J14">
        <v>91.94</v>
      </c>
      <c r="K14">
        <v>1714221.3</v>
      </c>
      <c r="L14">
        <v>1203511.3500000001</v>
      </c>
      <c r="M14" t="s">
        <v>364</v>
      </c>
      <c r="N14" s="33">
        <v>45152</v>
      </c>
      <c r="O14" s="54">
        <v>41</v>
      </c>
    </row>
    <row r="15" spans="1:15" x14ac:dyDescent="0.2">
      <c r="A15" t="s">
        <v>58</v>
      </c>
      <c r="B15" t="s">
        <v>398</v>
      </c>
      <c r="C15" s="54" t="s">
        <v>232</v>
      </c>
      <c r="D15" s="54" t="s">
        <v>231</v>
      </c>
      <c r="E15">
        <v>34223</v>
      </c>
      <c r="F15">
        <v>1610924.57</v>
      </c>
      <c r="G15">
        <v>62.42</v>
      </c>
      <c r="H15">
        <v>2136199.66</v>
      </c>
      <c r="I15" t="s">
        <v>360</v>
      </c>
      <c r="J15">
        <v>62.42</v>
      </c>
      <c r="K15">
        <v>2136199.66</v>
      </c>
      <c r="L15">
        <v>1610924.57</v>
      </c>
      <c r="M15" t="s">
        <v>360</v>
      </c>
      <c r="N15" s="33">
        <v>45152</v>
      </c>
      <c r="O15" s="54">
        <v>41</v>
      </c>
    </row>
    <row r="16" spans="1:15" x14ac:dyDescent="0.2">
      <c r="A16" t="s">
        <v>58</v>
      </c>
      <c r="B16" t="s">
        <v>399</v>
      </c>
      <c r="C16" s="54" t="s">
        <v>246</v>
      </c>
      <c r="D16" s="54" t="s">
        <v>245</v>
      </c>
      <c r="E16">
        <v>27990</v>
      </c>
      <c r="F16">
        <v>1066310.48</v>
      </c>
      <c r="G16">
        <v>36.36</v>
      </c>
      <c r="H16">
        <v>1017716.4</v>
      </c>
      <c r="I16" t="s">
        <v>360</v>
      </c>
      <c r="J16">
        <v>36.36</v>
      </c>
      <c r="K16">
        <v>1017716.4</v>
      </c>
      <c r="L16">
        <v>1066310.48</v>
      </c>
      <c r="M16" t="s">
        <v>360</v>
      </c>
      <c r="N16" s="33">
        <v>45152</v>
      </c>
      <c r="O16" s="54">
        <v>43</v>
      </c>
    </row>
    <row r="17" spans="1:15" x14ac:dyDescent="0.2">
      <c r="A17" t="s">
        <v>58</v>
      </c>
      <c r="B17" t="s">
        <v>400</v>
      </c>
      <c r="C17" s="54" t="s">
        <v>259</v>
      </c>
      <c r="D17" s="54" t="s">
        <v>258</v>
      </c>
      <c r="E17">
        <v>23346</v>
      </c>
      <c r="F17">
        <v>569245.97</v>
      </c>
      <c r="G17">
        <v>67.959999999999994</v>
      </c>
      <c r="H17">
        <v>1586594.16</v>
      </c>
      <c r="I17" t="s">
        <v>360</v>
      </c>
      <c r="J17">
        <v>67.959999999999994</v>
      </c>
      <c r="K17">
        <v>1586594.16</v>
      </c>
      <c r="L17">
        <v>569245.97</v>
      </c>
      <c r="M17" t="s">
        <v>360</v>
      </c>
      <c r="N17" s="33">
        <v>45152</v>
      </c>
      <c r="O17" s="54">
        <v>41</v>
      </c>
    </row>
    <row r="18" spans="1:15" x14ac:dyDescent="0.2">
      <c r="A18" t="s">
        <v>58</v>
      </c>
      <c r="B18" t="s">
        <v>401</v>
      </c>
      <c r="C18" s="54" t="s">
        <v>305</v>
      </c>
      <c r="D18" s="54" t="s">
        <v>402</v>
      </c>
      <c r="E18">
        <v>18136</v>
      </c>
      <c r="F18">
        <v>1094250.8</v>
      </c>
      <c r="G18">
        <v>104.963813</v>
      </c>
      <c r="H18">
        <v>1903623.72</v>
      </c>
      <c r="I18" t="s">
        <v>360</v>
      </c>
      <c r="J18">
        <v>82.9</v>
      </c>
      <c r="K18">
        <v>1503474.4</v>
      </c>
      <c r="L18">
        <v>818593.38</v>
      </c>
      <c r="M18" t="s">
        <v>396</v>
      </c>
      <c r="N18" s="33">
        <v>45152</v>
      </c>
      <c r="O18" s="54">
        <v>41</v>
      </c>
    </row>
    <row r="19" spans="1:15" x14ac:dyDescent="0.2">
      <c r="A19" t="s">
        <v>58</v>
      </c>
      <c r="B19" t="s">
        <v>403</v>
      </c>
      <c r="C19" s="54" t="s">
        <v>302</v>
      </c>
      <c r="D19" s="54" t="s">
        <v>404</v>
      </c>
      <c r="E19">
        <v>36695</v>
      </c>
      <c r="F19">
        <v>1104911.75</v>
      </c>
      <c r="G19">
        <v>35.388885000000002</v>
      </c>
      <c r="H19">
        <v>1298595.1399999999</v>
      </c>
      <c r="I19" t="s">
        <v>360</v>
      </c>
      <c r="J19">
        <v>27.95</v>
      </c>
      <c r="K19">
        <v>1025625.25</v>
      </c>
      <c r="L19">
        <v>867492.02</v>
      </c>
      <c r="M19" t="s">
        <v>396</v>
      </c>
      <c r="N19" s="33">
        <v>45152</v>
      </c>
      <c r="O19" s="54">
        <v>41</v>
      </c>
    </row>
    <row r="20" spans="1:15" x14ac:dyDescent="0.2">
      <c r="A20" t="s">
        <v>58</v>
      </c>
      <c r="B20" t="s">
        <v>405</v>
      </c>
      <c r="C20" s="54">
        <v>7333378</v>
      </c>
      <c r="D20" s="54">
        <v>733337901</v>
      </c>
      <c r="E20">
        <v>2784</v>
      </c>
      <c r="F20">
        <v>499241.96</v>
      </c>
      <c r="G20">
        <v>562.00602700000002</v>
      </c>
      <c r="H20">
        <v>1564624.78</v>
      </c>
      <c r="I20" t="s">
        <v>360</v>
      </c>
      <c r="J20">
        <v>494.2</v>
      </c>
      <c r="K20">
        <v>1375852.8</v>
      </c>
      <c r="L20">
        <v>492111.69</v>
      </c>
      <c r="M20" t="s">
        <v>393</v>
      </c>
      <c r="N20" s="33">
        <v>45152</v>
      </c>
      <c r="O20" s="54">
        <v>41</v>
      </c>
    </row>
    <row r="21" spans="1:15" x14ac:dyDescent="0.2">
      <c r="A21" t="s">
        <v>58</v>
      </c>
      <c r="B21" t="s">
        <v>406</v>
      </c>
      <c r="C21" s="54">
        <v>7124594</v>
      </c>
      <c r="D21" s="54">
        <v>712459908</v>
      </c>
      <c r="E21">
        <v>5229</v>
      </c>
      <c r="F21">
        <v>791512.34</v>
      </c>
      <c r="G21">
        <v>155.22829400000001</v>
      </c>
      <c r="H21">
        <v>811688.75</v>
      </c>
      <c r="I21" t="s">
        <v>360</v>
      </c>
      <c r="J21">
        <v>136.5</v>
      </c>
      <c r="K21">
        <v>713758.5</v>
      </c>
      <c r="L21">
        <v>771170.47</v>
      </c>
      <c r="M21" t="s">
        <v>393</v>
      </c>
      <c r="N21" s="33">
        <v>45152</v>
      </c>
      <c r="O21" s="54">
        <v>41</v>
      </c>
    </row>
    <row r="22" spans="1:15" x14ac:dyDescent="0.2">
      <c r="A22" t="s">
        <v>58</v>
      </c>
      <c r="B22" t="s">
        <v>407</v>
      </c>
      <c r="C22" s="54">
        <v>6986041</v>
      </c>
      <c r="D22" s="54">
        <v>698604006</v>
      </c>
      <c r="E22">
        <v>29374</v>
      </c>
      <c r="F22">
        <v>848080.77</v>
      </c>
      <c r="G22">
        <v>39.357788999999997</v>
      </c>
      <c r="H22">
        <v>1156095.69</v>
      </c>
      <c r="I22" t="s">
        <v>360</v>
      </c>
      <c r="J22">
        <v>5724</v>
      </c>
      <c r="K22">
        <v>168136776</v>
      </c>
      <c r="L22">
        <v>94750516</v>
      </c>
      <c r="M22" t="s">
        <v>408</v>
      </c>
      <c r="N22" s="33">
        <v>45152</v>
      </c>
      <c r="O22" s="54">
        <v>41</v>
      </c>
    </row>
    <row r="23" spans="1:15" x14ac:dyDescent="0.2">
      <c r="A23" t="s">
        <v>58</v>
      </c>
      <c r="B23" t="s">
        <v>409</v>
      </c>
      <c r="C23" s="54">
        <v>6869302</v>
      </c>
      <c r="D23" s="54">
        <v>686930009</v>
      </c>
      <c r="E23">
        <v>27119</v>
      </c>
      <c r="F23">
        <v>610758.18999999994</v>
      </c>
      <c r="G23">
        <v>34.737167999999997</v>
      </c>
      <c r="H23">
        <v>942037.25</v>
      </c>
      <c r="I23" t="s">
        <v>360</v>
      </c>
      <c r="J23">
        <v>5052</v>
      </c>
      <c r="K23">
        <v>137005188</v>
      </c>
      <c r="L23">
        <v>63941019</v>
      </c>
      <c r="M23" t="s">
        <v>408</v>
      </c>
      <c r="N23" s="33">
        <v>45152</v>
      </c>
      <c r="O23" s="54">
        <v>41</v>
      </c>
    </row>
    <row r="24" spans="1:15" x14ac:dyDescent="0.2">
      <c r="A24" t="s">
        <v>58</v>
      </c>
      <c r="B24" t="s">
        <v>410</v>
      </c>
      <c r="C24" s="54">
        <v>6640682</v>
      </c>
      <c r="D24" s="54">
        <v>664068004</v>
      </c>
      <c r="E24">
        <v>22440</v>
      </c>
      <c r="F24">
        <v>1011721.5</v>
      </c>
      <c r="G24">
        <v>53.405301000000001</v>
      </c>
      <c r="H24">
        <v>1198414.96</v>
      </c>
      <c r="I24" t="s">
        <v>360</v>
      </c>
      <c r="J24">
        <v>7767</v>
      </c>
      <c r="K24">
        <v>174291480</v>
      </c>
      <c r="L24">
        <v>105952836</v>
      </c>
      <c r="M24" t="s">
        <v>408</v>
      </c>
      <c r="N24" s="33">
        <v>45152</v>
      </c>
      <c r="O24" s="54">
        <v>41</v>
      </c>
    </row>
    <row r="25" spans="1:15" x14ac:dyDescent="0.2">
      <c r="A25" t="s">
        <v>58</v>
      </c>
      <c r="B25" t="s">
        <v>411</v>
      </c>
      <c r="C25" s="54">
        <v>6616508</v>
      </c>
      <c r="D25" s="54">
        <v>661650903</v>
      </c>
      <c r="E25">
        <v>32599</v>
      </c>
      <c r="F25">
        <v>586394.30000000005</v>
      </c>
      <c r="G25">
        <v>16.058720000000001</v>
      </c>
      <c r="H25">
        <v>523498.23</v>
      </c>
      <c r="I25" t="s">
        <v>360</v>
      </c>
      <c r="J25">
        <v>2335.5</v>
      </c>
      <c r="K25">
        <v>76134964.5</v>
      </c>
      <c r="L25">
        <v>67417019</v>
      </c>
      <c r="M25" t="s">
        <v>408</v>
      </c>
      <c r="N25" s="33">
        <v>45152</v>
      </c>
      <c r="O25" s="54">
        <v>41</v>
      </c>
    </row>
    <row r="26" spans="1:15" x14ac:dyDescent="0.2">
      <c r="A26" t="s">
        <v>58</v>
      </c>
      <c r="B26" t="s">
        <v>412</v>
      </c>
      <c r="C26" s="54">
        <v>6555805</v>
      </c>
      <c r="D26" s="54">
        <v>655580009</v>
      </c>
      <c r="E26">
        <v>19007</v>
      </c>
      <c r="F26">
        <v>663256.98</v>
      </c>
      <c r="G26">
        <v>28.20504</v>
      </c>
      <c r="H26">
        <v>536093.19999999995</v>
      </c>
      <c r="I26" t="s">
        <v>360</v>
      </c>
      <c r="J26">
        <v>4102</v>
      </c>
      <c r="K26">
        <v>77966714</v>
      </c>
      <c r="L26">
        <v>69486770</v>
      </c>
      <c r="M26" t="s">
        <v>408</v>
      </c>
      <c r="N26" s="33">
        <v>45152</v>
      </c>
      <c r="O26" s="54">
        <v>41</v>
      </c>
    </row>
    <row r="27" spans="1:15" x14ac:dyDescent="0.2">
      <c r="A27" t="s">
        <v>58</v>
      </c>
      <c r="B27" t="s">
        <v>413</v>
      </c>
      <c r="C27" s="54">
        <v>6054603</v>
      </c>
      <c r="D27" s="54">
        <v>605460005</v>
      </c>
      <c r="E27">
        <v>71949</v>
      </c>
      <c r="F27">
        <v>583153.37</v>
      </c>
      <c r="G27">
        <v>6.4049230000000001</v>
      </c>
      <c r="H27">
        <v>460827.82</v>
      </c>
      <c r="I27" t="s">
        <v>360</v>
      </c>
      <c r="J27">
        <v>931.5</v>
      </c>
      <c r="K27">
        <v>67020493.5</v>
      </c>
      <c r="L27">
        <v>61172808</v>
      </c>
      <c r="M27" t="s">
        <v>408</v>
      </c>
      <c r="N27" s="33">
        <v>45152</v>
      </c>
      <c r="O27" s="54">
        <v>41</v>
      </c>
    </row>
    <row r="28" spans="1:15" x14ac:dyDescent="0.2">
      <c r="A28" t="s">
        <v>58</v>
      </c>
      <c r="B28" t="s">
        <v>414</v>
      </c>
      <c r="C28" s="54">
        <v>5999330</v>
      </c>
      <c r="D28" s="54">
        <v>599933900</v>
      </c>
      <c r="E28">
        <v>6972</v>
      </c>
      <c r="F28">
        <v>1264925.2</v>
      </c>
      <c r="G28">
        <v>131.23559900000001</v>
      </c>
      <c r="H28">
        <v>914974.6</v>
      </c>
      <c r="I28" t="s">
        <v>360</v>
      </c>
      <c r="J28">
        <v>120.35</v>
      </c>
      <c r="K28">
        <v>839080.2</v>
      </c>
      <c r="L28">
        <v>1116749.3</v>
      </c>
      <c r="M28" t="s">
        <v>364</v>
      </c>
      <c r="N28" s="33">
        <v>45152</v>
      </c>
      <c r="O28" s="54">
        <v>41</v>
      </c>
    </row>
    <row r="29" spans="1:15" x14ac:dyDescent="0.2">
      <c r="A29" t="s">
        <v>58</v>
      </c>
      <c r="B29" t="s">
        <v>285</v>
      </c>
      <c r="C29" s="54">
        <v>5889505</v>
      </c>
      <c r="D29" s="54">
        <v>588950907</v>
      </c>
      <c r="E29">
        <v>44177</v>
      </c>
      <c r="F29">
        <v>885747.62</v>
      </c>
      <c r="G29">
        <v>36.491892999999997</v>
      </c>
      <c r="H29">
        <v>1612102.36</v>
      </c>
      <c r="I29" t="s">
        <v>360</v>
      </c>
      <c r="J29">
        <v>33.465000000000003</v>
      </c>
      <c r="K29">
        <v>1478383.31</v>
      </c>
      <c r="L29">
        <v>801590.8</v>
      </c>
      <c r="M29" t="s">
        <v>364</v>
      </c>
      <c r="N29" s="33">
        <v>45152</v>
      </c>
      <c r="O29" s="54">
        <v>41</v>
      </c>
    </row>
    <row r="30" spans="1:15" x14ac:dyDescent="0.2">
      <c r="A30" t="s">
        <v>58</v>
      </c>
      <c r="B30" t="s">
        <v>415</v>
      </c>
      <c r="C30" s="54">
        <v>4031879</v>
      </c>
      <c r="D30" s="54">
        <v>403187909</v>
      </c>
      <c r="E30">
        <v>44187</v>
      </c>
      <c r="F30">
        <v>1002765.5</v>
      </c>
      <c r="G30">
        <v>30.707058</v>
      </c>
      <c r="H30">
        <v>1356852.79</v>
      </c>
      <c r="I30" t="s">
        <v>360</v>
      </c>
      <c r="J30">
        <v>28.16</v>
      </c>
      <c r="K30">
        <v>1244305.9199999999</v>
      </c>
      <c r="L30">
        <v>891134.12</v>
      </c>
      <c r="M30" t="s">
        <v>364</v>
      </c>
      <c r="N30" s="33">
        <v>45152</v>
      </c>
      <c r="O30" s="54">
        <v>41</v>
      </c>
    </row>
    <row r="31" spans="1:15" x14ac:dyDescent="0.2">
      <c r="A31" t="s">
        <v>58</v>
      </c>
      <c r="B31" t="s">
        <v>416</v>
      </c>
      <c r="C31" s="54">
        <v>2821481</v>
      </c>
      <c r="D31" s="54">
        <v>835699307</v>
      </c>
      <c r="E31">
        <v>29218</v>
      </c>
      <c r="F31">
        <v>950038.07</v>
      </c>
      <c r="G31">
        <v>83.97</v>
      </c>
      <c r="H31">
        <v>2453435.46</v>
      </c>
      <c r="I31" t="s">
        <v>360</v>
      </c>
      <c r="J31">
        <v>83.97</v>
      </c>
      <c r="K31">
        <v>2453435.46</v>
      </c>
      <c r="L31">
        <v>950038.07</v>
      </c>
      <c r="M31" t="s">
        <v>360</v>
      </c>
      <c r="N31" s="33">
        <v>45152</v>
      </c>
      <c r="O31" s="54">
        <v>43</v>
      </c>
    </row>
    <row r="32" spans="1:15" x14ac:dyDescent="0.2">
      <c r="A32" t="s">
        <v>58</v>
      </c>
      <c r="B32" t="s">
        <v>417</v>
      </c>
      <c r="C32" s="54">
        <v>2775135</v>
      </c>
      <c r="D32" s="54">
        <v>803054204</v>
      </c>
      <c r="E32">
        <v>12875</v>
      </c>
      <c r="F32">
        <v>1581460.69</v>
      </c>
      <c r="G32">
        <v>138.94999999999999</v>
      </c>
      <c r="H32">
        <v>1788981.25</v>
      </c>
      <c r="I32" t="s">
        <v>360</v>
      </c>
      <c r="J32">
        <v>138.94999999999999</v>
      </c>
      <c r="K32">
        <v>1788981.25</v>
      </c>
      <c r="L32">
        <v>1581460.69</v>
      </c>
      <c r="M32" t="s">
        <v>360</v>
      </c>
      <c r="N32" s="33">
        <v>45152</v>
      </c>
      <c r="O32" s="54">
        <v>43</v>
      </c>
    </row>
    <row r="33" spans="1:15" x14ac:dyDescent="0.2">
      <c r="A33" t="s">
        <v>58</v>
      </c>
      <c r="B33" t="s">
        <v>418</v>
      </c>
      <c r="C33" s="54">
        <v>2655657</v>
      </c>
      <c r="D33" s="54">
        <v>683715106</v>
      </c>
      <c r="E33">
        <v>25531</v>
      </c>
      <c r="F33">
        <v>883001.76</v>
      </c>
      <c r="G33">
        <v>38.15</v>
      </c>
      <c r="H33">
        <v>974007.65</v>
      </c>
      <c r="I33" t="s">
        <v>360</v>
      </c>
      <c r="J33">
        <v>38.15</v>
      </c>
      <c r="K33">
        <v>974007.65</v>
      </c>
      <c r="L33">
        <v>883001.76</v>
      </c>
      <c r="M33" t="s">
        <v>360</v>
      </c>
      <c r="N33" s="33">
        <v>45152</v>
      </c>
      <c r="O33" s="54">
        <v>41</v>
      </c>
    </row>
    <row r="34" spans="1:15" x14ac:dyDescent="0.2">
      <c r="A34" t="s">
        <v>58</v>
      </c>
      <c r="B34" t="s">
        <v>419</v>
      </c>
      <c r="C34" s="54">
        <v>2651202</v>
      </c>
      <c r="D34" s="54">
        <v>670100205</v>
      </c>
      <c r="E34">
        <v>2200</v>
      </c>
      <c r="F34">
        <v>344916.22</v>
      </c>
      <c r="G34">
        <v>179.44</v>
      </c>
      <c r="H34">
        <v>394768</v>
      </c>
      <c r="I34" t="s">
        <v>360</v>
      </c>
      <c r="J34">
        <v>179.44</v>
      </c>
      <c r="K34">
        <v>394768</v>
      </c>
      <c r="L34">
        <v>344916.22</v>
      </c>
      <c r="M34" t="s">
        <v>360</v>
      </c>
      <c r="N34" s="33">
        <v>45152</v>
      </c>
      <c r="O34" s="54">
        <v>43</v>
      </c>
    </row>
    <row r="35" spans="1:15" x14ac:dyDescent="0.2">
      <c r="A35" t="s">
        <v>58</v>
      </c>
      <c r="B35" t="s">
        <v>420</v>
      </c>
      <c r="C35" s="54">
        <v>2640891</v>
      </c>
      <c r="D35" s="54">
        <v>654902204</v>
      </c>
      <c r="E35">
        <v>211650</v>
      </c>
      <c r="F35">
        <v>672708.36</v>
      </c>
      <c r="G35">
        <v>3.87</v>
      </c>
      <c r="H35">
        <v>819085.5</v>
      </c>
      <c r="I35" t="s">
        <v>360</v>
      </c>
      <c r="J35">
        <v>3.87</v>
      </c>
      <c r="K35">
        <v>819085.5</v>
      </c>
      <c r="L35">
        <v>672708.36</v>
      </c>
      <c r="M35" t="s">
        <v>360</v>
      </c>
      <c r="N35" s="33">
        <v>45152</v>
      </c>
      <c r="O35" s="54">
        <v>43</v>
      </c>
    </row>
    <row r="36" spans="1:15" x14ac:dyDescent="0.2">
      <c r="A36" t="s">
        <v>58</v>
      </c>
      <c r="B36" t="s">
        <v>421</v>
      </c>
      <c r="C36" s="54">
        <v>2615565</v>
      </c>
      <c r="D36" s="54" t="s">
        <v>271</v>
      </c>
      <c r="E36">
        <v>33935</v>
      </c>
      <c r="F36">
        <v>1122043.83</v>
      </c>
      <c r="G36">
        <v>28.04</v>
      </c>
      <c r="H36">
        <v>951537.4</v>
      </c>
      <c r="I36" t="s">
        <v>360</v>
      </c>
      <c r="J36">
        <v>28.04</v>
      </c>
      <c r="K36">
        <v>951537.4</v>
      </c>
      <c r="L36">
        <v>1122043.83</v>
      </c>
      <c r="M36" t="s">
        <v>360</v>
      </c>
      <c r="N36" s="33">
        <v>45152</v>
      </c>
      <c r="O36" s="54">
        <v>43</v>
      </c>
    </row>
    <row r="37" spans="1:15" x14ac:dyDescent="0.2">
      <c r="A37" t="s">
        <v>58</v>
      </c>
      <c r="B37" t="s">
        <v>422</v>
      </c>
      <c r="C37" s="54">
        <v>2559975</v>
      </c>
      <c r="D37" s="54" t="s">
        <v>251</v>
      </c>
      <c r="E37">
        <v>35504</v>
      </c>
      <c r="F37">
        <v>1003253.92</v>
      </c>
      <c r="G37">
        <v>36.72</v>
      </c>
      <c r="H37">
        <v>1303706.8799999999</v>
      </c>
      <c r="I37" t="s">
        <v>360</v>
      </c>
      <c r="J37">
        <v>36.72</v>
      </c>
      <c r="K37">
        <v>1303706.8799999999</v>
      </c>
      <c r="L37">
        <v>1003253.92</v>
      </c>
      <c r="M37" t="s">
        <v>360</v>
      </c>
      <c r="N37" s="33">
        <v>45152</v>
      </c>
      <c r="O37" s="54">
        <v>43</v>
      </c>
    </row>
    <row r="38" spans="1:15" x14ac:dyDescent="0.2">
      <c r="A38" t="s">
        <v>58</v>
      </c>
      <c r="B38" t="s">
        <v>423</v>
      </c>
      <c r="C38" s="54">
        <v>2544346</v>
      </c>
      <c r="D38" s="54">
        <v>539439109</v>
      </c>
      <c r="E38">
        <v>375160</v>
      </c>
      <c r="F38">
        <v>949887.19</v>
      </c>
      <c r="G38">
        <v>2.14</v>
      </c>
      <c r="H38">
        <v>802842.4</v>
      </c>
      <c r="I38" t="s">
        <v>360</v>
      </c>
      <c r="J38">
        <v>2.14</v>
      </c>
      <c r="K38">
        <v>802842.4</v>
      </c>
      <c r="L38">
        <v>949887.19</v>
      </c>
      <c r="M38" t="s">
        <v>360</v>
      </c>
      <c r="N38" s="33">
        <v>45152</v>
      </c>
      <c r="O38" s="54">
        <v>43</v>
      </c>
    </row>
    <row r="39" spans="1:15" x14ac:dyDescent="0.2">
      <c r="A39" t="s">
        <v>58</v>
      </c>
      <c r="B39" t="s">
        <v>424</v>
      </c>
      <c r="C39" s="54">
        <v>2430025</v>
      </c>
      <c r="D39" s="54">
        <v>861012102</v>
      </c>
      <c r="E39">
        <v>53604</v>
      </c>
      <c r="F39">
        <v>519903.92</v>
      </c>
      <c r="G39">
        <v>47.83</v>
      </c>
      <c r="H39">
        <v>2563879.3199999998</v>
      </c>
      <c r="I39" t="s">
        <v>360</v>
      </c>
      <c r="J39">
        <v>47.83</v>
      </c>
      <c r="K39">
        <v>2563879.3199999998</v>
      </c>
      <c r="L39">
        <v>519903.92</v>
      </c>
      <c r="M39" t="s">
        <v>360</v>
      </c>
      <c r="N39" s="33">
        <v>45152</v>
      </c>
      <c r="O39" s="54">
        <v>43</v>
      </c>
    </row>
    <row r="40" spans="1:15" x14ac:dyDescent="0.2">
      <c r="A40" t="s">
        <v>58</v>
      </c>
      <c r="B40" t="s">
        <v>425</v>
      </c>
      <c r="C40" s="54">
        <v>2402444</v>
      </c>
      <c r="D40" s="54">
        <v>686330101</v>
      </c>
      <c r="E40">
        <v>24836</v>
      </c>
      <c r="F40">
        <v>2048787.98</v>
      </c>
      <c r="G40">
        <v>88.85</v>
      </c>
      <c r="H40">
        <v>2206678.6</v>
      </c>
      <c r="I40" t="s">
        <v>360</v>
      </c>
      <c r="J40">
        <v>88.85</v>
      </c>
      <c r="K40">
        <v>2206678.6</v>
      </c>
      <c r="L40">
        <v>2048787.98</v>
      </c>
      <c r="M40" t="s">
        <v>360</v>
      </c>
      <c r="N40" s="33">
        <v>45152</v>
      </c>
      <c r="O40" s="54">
        <v>43</v>
      </c>
    </row>
    <row r="41" spans="1:15" x14ac:dyDescent="0.2">
      <c r="A41" t="s">
        <v>58</v>
      </c>
      <c r="B41" t="s">
        <v>426</v>
      </c>
      <c r="C41" s="54">
        <v>2311614</v>
      </c>
      <c r="D41" s="54" t="s">
        <v>243</v>
      </c>
      <c r="E41">
        <v>11574</v>
      </c>
      <c r="F41">
        <v>1135385.0900000001</v>
      </c>
      <c r="G41">
        <v>205.84</v>
      </c>
      <c r="H41">
        <v>2382392.16</v>
      </c>
      <c r="I41" t="s">
        <v>360</v>
      </c>
      <c r="J41">
        <v>205.84</v>
      </c>
      <c r="K41">
        <v>2382392.16</v>
      </c>
      <c r="L41">
        <v>1135385.0900000001</v>
      </c>
      <c r="M41" t="s">
        <v>360</v>
      </c>
      <c r="N41" s="33">
        <v>45152</v>
      </c>
      <c r="O41" s="54">
        <v>41</v>
      </c>
    </row>
    <row r="42" spans="1:15" x14ac:dyDescent="0.2">
      <c r="A42" t="s">
        <v>58</v>
      </c>
      <c r="B42" t="s">
        <v>241</v>
      </c>
      <c r="C42" s="54">
        <v>2181334</v>
      </c>
      <c r="D42" s="54" t="s">
        <v>240</v>
      </c>
      <c r="E42">
        <v>11400</v>
      </c>
      <c r="F42">
        <v>958160.55</v>
      </c>
      <c r="G42">
        <v>130.19</v>
      </c>
      <c r="H42">
        <v>1484166</v>
      </c>
      <c r="I42" t="s">
        <v>360</v>
      </c>
      <c r="J42">
        <v>130.19</v>
      </c>
      <c r="K42">
        <v>1484166</v>
      </c>
      <c r="L42">
        <v>958160.55</v>
      </c>
      <c r="M42" t="s">
        <v>360</v>
      </c>
      <c r="N42" s="33">
        <v>45152</v>
      </c>
      <c r="O42" s="54">
        <v>41</v>
      </c>
    </row>
    <row r="43" spans="1:15" x14ac:dyDescent="0.2">
      <c r="A43" t="s">
        <v>58</v>
      </c>
      <c r="B43" t="s">
        <v>427</v>
      </c>
      <c r="C43" s="54">
        <v>2165747</v>
      </c>
      <c r="D43" s="54">
        <v>502441306</v>
      </c>
      <c r="E43">
        <v>1700</v>
      </c>
      <c r="F43">
        <v>335921.48</v>
      </c>
      <c r="G43">
        <v>178.69</v>
      </c>
      <c r="H43">
        <v>303773</v>
      </c>
      <c r="I43" t="s">
        <v>360</v>
      </c>
      <c r="J43">
        <v>178.69</v>
      </c>
      <c r="K43">
        <v>303773</v>
      </c>
      <c r="L43">
        <v>335921.48</v>
      </c>
      <c r="M43" t="s">
        <v>360</v>
      </c>
      <c r="N43" s="33">
        <v>45152</v>
      </c>
      <c r="O43" s="54">
        <v>43</v>
      </c>
    </row>
    <row r="44" spans="1:15" x14ac:dyDescent="0.2">
      <c r="A44" t="s">
        <v>58</v>
      </c>
      <c r="B44" t="s">
        <v>428</v>
      </c>
      <c r="C44" s="54">
        <v>2125097</v>
      </c>
      <c r="D44" s="54">
        <v>124765108</v>
      </c>
      <c r="E44">
        <v>51216</v>
      </c>
      <c r="F44">
        <v>810474.35</v>
      </c>
      <c r="G44">
        <v>23.59</v>
      </c>
      <c r="H44">
        <v>1208185.44</v>
      </c>
      <c r="I44" t="s">
        <v>360</v>
      </c>
      <c r="J44">
        <v>23.59</v>
      </c>
      <c r="K44">
        <v>1208185.44</v>
      </c>
      <c r="L44">
        <v>810474.35</v>
      </c>
      <c r="M44" t="s">
        <v>360</v>
      </c>
      <c r="N44" s="33">
        <v>45152</v>
      </c>
      <c r="O44" s="54">
        <v>41</v>
      </c>
    </row>
    <row r="45" spans="1:15" x14ac:dyDescent="0.2">
      <c r="A45" t="s">
        <v>58</v>
      </c>
      <c r="B45" t="s">
        <v>429</v>
      </c>
      <c r="C45" s="54">
        <v>2031730</v>
      </c>
      <c r="D45" s="54">
        <v>294821608</v>
      </c>
      <c r="E45">
        <v>195315</v>
      </c>
      <c r="F45">
        <v>1371038.87</v>
      </c>
      <c r="G45">
        <v>5.01</v>
      </c>
      <c r="H45">
        <v>978528.15</v>
      </c>
      <c r="I45" t="s">
        <v>360</v>
      </c>
      <c r="J45">
        <v>5.01</v>
      </c>
      <c r="K45">
        <v>978528.15</v>
      </c>
      <c r="L45">
        <v>1371038.87</v>
      </c>
      <c r="M45" t="s">
        <v>360</v>
      </c>
      <c r="N45" s="33">
        <v>45152</v>
      </c>
      <c r="O45" s="54">
        <v>43</v>
      </c>
    </row>
    <row r="46" spans="1:15" x14ac:dyDescent="0.2">
      <c r="A46" t="s">
        <v>58</v>
      </c>
      <c r="B46" t="s">
        <v>430</v>
      </c>
      <c r="C46" s="54" t="s">
        <v>393</v>
      </c>
      <c r="D46" s="54" t="s">
        <v>393</v>
      </c>
      <c r="E46">
        <v>-92.85</v>
      </c>
      <c r="F46">
        <v>-105.81</v>
      </c>
      <c r="G46">
        <v>1.1372040000000001</v>
      </c>
      <c r="H46">
        <v>-105.59</v>
      </c>
      <c r="I46" t="s">
        <v>360</v>
      </c>
      <c r="J46">
        <v>1</v>
      </c>
      <c r="K46">
        <v>-92.85</v>
      </c>
      <c r="L46">
        <v>-92.85</v>
      </c>
      <c r="M46" t="s">
        <v>393</v>
      </c>
      <c r="N46" s="33">
        <v>45152</v>
      </c>
      <c r="O46" s="54" t="s">
        <v>431</v>
      </c>
    </row>
    <row r="47" spans="1:15" x14ac:dyDescent="0.2">
      <c r="A47" t="s">
        <v>58</v>
      </c>
      <c r="B47" t="s">
        <v>432</v>
      </c>
      <c r="C47" s="54" t="s">
        <v>433</v>
      </c>
      <c r="D47" s="54" t="s">
        <v>433</v>
      </c>
      <c r="E47">
        <v>1637296.04</v>
      </c>
      <c r="F47">
        <v>1637296.04</v>
      </c>
      <c r="G47">
        <v>100</v>
      </c>
      <c r="H47">
        <v>1637296.04</v>
      </c>
      <c r="I47" t="s">
        <v>360</v>
      </c>
      <c r="J47">
        <v>100</v>
      </c>
      <c r="K47">
        <v>1637296.04</v>
      </c>
      <c r="L47">
        <v>1637296.04</v>
      </c>
      <c r="M47" t="s">
        <v>360</v>
      </c>
      <c r="N47" s="33">
        <v>45152</v>
      </c>
      <c r="O47" s="54" t="s">
        <v>434</v>
      </c>
    </row>
    <row r="48" spans="1:15" x14ac:dyDescent="0.2">
      <c r="A48" t="s">
        <v>58</v>
      </c>
      <c r="B48" t="s">
        <v>435</v>
      </c>
      <c r="C48" s="54" t="s">
        <v>360</v>
      </c>
      <c r="D48" s="54" t="s">
        <v>360</v>
      </c>
      <c r="E48">
        <v>-4376.46</v>
      </c>
      <c r="F48">
        <v>-4376.46</v>
      </c>
      <c r="G48">
        <v>1</v>
      </c>
      <c r="H48">
        <v>-4376.46</v>
      </c>
      <c r="I48" t="s">
        <v>360</v>
      </c>
      <c r="J48">
        <v>1</v>
      </c>
      <c r="K48">
        <v>-4376.46</v>
      </c>
      <c r="L48">
        <v>-4376.46</v>
      </c>
      <c r="M48" t="s">
        <v>360</v>
      </c>
      <c r="N48" s="33">
        <v>45152</v>
      </c>
      <c r="O48" s="54" t="s">
        <v>431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47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358</v>
      </c>
      <c r="B2" s="54">
        <v>2559975</v>
      </c>
      <c r="C2">
        <v>0</v>
      </c>
      <c r="D2" s="54" t="s">
        <v>251</v>
      </c>
      <c r="E2">
        <v>0.26560600000000001</v>
      </c>
      <c r="F2" s="33">
        <v>44264</v>
      </c>
      <c r="G2" t="s">
        <v>58</v>
      </c>
      <c r="H2" t="s">
        <v>359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360</v>
      </c>
      <c r="O2">
        <v>889</v>
      </c>
      <c r="P2" t="s">
        <v>361</v>
      </c>
    </row>
    <row r="3" spans="1:16" x14ac:dyDescent="0.2">
      <c r="A3" t="s">
        <v>362</v>
      </c>
      <c r="B3" s="54" t="s">
        <v>261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359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360</v>
      </c>
      <c r="O3">
        <v>96</v>
      </c>
      <c r="P3" t="s">
        <v>361</v>
      </c>
    </row>
    <row r="4" spans="1:16" x14ac:dyDescent="0.2">
      <c r="A4" t="s">
        <v>358</v>
      </c>
      <c r="B4" s="54">
        <v>2559975</v>
      </c>
      <c r="C4">
        <v>0</v>
      </c>
      <c r="D4" s="54" t="s">
        <v>251</v>
      </c>
      <c r="E4">
        <v>0.306396</v>
      </c>
      <c r="F4" s="33">
        <v>43529</v>
      </c>
      <c r="G4" t="s">
        <v>58</v>
      </c>
      <c r="H4" t="s">
        <v>359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360</v>
      </c>
      <c r="O4">
        <v>1623</v>
      </c>
      <c r="P4" t="s">
        <v>361</v>
      </c>
    </row>
    <row r="5" spans="1:16" x14ac:dyDescent="0.2">
      <c r="A5" t="s">
        <v>358</v>
      </c>
      <c r="B5" s="54">
        <v>2559975</v>
      </c>
      <c r="C5">
        <v>0</v>
      </c>
      <c r="D5" s="54" t="s">
        <v>251</v>
      </c>
      <c r="E5">
        <v>0.34057599999999999</v>
      </c>
      <c r="F5" s="33">
        <v>44985</v>
      </c>
      <c r="G5" t="s">
        <v>58</v>
      </c>
      <c r="H5" t="s">
        <v>359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360</v>
      </c>
      <c r="O5">
        <v>168</v>
      </c>
      <c r="P5" t="s">
        <v>361</v>
      </c>
    </row>
    <row r="6" spans="1:16" x14ac:dyDescent="0.2">
      <c r="A6" t="s">
        <v>363</v>
      </c>
      <c r="B6" s="54">
        <v>5889505</v>
      </c>
      <c r="C6">
        <v>0</v>
      </c>
      <c r="D6" s="54">
        <v>588950907</v>
      </c>
      <c r="E6">
        <v>0.22</v>
      </c>
      <c r="F6" s="33">
        <v>44257</v>
      </c>
      <c r="G6" t="s">
        <v>58</v>
      </c>
      <c r="H6" t="s">
        <v>359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364</v>
      </c>
      <c r="O6">
        <v>896</v>
      </c>
      <c r="P6" t="s">
        <v>361</v>
      </c>
    </row>
    <row r="7" spans="1:16" x14ac:dyDescent="0.2">
      <c r="A7" t="s">
        <v>363</v>
      </c>
      <c r="B7" s="54">
        <v>5889505</v>
      </c>
      <c r="C7">
        <v>0</v>
      </c>
      <c r="D7" s="54">
        <v>588950907</v>
      </c>
      <c r="E7">
        <v>0.27</v>
      </c>
      <c r="F7" s="33">
        <v>43522</v>
      </c>
      <c r="G7" t="s">
        <v>58</v>
      </c>
      <c r="H7" t="s">
        <v>359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364</v>
      </c>
      <c r="O7">
        <v>1630</v>
      </c>
      <c r="P7" t="s">
        <v>361</v>
      </c>
    </row>
    <row r="8" spans="1:16" x14ac:dyDescent="0.2">
      <c r="A8" t="s">
        <v>363</v>
      </c>
      <c r="B8" s="54">
        <v>5889505</v>
      </c>
      <c r="C8">
        <v>0</v>
      </c>
      <c r="D8" s="54">
        <v>588950907</v>
      </c>
      <c r="E8">
        <v>0.27</v>
      </c>
      <c r="F8" s="33">
        <v>43886</v>
      </c>
      <c r="G8" t="s">
        <v>58</v>
      </c>
      <c r="H8" t="s">
        <v>359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364</v>
      </c>
      <c r="O8">
        <v>1266</v>
      </c>
      <c r="P8" t="s">
        <v>361</v>
      </c>
    </row>
    <row r="9" spans="1:16" x14ac:dyDescent="0.2">
      <c r="A9" t="s">
        <v>363</v>
      </c>
      <c r="B9" s="54">
        <v>5889505</v>
      </c>
      <c r="C9">
        <v>0</v>
      </c>
      <c r="D9" s="54">
        <v>588950907</v>
      </c>
      <c r="E9">
        <v>0.27</v>
      </c>
      <c r="F9" s="33">
        <v>44614</v>
      </c>
      <c r="G9" t="s">
        <v>58</v>
      </c>
      <c r="H9" t="s">
        <v>359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364</v>
      </c>
      <c r="O9">
        <v>539</v>
      </c>
      <c r="P9" t="s">
        <v>361</v>
      </c>
    </row>
    <row r="10" spans="1:16" x14ac:dyDescent="0.2">
      <c r="A10" t="s">
        <v>363</v>
      </c>
      <c r="B10" s="54">
        <v>5889505</v>
      </c>
      <c r="C10">
        <v>0</v>
      </c>
      <c r="D10" s="54">
        <v>588950907</v>
      </c>
      <c r="E10">
        <v>0.32</v>
      </c>
      <c r="F10" s="33">
        <v>44978</v>
      </c>
      <c r="G10" t="s">
        <v>58</v>
      </c>
      <c r="H10" t="s">
        <v>359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364</v>
      </c>
      <c r="O10">
        <v>175</v>
      </c>
      <c r="P10" t="s">
        <v>361</v>
      </c>
    </row>
    <row r="11" spans="1:16" x14ac:dyDescent="0.2">
      <c r="A11" t="s">
        <v>365</v>
      </c>
      <c r="B11" s="54">
        <v>2640891</v>
      </c>
      <c r="C11">
        <v>0</v>
      </c>
      <c r="D11" s="54">
        <v>654902204</v>
      </c>
      <c r="E11">
        <v>2.0381E-2</v>
      </c>
      <c r="F11" s="33">
        <v>44782</v>
      </c>
      <c r="G11" t="s">
        <v>58</v>
      </c>
      <c r="H11" t="s">
        <v>359</v>
      </c>
      <c r="I11">
        <v>255000</v>
      </c>
      <c r="J11">
        <v>0</v>
      </c>
      <c r="K11">
        <v>0</v>
      </c>
      <c r="L11">
        <v>0</v>
      </c>
      <c r="M11">
        <v>0</v>
      </c>
      <c r="N11" t="s">
        <v>360</v>
      </c>
      <c r="O11">
        <v>371</v>
      </c>
      <c r="P11" t="s">
        <v>361</v>
      </c>
    </row>
    <row r="12" spans="1:16" x14ac:dyDescent="0.2">
      <c r="A12" t="s">
        <v>365</v>
      </c>
      <c r="B12" s="54">
        <v>2640891</v>
      </c>
      <c r="C12">
        <v>0</v>
      </c>
      <c r="D12" s="54">
        <v>654902204</v>
      </c>
      <c r="E12">
        <v>2.1558999999999998E-2</v>
      </c>
      <c r="F12" s="33">
        <v>44971</v>
      </c>
      <c r="G12" t="s">
        <v>58</v>
      </c>
      <c r="H12" t="s">
        <v>359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360</v>
      </c>
      <c r="O12">
        <v>182</v>
      </c>
      <c r="P12" t="s">
        <v>361</v>
      </c>
    </row>
    <row r="13" spans="1:16" x14ac:dyDescent="0.2">
      <c r="A13" t="s">
        <v>365</v>
      </c>
      <c r="B13" s="54">
        <v>2640891</v>
      </c>
      <c r="C13">
        <v>6614.27</v>
      </c>
      <c r="D13" s="54">
        <v>654902204</v>
      </c>
      <c r="E13">
        <v>3.2751000000000002E-2</v>
      </c>
      <c r="F13" s="33">
        <v>45146</v>
      </c>
      <c r="G13" t="s">
        <v>58</v>
      </c>
      <c r="H13" t="s">
        <v>359</v>
      </c>
      <c r="I13">
        <v>211650</v>
      </c>
      <c r="J13">
        <v>4188.16</v>
      </c>
      <c r="K13">
        <v>4188.16</v>
      </c>
      <c r="L13">
        <v>0</v>
      </c>
      <c r="M13">
        <v>0</v>
      </c>
      <c r="N13" t="s">
        <v>360</v>
      </c>
      <c r="O13">
        <v>7</v>
      </c>
      <c r="P13" t="s">
        <v>361</v>
      </c>
    </row>
    <row r="14" spans="1:16" x14ac:dyDescent="0.2">
      <c r="A14" t="s">
        <v>366</v>
      </c>
      <c r="B14" s="54">
        <v>2430025</v>
      </c>
      <c r="C14">
        <v>0</v>
      </c>
      <c r="D14" s="54">
        <v>861012102</v>
      </c>
      <c r="E14">
        <v>0.06</v>
      </c>
      <c r="F14" s="33">
        <v>44649</v>
      </c>
      <c r="G14" t="s">
        <v>58</v>
      </c>
      <c r="H14" t="s">
        <v>359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360</v>
      </c>
      <c r="O14">
        <v>504</v>
      </c>
      <c r="P14" t="s">
        <v>361</v>
      </c>
    </row>
    <row r="15" spans="1:16" x14ac:dyDescent="0.2">
      <c r="A15" t="s">
        <v>366</v>
      </c>
      <c r="B15" s="54">
        <v>2430025</v>
      </c>
      <c r="C15">
        <v>0</v>
      </c>
      <c r="D15" s="54">
        <v>861012102</v>
      </c>
      <c r="E15">
        <v>0.06</v>
      </c>
      <c r="F15" s="33">
        <v>44740</v>
      </c>
      <c r="G15" t="s">
        <v>58</v>
      </c>
      <c r="H15" t="s">
        <v>359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360</v>
      </c>
      <c r="O15">
        <v>413</v>
      </c>
      <c r="P15" t="s">
        <v>361</v>
      </c>
    </row>
    <row r="16" spans="1:16" x14ac:dyDescent="0.2">
      <c r="A16" t="s">
        <v>366</v>
      </c>
      <c r="B16" s="54">
        <v>2430025</v>
      </c>
      <c r="C16">
        <v>0</v>
      </c>
      <c r="D16" s="54">
        <v>861012102</v>
      </c>
      <c r="E16">
        <v>0.06</v>
      </c>
      <c r="F16" s="33">
        <v>44831</v>
      </c>
      <c r="G16" t="s">
        <v>58</v>
      </c>
      <c r="H16" t="s">
        <v>359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360</v>
      </c>
      <c r="O16">
        <v>322</v>
      </c>
      <c r="P16" t="s">
        <v>361</v>
      </c>
    </row>
    <row r="17" spans="1:16" x14ac:dyDescent="0.2">
      <c r="A17" t="s">
        <v>366</v>
      </c>
      <c r="B17" s="54">
        <v>2430025</v>
      </c>
      <c r="C17">
        <v>0</v>
      </c>
      <c r="D17" s="54">
        <v>861012102</v>
      </c>
      <c r="E17">
        <v>0.06</v>
      </c>
      <c r="F17" s="33">
        <v>45013</v>
      </c>
      <c r="G17" t="s">
        <v>58</v>
      </c>
      <c r="H17" t="s">
        <v>359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360</v>
      </c>
      <c r="O17">
        <v>140</v>
      </c>
      <c r="P17" t="s">
        <v>361</v>
      </c>
    </row>
    <row r="18" spans="1:16" x14ac:dyDescent="0.2">
      <c r="A18" t="s">
        <v>366</v>
      </c>
      <c r="B18" s="54">
        <v>2430025</v>
      </c>
      <c r="C18">
        <v>0</v>
      </c>
      <c r="D18" s="54">
        <v>861012102</v>
      </c>
      <c r="E18">
        <v>0.06</v>
      </c>
      <c r="F18" s="33">
        <v>45112</v>
      </c>
      <c r="G18" t="s">
        <v>58</v>
      </c>
      <c r="H18" t="s">
        <v>359</v>
      </c>
      <c r="I18">
        <v>53604</v>
      </c>
      <c r="J18">
        <v>0</v>
      </c>
      <c r="K18">
        <v>0</v>
      </c>
      <c r="L18">
        <v>0</v>
      </c>
      <c r="M18">
        <v>0</v>
      </c>
      <c r="N18" t="s">
        <v>360</v>
      </c>
      <c r="O18">
        <v>41</v>
      </c>
      <c r="P18" t="s">
        <v>361</v>
      </c>
    </row>
    <row r="19" spans="1:16" x14ac:dyDescent="0.2">
      <c r="A19" t="s">
        <v>367</v>
      </c>
      <c r="B19" s="54">
        <v>2775135</v>
      </c>
      <c r="C19">
        <v>0</v>
      </c>
      <c r="D19" s="54">
        <v>803054204</v>
      </c>
      <c r="E19">
        <v>0.53234499999999996</v>
      </c>
      <c r="F19" s="33">
        <v>44712</v>
      </c>
      <c r="G19" t="s">
        <v>58</v>
      </c>
      <c r="H19" t="s">
        <v>359</v>
      </c>
      <c r="I19">
        <v>12500</v>
      </c>
      <c r="J19">
        <v>0</v>
      </c>
      <c r="K19">
        <v>0</v>
      </c>
      <c r="L19">
        <v>0</v>
      </c>
      <c r="M19">
        <v>0</v>
      </c>
      <c r="N19" t="s">
        <v>360</v>
      </c>
      <c r="O19">
        <v>441</v>
      </c>
      <c r="P19" t="s">
        <v>361</v>
      </c>
    </row>
    <row r="20" spans="1:16" x14ac:dyDescent="0.2">
      <c r="A20" t="s">
        <v>367</v>
      </c>
      <c r="B20" s="54">
        <v>2775135</v>
      </c>
      <c r="C20">
        <v>0</v>
      </c>
      <c r="D20" s="54">
        <v>803054204</v>
      </c>
      <c r="E20">
        <v>1.6742699999999999</v>
      </c>
      <c r="F20" s="33">
        <v>43613</v>
      </c>
      <c r="G20" t="s">
        <v>58</v>
      </c>
      <c r="H20" t="s">
        <v>359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360</v>
      </c>
      <c r="O20">
        <v>1539</v>
      </c>
      <c r="P20" t="s">
        <v>361</v>
      </c>
    </row>
    <row r="21" spans="1:16" x14ac:dyDescent="0.2">
      <c r="A21" t="s">
        <v>367</v>
      </c>
      <c r="B21" s="54">
        <v>2775135</v>
      </c>
      <c r="C21">
        <v>0</v>
      </c>
      <c r="D21" s="54">
        <v>803054204</v>
      </c>
      <c r="E21">
        <v>1.7337020000000001</v>
      </c>
      <c r="F21" s="33">
        <v>43984</v>
      </c>
      <c r="G21" t="s">
        <v>58</v>
      </c>
      <c r="H21" t="s">
        <v>359</v>
      </c>
      <c r="I21">
        <v>13700</v>
      </c>
      <c r="J21">
        <v>0</v>
      </c>
      <c r="K21">
        <v>0</v>
      </c>
      <c r="L21">
        <v>0</v>
      </c>
      <c r="M21">
        <v>0</v>
      </c>
      <c r="N21" t="s">
        <v>360</v>
      </c>
      <c r="O21">
        <v>1168</v>
      </c>
      <c r="P21" t="s">
        <v>361</v>
      </c>
    </row>
    <row r="22" spans="1:16" x14ac:dyDescent="0.2">
      <c r="A22" t="s">
        <v>367</v>
      </c>
      <c r="B22" s="54">
        <v>2775135</v>
      </c>
      <c r="C22">
        <v>0</v>
      </c>
      <c r="D22" s="54">
        <v>803054204</v>
      </c>
      <c r="E22">
        <v>2.0761449999999999</v>
      </c>
      <c r="F22" s="33">
        <v>44712</v>
      </c>
      <c r="G22" t="s">
        <v>58</v>
      </c>
      <c r="H22" t="s">
        <v>359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360</v>
      </c>
      <c r="O22">
        <v>441</v>
      </c>
      <c r="P22" t="s">
        <v>361</v>
      </c>
    </row>
    <row r="23" spans="1:16" x14ac:dyDescent="0.2">
      <c r="A23" t="s">
        <v>367</v>
      </c>
      <c r="B23" s="54">
        <v>2775135</v>
      </c>
      <c r="C23">
        <v>0</v>
      </c>
      <c r="D23" s="54">
        <v>803054204</v>
      </c>
      <c r="E23">
        <v>2.2330030000000001</v>
      </c>
      <c r="F23" s="33">
        <v>45068</v>
      </c>
      <c r="G23" t="s">
        <v>58</v>
      </c>
      <c r="H23" t="s">
        <v>359</v>
      </c>
      <c r="I23">
        <v>12500</v>
      </c>
      <c r="J23">
        <v>0</v>
      </c>
      <c r="K23">
        <v>0</v>
      </c>
      <c r="L23">
        <v>0</v>
      </c>
      <c r="M23">
        <v>0</v>
      </c>
      <c r="N23" t="s">
        <v>360</v>
      </c>
      <c r="O23">
        <v>85</v>
      </c>
      <c r="P23" t="s">
        <v>361</v>
      </c>
    </row>
    <row r="24" spans="1:16" x14ac:dyDescent="0.2">
      <c r="A24" t="s">
        <v>367</v>
      </c>
      <c r="B24" s="54">
        <v>2775135</v>
      </c>
      <c r="C24">
        <v>0</v>
      </c>
      <c r="D24" s="54">
        <v>803054204</v>
      </c>
      <c r="E24">
        <v>2.2598859999999998</v>
      </c>
      <c r="F24" s="33">
        <v>44341</v>
      </c>
      <c r="G24" t="s">
        <v>58</v>
      </c>
      <c r="H24" t="s">
        <v>359</v>
      </c>
      <c r="I24">
        <v>7500</v>
      </c>
      <c r="J24">
        <v>0</v>
      </c>
      <c r="K24">
        <v>0</v>
      </c>
      <c r="L24">
        <v>0</v>
      </c>
      <c r="M24">
        <v>0</v>
      </c>
      <c r="N24" t="s">
        <v>360</v>
      </c>
      <c r="O24">
        <v>812</v>
      </c>
      <c r="P24" t="s">
        <v>361</v>
      </c>
    </row>
    <row r="25" spans="1:16" x14ac:dyDescent="0.2">
      <c r="A25" t="s">
        <v>368</v>
      </c>
      <c r="B25" s="54">
        <v>2544346</v>
      </c>
      <c r="C25">
        <v>17836.98</v>
      </c>
      <c r="D25" s="54">
        <v>539439109</v>
      </c>
      <c r="E25">
        <v>4.7544999999999997E-2</v>
      </c>
      <c r="F25" s="33">
        <v>45191</v>
      </c>
      <c r="G25" t="s">
        <v>58</v>
      </c>
      <c r="H25" t="s">
        <v>359</v>
      </c>
      <c r="I25">
        <v>375160</v>
      </c>
      <c r="J25">
        <v>17836.98</v>
      </c>
      <c r="K25">
        <v>17836.98</v>
      </c>
      <c r="L25">
        <v>0</v>
      </c>
      <c r="M25">
        <v>0</v>
      </c>
      <c r="N25" t="s">
        <v>360</v>
      </c>
      <c r="O25">
        <v>0</v>
      </c>
      <c r="P25" t="s">
        <v>361</v>
      </c>
    </row>
    <row r="26" spans="1:16" x14ac:dyDescent="0.2">
      <c r="A26" t="s">
        <v>369</v>
      </c>
      <c r="B26" s="54">
        <v>2031730</v>
      </c>
      <c r="C26">
        <v>2885.19</v>
      </c>
      <c r="D26" s="54">
        <v>294821608</v>
      </c>
      <c r="E26">
        <v>0.113318</v>
      </c>
      <c r="F26" s="33">
        <v>44848</v>
      </c>
      <c r="G26" t="s">
        <v>58</v>
      </c>
      <c r="H26" t="s">
        <v>359</v>
      </c>
      <c r="I26">
        <v>25460.985000000001</v>
      </c>
      <c r="J26">
        <v>2885.19</v>
      </c>
      <c r="K26">
        <v>2885.19</v>
      </c>
      <c r="L26">
        <v>0</v>
      </c>
      <c r="M26">
        <v>0</v>
      </c>
      <c r="N26" t="s">
        <v>360</v>
      </c>
      <c r="O26">
        <v>305</v>
      </c>
      <c r="P26" t="s">
        <v>361</v>
      </c>
    </row>
    <row r="27" spans="1:16" x14ac:dyDescent="0.2">
      <c r="A27" t="s">
        <v>369</v>
      </c>
      <c r="B27" s="54">
        <v>2031730</v>
      </c>
      <c r="C27">
        <v>631.52</v>
      </c>
      <c r="D27" s="54">
        <v>294821608</v>
      </c>
      <c r="E27">
        <v>0.11385099999999999</v>
      </c>
      <c r="F27" s="33">
        <v>44488</v>
      </c>
      <c r="G27" t="s">
        <v>58</v>
      </c>
      <c r="H27" t="s">
        <v>359</v>
      </c>
      <c r="I27">
        <v>6380.991</v>
      </c>
      <c r="J27">
        <v>631.52</v>
      </c>
      <c r="K27">
        <v>631.52</v>
      </c>
      <c r="L27">
        <v>0</v>
      </c>
      <c r="M27">
        <v>0</v>
      </c>
      <c r="N27" t="s">
        <v>360</v>
      </c>
      <c r="O27">
        <v>665</v>
      </c>
      <c r="P27" t="s">
        <v>361</v>
      </c>
    </row>
    <row r="28" spans="1:16" x14ac:dyDescent="0.2">
      <c r="A28" t="s">
        <v>370</v>
      </c>
      <c r="B28" s="54" t="s">
        <v>259</v>
      </c>
      <c r="C28">
        <v>0</v>
      </c>
      <c r="D28" s="54" t="s">
        <v>258</v>
      </c>
      <c r="E28">
        <v>1.0023439999999999</v>
      </c>
      <c r="F28" s="33">
        <v>44832</v>
      </c>
      <c r="G28" t="s">
        <v>58</v>
      </c>
      <c r="H28" t="s">
        <v>359</v>
      </c>
      <c r="I28">
        <v>28127</v>
      </c>
      <c r="J28">
        <v>0</v>
      </c>
      <c r="K28">
        <v>0</v>
      </c>
      <c r="L28">
        <v>0</v>
      </c>
      <c r="M28">
        <v>0</v>
      </c>
      <c r="N28" t="s">
        <v>360</v>
      </c>
      <c r="O28">
        <v>321</v>
      </c>
      <c r="P28" t="s">
        <v>361</v>
      </c>
    </row>
    <row r="29" spans="1:16" x14ac:dyDescent="0.2">
      <c r="A29" t="s">
        <v>371</v>
      </c>
      <c r="B29" s="54" t="s">
        <v>286</v>
      </c>
      <c r="C29">
        <v>0</v>
      </c>
      <c r="D29" s="54" t="s">
        <v>372</v>
      </c>
      <c r="E29">
        <v>0.85</v>
      </c>
      <c r="F29" s="33">
        <v>42877</v>
      </c>
      <c r="G29" t="s">
        <v>58</v>
      </c>
      <c r="H29" t="s">
        <v>359</v>
      </c>
      <c r="I29">
        <v>16463</v>
      </c>
      <c r="J29">
        <v>0</v>
      </c>
      <c r="K29">
        <v>0</v>
      </c>
      <c r="L29">
        <v>0</v>
      </c>
      <c r="M29">
        <v>0</v>
      </c>
      <c r="N29" t="s">
        <v>364</v>
      </c>
      <c r="O29">
        <v>2275</v>
      </c>
      <c r="P29" t="s">
        <v>361</v>
      </c>
    </row>
    <row r="30" spans="1:16" x14ac:dyDescent="0.2">
      <c r="A30" t="s">
        <v>371</v>
      </c>
      <c r="B30" s="54" t="s">
        <v>286</v>
      </c>
      <c r="C30">
        <v>0</v>
      </c>
      <c r="D30" s="54" t="s">
        <v>372</v>
      </c>
      <c r="E30">
        <v>0.88</v>
      </c>
      <c r="F30" s="33">
        <v>43242</v>
      </c>
      <c r="G30" t="s">
        <v>58</v>
      </c>
      <c r="H30" t="s">
        <v>359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364</v>
      </c>
      <c r="O30">
        <v>1910</v>
      </c>
      <c r="P30" t="s">
        <v>361</v>
      </c>
    </row>
    <row r="31" spans="1:16" x14ac:dyDescent="0.2">
      <c r="A31" t="s">
        <v>371</v>
      </c>
      <c r="B31" s="54" t="s">
        <v>286</v>
      </c>
      <c r="C31">
        <v>0</v>
      </c>
      <c r="D31" s="54" t="s">
        <v>372</v>
      </c>
      <c r="E31">
        <v>0.9</v>
      </c>
      <c r="F31" s="33">
        <v>43612</v>
      </c>
      <c r="G31" t="s">
        <v>58</v>
      </c>
      <c r="H31" t="s">
        <v>359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364</v>
      </c>
      <c r="O31">
        <v>1540</v>
      </c>
      <c r="P31" t="s">
        <v>361</v>
      </c>
    </row>
    <row r="32" spans="1:16" x14ac:dyDescent="0.2">
      <c r="A32" t="s">
        <v>371</v>
      </c>
      <c r="B32" s="54" t="s">
        <v>286</v>
      </c>
      <c r="C32">
        <v>0</v>
      </c>
      <c r="D32" s="54" t="s">
        <v>372</v>
      </c>
      <c r="E32">
        <v>0.95</v>
      </c>
      <c r="F32" s="33">
        <v>44004</v>
      </c>
      <c r="G32" t="s">
        <v>58</v>
      </c>
      <c r="H32" t="s">
        <v>359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364</v>
      </c>
      <c r="O32">
        <v>1148</v>
      </c>
      <c r="P32" t="s">
        <v>361</v>
      </c>
    </row>
    <row r="33" spans="1:16" x14ac:dyDescent="0.2">
      <c r="A33" t="s">
        <v>371</v>
      </c>
      <c r="B33" s="54" t="s">
        <v>286</v>
      </c>
      <c r="C33">
        <v>0</v>
      </c>
      <c r="D33" s="54" t="s">
        <v>372</v>
      </c>
      <c r="E33">
        <v>0.97</v>
      </c>
      <c r="F33" s="33">
        <v>44326</v>
      </c>
      <c r="G33" t="s">
        <v>58</v>
      </c>
      <c r="H33" t="s">
        <v>359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364</v>
      </c>
      <c r="O33">
        <v>827</v>
      </c>
      <c r="P33" t="s">
        <v>361</v>
      </c>
    </row>
    <row r="34" spans="1:16" x14ac:dyDescent="0.2">
      <c r="A34" t="s">
        <v>371</v>
      </c>
      <c r="B34" s="54" t="s">
        <v>286</v>
      </c>
      <c r="C34">
        <v>0</v>
      </c>
      <c r="D34" s="54" t="s">
        <v>372</v>
      </c>
      <c r="E34">
        <v>1.02</v>
      </c>
      <c r="F34" s="33">
        <v>44687</v>
      </c>
      <c r="G34" t="s">
        <v>58</v>
      </c>
      <c r="H34" t="s">
        <v>359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364</v>
      </c>
      <c r="O34">
        <v>466</v>
      </c>
      <c r="P34" t="s">
        <v>361</v>
      </c>
    </row>
    <row r="35" spans="1:16" x14ac:dyDescent="0.2">
      <c r="A35" t="s">
        <v>371</v>
      </c>
      <c r="B35" s="54" t="s">
        <v>286</v>
      </c>
      <c r="C35">
        <v>0</v>
      </c>
      <c r="D35" s="54" t="s">
        <v>372</v>
      </c>
      <c r="E35">
        <v>1.05</v>
      </c>
      <c r="F35" s="33">
        <v>45061</v>
      </c>
      <c r="G35" t="s">
        <v>58</v>
      </c>
      <c r="H35" t="s">
        <v>359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364</v>
      </c>
      <c r="O35">
        <v>92</v>
      </c>
      <c r="P35" t="s">
        <v>361</v>
      </c>
    </row>
    <row r="36" spans="1:16" x14ac:dyDescent="0.2">
      <c r="A36" t="s">
        <v>373</v>
      </c>
      <c r="B36" s="54" t="s">
        <v>374</v>
      </c>
      <c r="C36">
        <v>0</v>
      </c>
      <c r="D36" s="54">
        <v>589339100</v>
      </c>
      <c r="E36">
        <v>0.43735099999999999</v>
      </c>
      <c r="F36" s="33">
        <v>42874</v>
      </c>
      <c r="G36" t="s">
        <v>58</v>
      </c>
      <c r="H36" t="s">
        <v>359</v>
      </c>
      <c r="I36">
        <v>27014</v>
      </c>
      <c r="J36">
        <v>0</v>
      </c>
      <c r="K36">
        <v>0</v>
      </c>
      <c r="L36">
        <v>0</v>
      </c>
      <c r="M36">
        <v>0</v>
      </c>
      <c r="N36" t="s">
        <v>360</v>
      </c>
      <c r="O36">
        <v>2278</v>
      </c>
      <c r="P36" t="s">
        <v>361</v>
      </c>
    </row>
    <row r="37" spans="1:16" x14ac:dyDescent="0.2">
      <c r="A37" t="s">
        <v>375</v>
      </c>
      <c r="B37" s="54" t="s">
        <v>376</v>
      </c>
      <c r="C37">
        <v>0</v>
      </c>
      <c r="D37" s="54" t="s">
        <v>377</v>
      </c>
      <c r="E37">
        <v>0.25155</v>
      </c>
      <c r="F37" s="33">
        <v>43627</v>
      </c>
      <c r="G37" t="s">
        <v>58</v>
      </c>
      <c r="H37" t="s">
        <v>359</v>
      </c>
      <c r="I37">
        <v>6000</v>
      </c>
      <c r="J37">
        <v>0</v>
      </c>
      <c r="K37">
        <v>0</v>
      </c>
      <c r="L37">
        <v>0</v>
      </c>
      <c r="M37">
        <v>0</v>
      </c>
      <c r="N37" t="s">
        <v>360</v>
      </c>
      <c r="O37">
        <v>1525</v>
      </c>
      <c r="P37" t="s">
        <v>361</v>
      </c>
    </row>
    <row r="38" spans="1:16" x14ac:dyDescent="0.2">
      <c r="A38" t="s">
        <v>375</v>
      </c>
      <c r="B38" s="54" t="s">
        <v>376</v>
      </c>
      <c r="C38">
        <v>0</v>
      </c>
      <c r="D38" s="54" t="s">
        <v>377</v>
      </c>
      <c r="E38">
        <v>0.26611800000000002</v>
      </c>
      <c r="F38" s="33">
        <v>44011</v>
      </c>
      <c r="G38" t="s">
        <v>58</v>
      </c>
      <c r="H38" t="s">
        <v>359</v>
      </c>
      <c r="I38">
        <v>6000</v>
      </c>
      <c r="J38">
        <v>0</v>
      </c>
      <c r="K38">
        <v>0</v>
      </c>
      <c r="L38">
        <v>0</v>
      </c>
      <c r="M38">
        <v>0</v>
      </c>
      <c r="N38" t="s">
        <v>360</v>
      </c>
      <c r="O38">
        <v>1141</v>
      </c>
      <c r="P38" t="s">
        <v>361</v>
      </c>
    </row>
    <row r="39" spans="1:16" x14ac:dyDescent="0.2">
      <c r="A39" t="s">
        <v>378</v>
      </c>
      <c r="B39" s="54" t="s">
        <v>228</v>
      </c>
      <c r="C39">
        <v>0</v>
      </c>
      <c r="D39" s="54" t="s">
        <v>227</v>
      </c>
      <c r="E39">
        <v>1.5929549999999999</v>
      </c>
      <c r="F39" s="33">
        <v>45148</v>
      </c>
      <c r="G39" t="s">
        <v>58</v>
      </c>
      <c r="H39" t="s">
        <v>359</v>
      </c>
      <c r="I39">
        <v>3527</v>
      </c>
      <c r="J39">
        <v>0</v>
      </c>
      <c r="K39">
        <v>0</v>
      </c>
      <c r="L39">
        <v>0</v>
      </c>
      <c r="M39">
        <v>0</v>
      </c>
      <c r="N39" t="s">
        <v>360</v>
      </c>
      <c r="O39">
        <v>5</v>
      </c>
      <c r="P39" t="s">
        <v>361</v>
      </c>
    </row>
    <row r="40" spans="1:16" x14ac:dyDescent="0.2">
      <c r="A40" t="s">
        <v>379</v>
      </c>
      <c r="B40" s="54" t="s">
        <v>280</v>
      </c>
      <c r="C40">
        <v>0</v>
      </c>
      <c r="D40" s="54" t="s">
        <v>279</v>
      </c>
      <c r="E40">
        <v>0.25</v>
      </c>
      <c r="F40" s="33">
        <v>44665</v>
      </c>
      <c r="G40" t="s">
        <v>58</v>
      </c>
      <c r="H40" t="s">
        <v>359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360</v>
      </c>
      <c r="O40">
        <v>488</v>
      </c>
      <c r="P40" t="s">
        <v>361</v>
      </c>
    </row>
    <row r="41" spans="1:16" x14ac:dyDescent="0.2">
      <c r="A41" t="s">
        <v>379</v>
      </c>
      <c r="B41" s="54" t="s">
        <v>280</v>
      </c>
      <c r="C41">
        <v>0</v>
      </c>
      <c r="D41" s="54" t="s">
        <v>279</v>
      </c>
      <c r="E41">
        <v>0.185</v>
      </c>
      <c r="F41" s="33">
        <v>44301</v>
      </c>
      <c r="G41" t="s">
        <v>58</v>
      </c>
      <c r="H41" t="s">
        <v>359</v>
      </c>
      <c r="I41">
        <v>112000</v>
      </c>
      <c r="J41">
        <v>0</v>
      </c>
      <c r="K41">
        <v>0</v>
      </c>
      <c r="L41">
        <v>0</v>
      </c>
      <c r="M41">
        <v>0</v>
      </c>
      <c r="N41" t="s">
        <v>360</v>
      </c>
      <c r="O41">
        <v>852</v>
      </c>
      <c r="P41" t="s">
        <v>361</v>
      </c>
    </row>
    <row r="42" spans="1:16" x14ac:dyDescent="0.2">
      <c r="A42" t="s">
        <v>379</v>
      </c>
      <c r="B42" s="54" t="s">
        <v>280</v>
      </c>
      <c r="C42">
        <v>0</v>
      </c>
      <c r="D42" s="54" t="s">
        <v>279</v>
      </c>
      <c r="E42">
        <v>0.27500000000000002</v>
      </c>
      <c r="F42" s="33">
        <v>45030</v>
      </c>
      <c r="G42" t="s">
        <v>58</v>
      </c>
      <c r="H42" t="s">
        <v>359</v>
      </c>
      <c r="I42">
        <v>156000</v>
      </c>
      <c r="J42">
        <v>0</v>
      </c>
      <c r="K42">
        <v>0</v>
      </c>
      <c r="L42">
        <v>0</v>
      </c>
      <c r="M42">
        <v>0</v>
      </c>
      <c r="N42" t="s">
        <v>360</v>
      </c>
      <c r="O42">
        <v>123</v>
      </c>
      <c r="P42" t="s">
        <v>361</v>
      </c>
    </row>
    <row r="43" spans="1:16" x14ac:dyDescent="0.2">
      <c r="A43" t="s">
        <v>380</v>
      </c>
      <c r="B43" s="54" t="s">
        <v>249</v>
      </c>
      <c r="C43">
        <v>20284.12</v>
      </c>
      <c r="D43" s="54" t="s">
        <v>248</v>
      </c>
      <c r="E43">
        <v>1.98756</v>
      </c>
      <c r="F43" s="33">
        <v>45051</v>
      </c>
      <c r="G43" t="s">
        <v>58</v>
      </c>
      <c r="H43" t="s">
        <v>359</v>
      </c>
      <c r="I43">
        <v>9400</v>
      </c>
      <c r="J43">
        <v>20284.12</v>
      </c>
      <c r="K43">
        <v>20284.12</v>
      </c>
      <c r="L43">
        <v>0</v>
      </c>
      <c r="M43">
        <v>0</v>
      </c>
      <c r="N43" t="s">
        <v>360</v>
      </c>
      <c r="O43">
        <v>102</v>
      </c>
      <c r="P43" t="s">
        <v>361</v>
      </c>
    </row>
    <row r="44" spans="1:16" x14ac:dyDescent="0.2">
      <c r="A44" t="s">
        <v>362</v>
      </c>
      <c r="B44" s="54" t="s">
        <v>261</v>
      </c>
      <c r="C44">
        <v>0</v>
      </c>
      <c r="D44" s="54">
        <v>589339209</v>
      </c>
      <c r="E44">
        <v>0.28088000000000002</v>
      </c>
      <c r="F44" s="33">
        <v>43594</v>
      </c>
      <c r="G44" t="s">
        <v>58</v>
      </c>
      <c r="H44" t="s">
        <v>359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360</v>
      </c>
      <c r="O44">
        <v>1558</v>
      </c>
      <c r="P44" t="s">
        <v>361</v>
      </c>
    </row>
    <row r="45" spans="1:16" x14ac:dyDescent="0.2">
      <c r="A45" t="s">
        <v>362</v>
      </c>
      <c r="B45" s="54" t="s">
        <v>261</v>
      </c>
      <c r="C45">
        <v>0</v>
      </c>
      <c r="D45" s="54">
        <v>589339209</v>
      </c>
      <c r="E45">
        <v>0.29135800000000001</v>
      </c>
      <c r="F45" s="33">
        <v>43992</v>
      </c>
      <c r="G45" t="s">
        <v>58</v>
      </c>
      <c r="H45" t="s">
        <v>359</v>
      </c>
      <c r="I45">
        <v>73023</v>
      </c>
      <c r="J45">
        <v>0</v>
      </c>
      <c r="K45">
        <v>0</v>
      </c>
      <c r="L45">
        <v>0</v>
      </c>
      <c r="M45">
        <v>0</v>
      </c>
      <c r="N45" t="s">
        <v>360</v>
      </c>
      <c r="O45">
        <v>1160</v>
      </c>
      <c r="P45" t="s">
        <v>361</v>
      </c>
    </row>
    <row r="46" spans="1:16" x14ac:dyDescent="0.2">
      <c r="A46" t="s">
        <v>362</v>
      </c>
      <c r="B46" s="54" t="s">
        <v>261</v>
      </c>
      <c r="C46">
        <v>0</v>
      </c>
      <c r="D46" s="54">
        <v>589339209</v>
      </c>
      <c r="E46">
        <v>0.33923399999999998</v>
      </c>
      <c r="F46" s="33">
        <v>44321</v>
      </c>
      <c r="G46" t="s">
        <v>58</v>
      </c>
      <c r="H46" t="s">
        <v>359</v>
      </c>
      <c r="I46">
        <v>73023</v>
      </c>
      <c r="J46">
        <v>0</v>
      </c>
      <c r="K46">
        <v>0</v>
      </c>
      <c r="L46">
        <v>0</v>
      </c>
      <c r="M46">
        <v>0</v>
      </c>
      <c r="N46" t="s">
        <v>360</v>
      </c>
      <c r="O46">
        <v>832</v>
      </c>
      <c r="P46" t="s">
        <v>361</v>
      </c>
    </row>
    <row r="47" spans="1:16" x14ac:dyDescent="0.2">
      <c r="A47" t="s">
        <v>358</v>
      </c>
      <c r="B47" s="54">
        <v>2559975</v>
      </c>
      <c r="C47">
        <v>0</v>
      </c>
      <c r="D47" s="54" t="s">
        <v>251</v>
      </c>
      <c r="E47">
        <v>0.292437</v>
      </c>
      <c r="F47" s="33">
        <v>43893</v>
      </c>
      <c r="G47" t="s">
        <v>58</v>
      </c>
      <c r="H47" t="s">
        <v>359</v>
      </c>
      <c r="I47">
        <v>22414</v>
      </c>
      <c r="J47">
        <v>0</v>
      </c>
      <c r="K47">
        <v>0</v>
      </c>
      <c r="L47">
        <v>0</v>
      </c>
      <c r="M47">
        <v>0</v>
      </c>
      <c r="N47" t="s">
        <v>360</v>
      </c>
      <c r="O47">
        <v>1259</v>
      </c>
      <c r="P47" t="s">
        <v>361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44759227.82</v>
      </c>
      <c r="D3" s="32">
        <v>0</v>
      </c>
      <c r="E3" s="32">
        <v>0</v>
      </c>
      <c r="F3" s="32">
        <v>0</v>
      </c>
      <c r="G3" s="32">
        <v>44759227.82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1637296.04</v>
      </c>
      <c r="D5" s="32">
        <v>0</v>
      </c>
      <c r="E5" s="32">
        <v>0</v>
      </c>
      <c r="F5" s="32">
        <v>0</v>
      </c>
      <c r="G5" s="32">
        <v>1637296.04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-4482.2700000000004</v>
      </c>
      <c r="D7" s="32">
        <v>0</v>
      </c>
      <c r="E7" s="32">
        <v>0</v>
      </c>
      <c r="F7" s="32">
        <v>0</v>
      </c>
      <c r="G7" s="32">
        <v>-4482.2700000000004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45825.97</v>
      </c>
      <c r="D11" s="32">
        <v>0</v>
      </c>
      <c r="E11" s="32">
        <v>0</v>
      </c>
      <c r="F11" s="32">
        <v>0</v>
      </c>
      <c r="G11" s="32">
        <v>45825.97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180182.5</v>
      </c>
      <c r="D15" s="32">
        <v>0</v>
      </c>
      <c r="E15" s="32">
        <v>18.75</v>
      </c>
      <c r="F15" s="32">
        <v>-18.75</v>
      </c>
      <c r="G15" s="32">
        <v>180163.75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312</v>
      </c>
      <c r="C18" s="32">
        <v>46618050.060000002</v>
      </c>
      <c r="D18" s="32">
        <v>0</v>
      </c>
      <c r="E18" s="32">
        <v>18.75</v>
      </c>
      <c r="F18" s="32">
        <v>-18.75</v>
      </c>
      <c r="G18" s="32">
        <v>46618031.310000002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313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314</v>
      </c>
      <c r="C30" s="32">
        <v>46618050.060000002</v>
      </c>
      <c r="D30" s="32">
        <v>0</v>
      </c>
      <c r="E30" s="32">
        <v>18.75</v>
      </c>
      <c r="F30" s="32">
        <v>-18.75</v>
      </c>
      <c r="G30" s="32">
        <v>46618031.310000002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19868107.77</v>
      </c>
      <c r="D32" s="32">
        <v>-150057.62</v>
      </c>
      <c r="E32" s="32">
        <v>0</v>
      </c>
      <c r="F32" s="32">
        <v>-150057.62</v>
      </c>
      <c r="G32" s="32">
        <v>19718050.149999999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-0.24</v>
      </c>
      <c r="D35" s="32">
        <v>0.22</v>
      </c>
      <c r="E35" s="32">
        <v>-0.24</v>
      </c>
      <c r="F35" s="32">
        <v>0.46</v>
      </c>
      <c r="G35" s="32">
        <v>0.22</v>
      </c>
      <c r="H35" s="14"/>
    </row>
    <row r="36" spans="1:8" x14ac:dyDescent="0.2">
      <c r="A36" s="2" t="s">
        <v>24</v>
      </c>
      <c r="B36" s="50" t="s">
        <v>137</v>
      </c>
      <c r="C36" s="32">
        <v>-1509.27</v>
      </c>
      <c r="D36" s="32">
        <v>0</v>
      </c>
      <c r="E36" s="32">
        <v>383.63</v>
      </c>
      <c r="F36" s="32">
        <v>-383.63</v>
      </c>
      <c r="G36" s="32">
        <v>-1892.9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315</v>
      </c>
      <c r="C41" s="32">
        <v>19866598.260000002</v>
      </c>
      <c r="D41" s="32">
        <v>-150057.4</v>
      </c>
      <c r="E41" s="32">
        <v>383.39</v>
      </c>
      <c r="F41" s="32">
        <v>-150440.79</v>
      </c>
      <c r="G41" s="32">
        <v>19716157.469999999</v>
      </c>
    </row>
    <row r="42" spans="1:8" x14ac:dyDescent="0.2">
      <c r="A42" s="51" t="s">
        <v>50</v>
      </c>
      <c r="B42" s="50" t="s">
        <v>316</v>
      </c>
      <c r="C42" s="32">
        <v>64627335.590000004</v>
      </c>
      <c r="D42" s="32">
        <v>-150057.62</v>
      </c>
      <c r="E42" s="32">
        <v>0</v>
      </c>
      <c r="F42" s="32">
        <v>-150057.62</v>
      </c>
      <c r="G42" s="32">
        <v>64477277.969999999</v>
      </c>
    </row>
    <row r="43" spans="1:8" x14ac:dyDescent="0.2">
      <c r="A43" s="51" t="s">
        <v>50</v>
      </c>
      <c r="B43" s="50" t="s">
        <v>317</v>
      </c>
      <c r="C43" s="32">
        <v>66484648.32</v>
      </c>
      <c r="D43" s="32">
        <v>-150057.4</v>
      </c>
      <c r="E43" s="32">
        <v>402.14</v>
      </c>
      <c r="F43" s="32">
        <v>-150459.54</v>
      </c>
      <c r="G43" s="32">
        <v>66334188.780000001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29592.35</v>
      </c>
      <c r="D45" s="32">
        <v>0</v>
      </c>
      <c r="E45" s="32">
        <v>0</v>
      </c>
      <c r="F45" s="32">
        <v>0</v>
      </c>
      <c r="G45" s="32">
        <v>29592.35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9983.17</v>
      </c>
      <c r="D47" s="32">
        <v>0</v>
      </c>
      <c r="E47" s="32">
        <v>0</v>
      </c>
      <c r="F47" s="32">
        <v>0</v>
      </c>
      <c r="G47" s="32">
        <v>9983.17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1388.73</v>
      </c>
      <c r="D50" s="32">
        <v>0</v>
      </c>
      <c r="E50" s="32">
        <v>0</v>
      </c>
      <c r="F50" s="32">
        <v>0</v>
      </c>
      <c r="G50" s="32">
        <v>1388.73</v>
      </c>
    </row>
    <row r="51" spans="1:7" x14ac:dyDescent="0.2">
      <c r="A51" s="52" t="s">
        <v>50</v>
      </c>
      <c r="B51" s="50" t="s">
        <v>149</v>
      </c>
      <c r="C51" s="32">
        <v>81.66</v>
      </c>
      <c r="D51" s="32">
        <v>0</v>
      </c>
      <c r="E51" s="32">
        <v>0</v>
      </c>
      <c r="F51" s="32">
        <v>0</v>
      </c>
      <c r="G51" s="32">
        <v>81.66</v>
      </c>
    </row>
    <row r="52" spans="1:7" x14ac:dyDescent="0.2">
      <c r="A52" s="52" t="s">
        <v>50</v>
      </c>
      <c r="B52" s="50" t="s">
        <v>150</v>
      </c>
      <c r="C52" s="32">
        <v>-650.22</v>
      </c>
      <c r="D52" s="32">
        <v>0</v>
      </c>
      <c r="E52" s="32">
        <v>0</v>
      </c>
      <c r="F52" s="32">
        <v>0</v>
      </c>
      <c r="G52" s="32">
        <v>-650.22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318</v>
      </c>
      <c r="C57" s="32">
        <v>40428.230000000003</v>
      </c>
      <c r="D57" s="32">
        <v>0</v>
      </c>
      <c r="E57" s="32">
        <v>0</v>
      </c>
      <c r="F57" s="32">
        <v>0</v>
      </c>
      <c r="G57" s="32">
        <v>40428.230000000003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3533.65</v>
      </c>
      <c r="D61" s="32">
        <v>18.75</v>
      </c>
      <c r="E61" s="32">
        <v>0</v>
      </c>
      <c r="F61" s="32">
        <v>18.75</v>
      </c>
      <c r="G61" s="32">
        <v>3552.4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319</v>
      </c>
      <c r="C64" s="32">
        <v>3533.65</v>
      </c>
      <c r="D64" s="32">
        <v>18.75</v>
      </c>
      <c r="E64" s="32">
        <v>0</v>
      </c>
      <c r="F64" s="32">
        <v>18.75</v>
      </c>
      <c r="G64" s="32">
        <v>3552.4</v>
      </c>
    </row>
    <row r="65" spans="1:7" x14ac:dyDescent="0.2">
      <c r="A65" s="52" t="s">
        <v>50</v>
      </c>
      <c r="B65" s="50" t="s">
        <v>320</v>
      </c>
      <c r="C65" s="32">
        <v>36894.58</v>
      </c>
      <c r="D65" s="32">
        <v>18.75</v>
      </c>
      <c r="E65" s="32">
        <v>0</v>
      </c>
      <c r="F65" s="32">
        <v>-18.75</v>
      </c>
      <c r="G65" s="32">
        <v>36875.83</v>
      </c>
    </row>
    <row r="66" spans="1:7" x14ac:dyDescent="0.2">
      <c r="A66" s="52" t="s">
        <v>50</v>
      </c>
      <c r="B66" s="50" t="s">
        <v>321</v>
      </c>
      <c r="C66" s="32">
        <v>36894.58</v>
      </c>
      <c r="D66" s="32">
        <v>18.75</v>
      </c>
      <c r="E66" s="32">
        <v>0</v>
      </c>
      <c r="F66" s="32">
        <v>-18.75</v>
      </c>
      <c r="G66" s="32">
        <v>36875.83</v>
      </c>
    </row>
    <row r="67" spans="1:7" x14ac:dyDescent="0.2">
      <c r="A67" s="52" t="s">
        <v>50</v>
      </c>
      <c r="B67" s="50" t="s">
        <v>160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322</v>
      </c>
      <c r="C69" s="32">
        <v>36894.58</v>
      </c>
      <c r="D69" s="32">
        <v>18.75</v>
      </c>
      <c r="E69" s="32">
        <v>0</v>
      </c>
      <c r="F69" s="32">
        <v>-18.75</v>
      </c>
      <c r="G69" s="32">
        <v>36875.83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323</v>
      </c>
      <c r="C76" s="32">
        <v>36894.58</v>
      </c>
      <c r="D76" s="32">
        <v>18.75</v>
      </c>
      <c r="E76" s="32">
        <v>0</v>
      </c>
      <c r="F76" s="32">
        <v>-18.75</v>
      </c>
      <c r="G76" s="32">
        <v>36875.83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-114864.77</v>
      </c>
      <c r="D81" s="32">
        <v>0</v>
      </c>
      <c r="E81" s="32">
        <v>0</v>
      </c>
      <c r="F81" s="32">
        <v>0</v>
      </c>
      <c r="G81" s="32">
        <v>-114864.77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324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325</v>
      </c>
      <c r="C91" s="32">
        <v>46618050.060000002</v>
      </c>
      <c r="D91" s="32">
        <v>18.75</v>
      </c>
      <c r="E91" s="32">
        <v>0</v>
      </c>
      <c r="F91" s="32">
        <v>-18.75</v>
      </c>
      <c r="G91" s="32">
        <v>46618031.310000002</v>
      </c>
    </row>
    <row r="92" spans="1:7" x14ac:dyDescent="0.2">
      <c r="A92" s="52" t="s">
        <v>50</v>
      </c>
      <c r="B92" s="50" t="s">
        <v>132</v>
      </c>
      <c r="C92" s="32">
        <v>19866598.260000002</v>
      </c>
      <c r="D92" s="32">
        <v>383.39</v>
      </c>
      <c r="E92" s="32">
        <v>-150057.4</v>
      </c>
      <c r="F92" s="32">
        <v>-150440.79</v>
      </c>
      <c r="G92" s="32">
        <v>19716157.469999999</v>
      </c>
    </row>
    <row r="93" spans="1:7" ht="15" x14ac:dyDescent="0.25">
      <c r="A93" s="24"/>
      <c r="B93" s="50" t="s">
        <v>326</v>
      </c>
      <c r="C93" s="32">
        <v>66484648.32</v>
      </c>
      <c r="D93" s="32">
        <v>402.14</v>
      </c>
      <c r="E93" s="32">
        <v>-150057.4</v>
      </c>
      <c r="F93" s="32">
        <v>-150459.54</v>
      </c>
      <c r="G93" s="32">
        <v>66334188.780000001</v>
      </c>
    </row>
    <row r="94" spans="1:7" x14ac:dyDescent="0.2">
      <c r="A94" s="52" t="s">
        <v>50</v>
      </c>
      <c r="B94" s="50" t="s">
        <v>327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328</v>
      </c>
      <c r="C95" s="32">
        <v>66484648.32</v>
      </c>
      <c r="D95" s="32">
        <v>0</v>
      </c>
      <c r="E95" s="32">
        <v>0</v>
      </c>
      <c r="F95" s="32">
        <v>-150459.54</v>
      </c>
      <c r="G95" s="32">
        <v>66334188.780000001</v>
      </c>
    </row>
    <row r="96" spans="1:7" x14ac:dyDescent="0.2">
      <c r="A96" s="52" t="s">
        <v>50</v>
      </c>
      <c r="B96" s="50" t="s">
        <v>329</v>
      </c>
      <c r="C96" s="32">
        <v>46618050.060000002</v>
      </c>
      <c r="D96" s="32">
        <v>0</v>
      </c>
      <c r="E96" s="32">
        <v>18.75</v>
      </c>
      <c r="F96" s="32">
        <v>-18.75</v>
      </c>
      <c r="G96" s="32">
        <v>46618031.310000002</v>
      </c>
    </row>
    <row r="97" spans="1:7" x14ac:dyDescent="0.2">
      <c r="A97" s="52" t="s">
        <v>50</v>
      </c>
      <c r="B97" s="50" t="s">
        <v>330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331</v>
      </c>
      <c r="C98" s="32">
        <v>46618050.060000002</v>
      </c>
      <c r="D98" s="32">
        <v>18.75</v>
      </c>
      <c r="E98" s="32">
        <v>0</v>
      </c>
      <c r="F98" s="32">
        <v>-18.75</v>
      </c>
      <c r="G98" s="32">
        <v>46618031.310000002</v>
      </c>
    </row>
    <row r="99" spans="1:7" x14ac:dyDescent="0.2">
      <c r="A99" s="52" t="s">
        <v>50</v>
      </c>
      <c r="B99" s="50" t="s">
        <v>332</v>
      </c>
      <c r="C99" s="32">
        <v>0</v>
      </c>
      <c r="D99" s="32">
        <v>-149655.26</v>
      </c>
      <c r="E99" s="32">
        <v>-149655.26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333</v>
      </c>
      <c r="C100" s="32">
        <v>66484648.32</v>
      </c>
      <c r="D100" s="32">
        <v>-150057.4</v>
      </c>
      <c r="E100" s="32">
        <v>402.14</v>
      </c>
      <c r="F100" s="32">
        <v>-150459.54</v>
      </c>
      <c r="G100" s="32">
        <v>66334188.780000001</v>
      </c>
    </row>
    <row r="101" spans="1:7" x14ac:dyDescent="0.2">
      <c r="A101" s="52" t="s">
        <v>50</v>
      </c>
      <c r="B101" s="50" t="s">
        <v>181</v>
      </c>
      <c r="C101" s="32">
        <v>66260149.119999997</v>
      </c>
      <c r="D101" s="32">
        <v>-150057.4</v>
      </c>
      <c r="E101" s="32">
        <v>-0.24</v>
      </c>
      <c r="F101" s="32">
        <v>-150057.16</v>
      </c>
      <c r="G101" s="32">
        <v>66110091.960000001</v>
      </c>
    </row>
    <row r="102" spans="1:7" x14ac:dyDescent="0.2">
      <c r="A102" s="52" t="s">
        <v>50</v>
      </c>
      <c r="B102" s="50" t="s">
        <v>182</v>
      </c>
      <c r="C102" s="32">
        <v>-1509.27</v>
      </c>
      <c r="D102" s="32">
        <v>383.63</v>
      </c>
      <c r="E102" s="32">
        <v>0</v>
      </c>
      <c r="F102" s="32">
        <v>-383.63</v>
      </c>
      <c r="G102" s="32">
        <v>-1892.9</v>
      </c>
    </row>
    <row r="103" spans="1:7" x14ac:dyDescent="0.2">
      <c r="A103" s="52" t="s">
        <v>50</v>
      </c>
      <c r="B103" s="50" t="s">
        <v>334</v>
      </c>
      <c r="C103" s="32">
        <v>40428.230000000003</v>
      </c>
      <c r="D103" s="32">
        <v>0</v>
      </c>
      <c r="E103" s="32">
        <v>0</v>
      </c>
      <c r="F103" s="32">
        <v>0</v>
      </c>
      <c r="G103" s="32">
        <v>40428.230000000003</v>
      </c>
    </row>
    <row r="104" spans="1:7" x14ac:dyDescent="0.2">
      <c r="A104" s="52" t="s">
        <v>50</v>
      </c>
      <c r="B104" s="50" t="s">
        <v>335</v>
      </c>
      <c r="C104" s="32">
        <v>3533.65</v>
      </c>
      <c r="D104" s="32">
        <v>18.75</v>
      </c>
      <c r="E104" s="32">
        <v>0</v>
      </c>
      <c r="F104" s="32">
        <v>18.75</v>
      </c>
      <c r="G104" s="32">
        <v>3552.4</v>
      </c>
    </row>
    <row r="105" spans="1:7" x14ac:dyDescent="0.2">
      <c r="B105" s="50" t="s">
        <v>336</v>
      </c>
      <c r="C105" s="32">
        <v>36894.58</v>
      </c>
      <c r="D105" s="32">
        <v>18.75</v>
      </c>
      <c r="E105" s="32">
        <v>0</v>
      </c>
      <c r="F105" s="32">
        <v>-18.75</v>
      </c>
      <c r="G105" s="32">
        <v>36875.83</v>
      </c>
    </row>
    <row r="106" spans="1:7" x14ac:dyDescent="0.2">
      <c r="B106" s="50" t="s">
        <v>183</v>
      </c>
      <c r="C106" s="32">
        <v>-114864.77</v>
      </c>
      <c r="D106" s="32">
        <v>0</v>
      </c>
      <c r="E106" s="32">
        <v>0</v>
      </c>
      <c r="F106" s="32">
        <v>0</v>
      </c>
      <c r="G106" s="32">
        <v>-114864.77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19868107.530000001</v>
      </c>
      <c r="D108" s="32">
        <v>-0.24</v>
      </c>
      <c r="E108" s="32">
        <v>-150057.4</v>
      </c>
      <c r="F108" s="32">
        <v>-150057.16</v>
      </c>
      <c r="G108" s="32">
        <v>19718050.370000001</v>
      </c>
    </row>
    <row r="109" spans="1:7" x14ac:dyDescent="0.2">
      <c r="B109" s="50" t="s">
        <v>337</v>
      </c>
      <c r="C109" s="32">
        <v>66484648.32</v>
      </c>
      <c r="D109" s="32">
        <v>-150057.4</v>
      </c>
      <c r="E109" s="32">
        <v>402.14</v>
      </c>
      <c r="F109" s="32">
        <v>-150459.54</v>
      </c>
      <c r="G109" s="32">
        <v>66334188.780000001</v>
      </c>
    </row>
    <row r="110" spans="1:7" x14ac:dyDescent="0.2">
      <c r="B110" s="50" t="s">
        <v>338</v>
      </c>
      <c r="C110" s="32">
        <v>19867457.309999999</v>
      </c>
      <c r="D110" s="32">
        <v>767.02</v>
      </c>
      <c r="E110" s="32">
        <v>-150057.4</v>
      </c>
      <c r="F110" s="32">
        <v>-150057.16</v>
      </c>
      <c r="G110" s="32">
        <v>19717400.149999999</v>
      </c>
    </row>
    <row r="111" spans="1:7" x14ac:dyDescent="0.2">
      <c r="B111" s="50" t="s">
        <v>339</v>
      </c>
      <c r="C111" s="32">
        <v>-114864.77</v>
      </c>
      <c r="D111" s="32">
        <v>0</v>
      </c>
      <c r="E111" s="32">
        <v>0</v>
      </c>
      <c r="F111" s="32">
        <v>0</v>
      </c>
      <c r="G111" s="32">
        <v>-114864.77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340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341</v>
      </c>
      <c r="C114" s="32">
        <v>36074.410000000003</v>
      </c>
      <c r="D114" s="32">
        <v>18.75</v>
      </c>
      <c r="E114" s="32">
        <v>0</v>
      </c>
      <c r="F114" s="32">
        <v>-18.75</v>
      </c>
      <c r="G114" s="32">
        <v>36055.660000000003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342</v>
      </c>
      <c r="C116" s="32">
        <v>-38.880000000000003</v>
      </c>
      <c r="D116" s="32">
        <v>383.63</v>
      </c>
      <c r="E116" s="32">
        <v>0</v>
      </c>
      <c r="F116" s="32">
        <v>-383.63</v>
      </c>
      <c r="G116" s="32">
        <v>-422.51</v>
      </c>
    </row>
    <row r="117" spans="2:7" x14ac:dyDescent="0.2">
      <c r="B117" s="50" t="s">
        <v>343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344</v>
      </c>
      <c r="C118" s="32">
        <v>39608.06</v>
      </c>
      <c r="D118" s="32">
        <v>0</v>
      </c>
      <c r="E118" s="32">
        <v>0</v>
      </c>
      <c r="F118" s="32">
        <v>0</v>
      </c>
      <c r="G118" s="32">
        <v>39608.06</v>
      </c>
    </row>
    <row r="119" spans="2:7" x14ac:dyDescent="0.2">
      <c r="B119" s="50" t="s">
        <v>345</v>
      </c>
      <c r="C119" s="32">
        <v>3533.65</v>
      </c>
      <c r="D119" s="32">
        <v>18.75</v>
      </c>
      <c r="E119" s="32">
        <v>0</v>
      </c>
      <c r="F119" s="32">
        <v>18.75</v>
      </c>
      <c r="G119" s="32">
        <v>3552.4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-105.81</v>
      </c>
      <c r="D123" s="32">
        <v>0</v>
      </c>
      <c r="E123" s="32">
        <v>0</v>
      </c>
      <c r="F123" s="32">
        <v>0</v>
      </c>
      <c r="G123" s="32">
        <v>-105.81</v>
      </c>
    </row>
    <row r="124" spans="2:7" x14ac:dyDescent="0.2">
      <c r="B124" s="50" t="s">
        <v>346</v>
      </c>
      <c r="C124" s="32">
        <v>44759227.82</v>
      </c>
      <c r="D124" s="32">
        <v>0</v>
      </c>
      <c r="E124" s="32">
        <v>0</v>
      </c>
      <c r="F124" s="32">
        <v>0</v>
      </c>
      <c r="G124" s="32">
        <v>44759227.82</v>
      </c>
    </row>
    <row r="125" spans="2:7" x14ac:dyDescent="0.2">
      <c r="B125" s="50" t="s">
        <v>347</v>
      </c>
      <c r="C125" s="32">
        <v>1637296.04</v>
      </c>
      <c r="D125" s="32">
        <v>0</v>
      </c>
      <c r="E125" s="32">
        <v>0</v>
      </c>
      <c r="F125" s="32">
        <v>0</v>
      </c>
      <c r="G125" s="32">
        <v>1637296.04</v>
      </c>
    </row>
    <row r="126" spans="2:7" x14ac:dyDescent="0.2">
      <c r="B126" s="50" t="s">
        <v>348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349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350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351</v>
      </c>
      <c r="C129" s="32">
        <v>45825.97</v>
      </c>
      <c r="D129" s="32">
        <v>0</v>
      </c>
      <c r="E129" s="32">
        <v>0</v>
      </c>
      <c r="F129" s="32">
        <v>0</v>
      </c>
      <c r="G129" s="32">
        <v>45825.97</v>
      </c>
    </row>
    <row r="130" spans="2:7" x14ac:dyDescent="0.2">
      <c r="B130" s="50" t="s">
        <v>352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353</v>
      </c>
      <c r="C131" s="32">
        <v>180182.5</v>
      </c>
      <c r="D131" s="32">
        <v>0</v>
      </c>
      <c r="E131" s="32">
        <v>18.75</v>
      </c>
      <c r="F131" s="32">
        <v>-18.75</v>
      </c>
      <c r="G131" s="32">
        <v>180163.75</v>
      </c>
    </row>
    <row r="132" spans="2:7" x14ac:dyDescent="0.2">
      <c r="B132" s="50" t="s">
        <v>354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19868107.530000001</v>
      </c>
      <c r="D133" s="32">
        <v>-150057.4</v>
      </c>
      <c r="E133" s="32">
        <v>-0.24</v>
      </c>
      <c r="F133" s="32">
        <v>-150057.16</v>
      </c>
      <c r="G133" s="32">
        <v>19718050.370000001</v>
      </c>
    </row>
    <row r="134" spans="2:7" x14ac:dyDescent="0.2">
      <c r="B134" s="50" t="s">
        <v>193</v>
      </c>
      <c r="C134" s="32">
        <v>-1509.27</v>
      </c>
      <c r="D134" s="32">
        <v>0</v>
      </c>
      <c r="E134" s="32">
        <v>383.63</v>
      </c>
      <c r="F134" s="32">
        <v>-383.63</v>
      </c>
      <c r="G134" s="32">
        <v>-1892.9</v>
      </c>
    </row>
    <row r="135" spans="2:7" x14ac:dyDescent="0.2">
      <c r="B135" s="50" t="s">
        <v>355</v>
      </c>
      <c r="C135" s="32">
        <v>-114864.77</v>
      </c>
      <c r="D135" s="32">
        <v>0</v>
      </c>
      <c r="E135" s="32">
        <v>0</v>
      </c>
      <c r="F135" s="32">
        <v>0</v>
      </c>
      <c r="G135" s="32">
        <v>-114864.77</v>
      </c>
    </row>
    <row r="136" spans="2:7" x14ac:dyDescent="0.2">
      <c r="B136" s="50" t="s">
        <v>194</v>
      </c>
      <c r="C136" s="32">
        <v>-4482.51</v>
      </c>
      <c r="D136" s="32">
        <v>0.22</v>
      </c>
      <c r="E136" s="32">
        <v>-0.24</v>
      </c>
      <c r="F136" s="32">
        <v>0.46</v>
      </c>
      <c r="G136" s="32">
        <v>-4482.05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45825.97</v>
      </c>
      <c r="D142" s="32">
        <v>0</v>
      </c>
      <c r="E142" s="32">
        <v>0</v>
      </c>
      <c r="F142" s="32">
        <v>0</v>
      </c>
      <c r="G142" s="32">
        <v>45825.97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178673.23</v>
      </c>
      <c r="D158" s="32">
        <v>0</v>
      </c>
      <c r="E158" s="32">
        <v>402.38</v>
      </c>
      <c r="F158" s="32">
        <v>-402.38</v>
      </c>
      <c r="G158" s="32">
        <v>178270.85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-114864.77</v>
      </c>
      <c r="D161" s="32">
        <v>0</v>
      </c>
      <c r="E161" s="32">
        <v>0</v>
      </c>
      <c r="F161" s="32">
        <v>0</v>
      </c>
      <c r="G161" s="32">
        <v>-114864.77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820.17</v>
      </c>
      <c r="D166" s="32">
        <v>0</v>
      </c>
      <c r="E166" s="32">
        <v>0</v>
      </c>
      <c r="F166" s="32">
        <v>0</v>
      </c>
      <c r="G166" s="32">
        <v>820.17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356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357</v>
      </c>
      <c r="C170">
        <v>66484648.32</v>
      </c>
      <c r="D170">
        <v>-150057.4</v>
      </c>
      <c r="E170">
        <v>402.14</v>
      </c>
      <c r="F170">
        <v>-150459.54</v>
      </c>
      <c r="G170">
        <v>66334188.780000001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8" max="8" width="20.42578125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4" t="s">
        <v>227</v>
      </c>
      <c r="C2" s="54" t="s">
        <v>228</v>
      </c>
      <c r="D2" t="s">
        <v>229</v>
      </c>
      <c r="E2">
        <v>3527</v>
      </c>
      <c r="F2">
        <v>2566417.9</v>
      </c>
      <c r="G2">
        <v>666.55</v>
      </c>
      <c r="H2">
        <v>2350921.85</v>
      </c>
      <c r="I2">
        <v>2566417.9</v>
      </c>
      <c r="J2">
        <v>666.55</v>
      </c>
      <c r="K2">
        <v>2350921.85</v>
      </c>
      <c r="L2" t="s">
        <v>230</v>
      </c>
      <c r="M2" s="33">
        <v>45152</v>
      </c>
    </row>
    <row r="3" spans="1:13" x14ac:dyDescent="0.2">
      <c r="A3" t="s">
        <v>226</v>
      </c>
      <c r="B3" s="54" t="s">
        <v>231</v>
      </c>
      <c r="C3" s="54" t="s">
        <v>232</v>
      </c>
      <c r="D3" t="s">
        <v>233</v>
      </c>
      <c r="E3">
        <v>34223</v>
      </c>
      <c r="F3">
        <v>1642590.58</v>
      </c>
      <c r="G3">
        <v>62.42</v>
      </c>
      <c r="H3">
        <v>2136199.66</v>
      </c>
      <c r="I3">
        <v>1642590.58</v>
      </c>
      <c r="J3">
        <v>62.42</v>
      </c>
      <c r="K3">
        <v>2136199.66</v>
      </c>
      <c r="L3" t="s">
        <v>230</v>
      </c>
      <c r="M3" s="33">
        <v>45152</v>
      </c>
    </row>
    <row r="4" spans="1:13" x14ac:dyDescent="0.2">
      <c r="A4" t="s">
        <v>226</v>
      </c>
      <c r="B4" s="54" t="s">
        <v>234</v>
      </c>
      <c r="C4" s="54" t="s">
        <v>235</v>
      </c>
      <c r="D4" t="s">
        <v>236</v>
      </c>
      <c r="E4">
        <v>7387</v>
      </c>
      <c r="F4">
        <v>937640.03</v>
      </c>
      <c r="G4">
        <v>92.21</v>
      </c>
      <c r="H4">
        <v>681155.27</v>
      </c>
      <c r="I4">
        <v>937640.03</v>
      </c>
      <c r="J4">
        <v>92.21</v>
      </c>
      <c r="K4">
        <v>681155.27</v>
      </c>
      <c r="L4" t="s">
        <v>230</v>
      </c>
      <c r="M4" s="33">
        <v>45152</v>
      </c>
    </row>
    <row r="5" spans="1:13" x14ac:dyDescent="0.2">
      <c r="A5" t="s">
        <v>226</v>
      </c>
      <c r="B5" s="54" t="s">
        <v>237</v>
      </c>
      <c r="C5" s="54" t="s">
        <v>238</v>
      </c>
      <c r="D5" t="s">
        <v>239</v>
      </c>
      <c r="E5">
        <v>22948</v>
      </c>
      <c r="F5">
        <v>1139471.54</v>
      </c>
      <c r="G5">
        <v>103</v>
      </c>
      <c r="H5">
        <v>2363644</v>
      </c>
      <c r="I5">
        <v>1139471.54</v>
      </c>
      <c r="J5">
        <v>103</v>
      </c>
      <c r="K5">
        <v>2363644</v>
      </c>
      <c r="L5" t="s">
        <v>230</v>
      </c>
      <c r="M5" s="33">
        <v>45152</v>
      </c>
    </row>
    <row r="6" spans="1:13" x14ac:dyDescent="0.2">
      <c r="A6" t="s">
        <v>226</v>
      </c>
      <c r="B6" s="54" t="s">
        <v>240</v>
      </c>
      <c r="C6" s="54">
        <v>2181334</v>
      </c>
      <c r="D6" t="s">
        <v>241</v>
      </c>
      <c r="E6">
        <v>11400</v>
      </c>
      <c r="F6">
        <v>972839.47</v>
      </c>
      <c r="G6">
        <v>130.19</v>
      </c>
      <c r="H6">
        <v>1484166</v>
      </c>
      <c r="I6">
        <v>972839.47</v>
      </c>
      <c r="J6">
        <v>130.19</v>
      </c>
      <c r="K6">
        <v>1484166</v>
      </c>
      <c r="L6" t="s">
        <v>230</v>
      </c>
      <c r="M6" s="33">
        <v>45152</v>
      </c>
    </row>
    <row r="7" spans="1:13" x14ac:dyDescent="0.2">
      <c r="A7" t="s">
        <v>226</v>
      </c>
      <c r="B7" s="54">
        <v>124765108</v>
      </c>
      <c r="C7" s="54">
        <v>2125097</v>
      </c>
      <c r="D7" t="s">
        <v>242</v>
      </c>
      <c r="E7">
        <v>51216</v>
      </c>
      <c r="F7">
        <v>827097.14</v>
      </c>
      <c r="G7">
        <v>23.59</v>
      </c>
      <c r="H7">
        <v>1208185.44</v>
      </c>
      <c r="I7">
        <v>827097.14</v>
      </c>
      <c r="J7">
        <v>23.59</v>
      </c>
      <c r="K7">
        <v>1208185.44</v>
      </c>
      <c r="L7" t="s">
        <v>230</v>
      </c>
      <c r="M7" s="33">
        <v>45152</v>
      </c>
    </row>
    <row r="8" spans="1:13" x14ac:dyDescent="0.2">
      <c r="A8" t="s">
        <v>226</v>
      </c>
      <c r="B8" s="54" t="s">
        <v>243</v>
      </c>
      <c r="C8" s="54">
        <v>2311614</v>
      </c>
      <c r="D8" t="s">
        <v>244</v>
      </c>
      <c r="E8">
        <v>11574</v>
      </c>
      <c r="F8">
        <v>1141518.4099999999</v>
      </c>
      <c r="G8">
        <v>205.84</v>
      </c>
      <c r="H8">
        <v>2382392.16</v>
      </c>
      <c r="I8">
        <v>1141518.4099999999</v>
      </c>
      <c r="J8">
        <v>205.84</v>
      </c>
      <c r="K8">
        <v>2382392.16</v>
      </c>
      <c r="L8" t="s">
        <v>230</v>
      </c>
      <c r="M8" s="33">
        <v>45152</v>
      </c>
    </row>
    <row r="9" spans="1:13" x14ac:dyDescent="0.2">
      <c r="A9" t="s">
        <v>226</v>
      </c>
      <c r="B9" s="54" t="s">
        <v>245</v>
      </c>
      <c r="C9" s="54" t="s">
        <v>246</v>
      </c>
      <c r="D9" t="s">
        <v>247</v>
      </c>
      <c r="E9">
        <v>27990</v>
      </c>
      <c r="F9">
        <v>1103463.53</v>
      </c>
      <c r="G9">
        <v>36.36</v>
      </c>
      <c r="H9">
        <v>1017716.4</v>
      </c>
      <c r="I9">
        <v>1103463.53</v>
      </c>
      <c r="J9">
        <v>36.36</v>
      </c>
      <c r="K9">
        <v>1017716.4</v>
      </c>
      <c r="L9" t="s">
        <v>230</v>
      </c>
      <c r="M9" s="33">
        <v>45152</v>
      </c>
    </row>
    <row r="10" spans="1:13" x14ac:dyDescent="0.2">
      <c r="A10" t="s">
        <v>226</v>
      </c>
      <c r="B10" s="54" t="s">
        <v>248</v>
      </c>
      <c r="C10" s="54" t="s">
        <v>249</v>
      </c>
      <c r="D10" t="s">
        <v>250</v>
      </c>
      <c r="E10">
        <v>8615</v>
      </c>
      <c r="F10">
        <v>583962.59</v>
      </c>
      <c r="G10">
        <v>315.57</v>
      </c>
      <c r="H10">
        <v>2718635.55</v>
      </c>
      <c r="I10">
        <v>583962.59</v>
      </c>
      <c r="J10">
        <v>315.57</v>
      </c>
      <c r="K10">
        <v>2718635.55</v>
      </c>
      <c r="L10" t="s">
        <v>230</v>
      </c>
      <c r="M10" s="33">
        <v>45152</v>
      </c>
    </row>
    <row r="11" spans="1:13" x14ac:dyDescent="0.2">
      <c r="A11" t="s">
        <v>226</v>
      </c>
      <c r="B11" s="54" t="s">
        <v>251</v>
      </c>
      <c r="C11" s="54">
        <v>2559975</v>
      </c>
      <c r="D11" t="s">
        <v>252</v>
      </c>
      <c r="E11">
        <v>35504</v>
      </c>
      <c r="F11">
        <v>1004275.37</v>
      </c>
      <c r="G11">
        <v>36.72</v>
      </c>
      <c r="H11">
        <v>1303706.8799999999</v>
      </c>
      <c r="I11">
        <v>1004275.37</v>
      </c>
      <c r="J11">
        <v>36.72</v>
      </c>
      <c r="K11">
        <v>1303706.8799999999</v>
      </c>
      <c r="L11" t="s">
        <v>230</v>
      </c>
      <c r="M11" s="33">
        <v>45152</v>
      </c>
    </row>
    <row r="12" spans="1:13" x14ac:dyDescent="0.2">
      <c r="A12" t="s">
        <v>226</v>
      </c>
      <c r="B12" s="54" t="s">
        <v>253</v>
      </c>
      <c r="C12" s="54" t="s">
        <v>254</v>
      </c>
      <c r="D12" t="s">
        <v>255</v>
      </c>
      <c r="E12">
        <v>23327</v>
      </c>
      <c r="F12">
        <v>1202650.71</v>
      </c>
      <c r="G12">
        <v>76.84</v>
      </c>
      <c r="H12">
        <v>1792446.68</v>
      </c>
      <c r="I12">
        <v>1202650.71</v>
      </c>
      <c r="J12">
        <v>76.84</v>
      </c>
      <c r="K12">
        <v>1792446.68</v>
      </c>
      <c r="L12" t="s">
        <v>230</v>
      </c>
      <c r="M12" s="33">
        <v>45152</v>
      </c>
    </row>
    <row r="13" spans="1:13" x14ac:dyDescent="0.2">
      <c r="A13" t="s">
        <v>226</v>
      </c>
      <c r="B13" s="54">
        <v>502441306</v>
      </c>
      <c r="C13" s="54">
        <v>2165747</v>
      </c>
      <c r="D13" t="s">
        <v>256</v>
      </c>
      <c r="E13">
        <v>1700</v>
      </c>
      <c r="F13">
        <v>335921.48</v>
      </c>
      <c r="G13">
        <v>178.69</v>
      </c>
      <c r="H13">
        <v>303773</v>
      </c>
      <c r="I13">
        <v>335921.48</v>
      </c>
      <c r="J13">
        <v>178.69</v>
      </c>
      <c r="K13">
        <v>303773</v>
      </c>
      <c r="L13" t="s">
        <v>230</v>
      </c>
      <c r="M13" s="33">
        <v>45152</v>
      </c>
    </row>
    <row r="14" spans="1:13" x14ac:dyDescent="0.2">
      <c r="A14" t="s">
        <v>226</v>
      </c>
      <c r="B14" s="54">
        <v>539439109</v>
      </c>
      <c r="C14" s="54">
        <v>2544346</v>
      </c>
      <c r="D14" t="s">
        <v>257</v>
      </c>
      <c r="E14">
        <v>375160</v>
      </c>
      <c r="F14">
        <v>936213.68</v>
      </c>
      <c r="G14">
        <v>2.14</v>
      </c>
      <c r="H14">
        <v>802842.4</v>
      </c>
      <c r="I14">
        <v>936213.68</v>
      </c>
      <c r="J14">
        <v>2.14</v>
      </c>
      <c r="K14">
        <v>802842.4</v>
      </c>
      <c r="L14" t="s">
        <v>230</v>
      </c>
      <c r="M14" s="33">
        <v>45152</v>
      </c>
    </row>
    <row r="15" spans="1:13" x14ac:dyDescent="0.2">
      <c r="A15" t="s">
        <v>226</v>
      </c>
      <c r="B15" s="54" t="s">
        <v>258</v>
      </c>
      <c r="C15" s="54" t="s">
        <v>259</v>
      </c>
      <c r="D15" t="s">
        <v>260</v>
      </c>
      <c r="E15">
        <v>23346</v>
      </c>
      <c r="F15">
        <v>599809.78</v>
      </c>
      <c r="G15">
        <v>67.959999999999994</v>
      </c>
      <c r="H15">
        <v>1586594.16</v>
      </c>
      <c r="I15">
        <v>599809.78</v>
      </c>
      <c r="J15">
        <v>67.959999999999994</v>
      </c>
      <c r="K15">
        <v>1586594.16</v>
      </c>
      <c r="L15" t="s">
        <v>230</v>
      </c>
      <c r="M15" s="33">
        <v>45152</v>
      </c>
    </row>
    <row r="16" spans="1:13" x14ac:dyDescent="0.2">
      <c r="A16" t="s">
        <v>226</v>
      </c>
      <c r="B16" s="54">
        <v>589339209</v>
      </c>
      <c r="C16" s="54" t="s">
        <v>261</v>
      </c>
      <c r="D16" t="s">
        <v>262</v>
      </c>
      <c r="E16">
        <v>70155</v>
      </c>
      <c r="F16">
        <v>1754756.55</v>
      </c>
      <c r="G16">
        <v>35.6</v>
      </c>
      <c r="H16">
        <v>2497518.0099999998</v>
      </c>
      <c r="I16">
        <v>1754756.55</v>
      </c>
      <c r="J16">
        <v>35.6</v>
      </c>
      <c r="K16">
        <v>2497518.0099999998</v>
      </c>
      <c r="L16" t="s">
        <v>230</v>
      </c>
      <c r="M16" s="33">
        <v>45152</v>
      </c>
    </row>
    <row r="17" spans="1:13" x14ac:dyDescent="0.2">
      <c r="A17" t="s">
        <v>226</v>
      </c>
      <c r="B17" s="54">
        <v>654902204</v>
      </c>
      <c r="C17" s="54">
        <v>2640891</v>
      </c>
      <c r="D17" t="s">
        <v>263</v>
      </c>
      <c r="E17">
        <v>211650</v>
      </c>
      <c r="F17">
        <v>679709.38</v>
      </c>
      <c r="G17">
        <v>3.87</v>
      </c>
      <c r="H17">
        <v>819085.5</v>
      </c>
      <c r="I17">
        <v>679709.38</v>
      </c>
      <c r="J17">
        <v>3.87</v>
      </c>
      <c r="K17">
        <v>819085.5</v>
      </c>
      <c r="L17" t="s">
        <v>230</v>
      </c>
      <c r="M17" s="33">
        <v>45152</v>
      </c>
    </row>
    <row r="18" spans="1:13" x14ac:dyDescent="0.2">
      <c r="A18" t="s">
        <v>226</v>
      </c>
      <c r="B18" s="54">
        <v>670100205</v>
      </c>
      <c r="C18" s="54">
        <v>2651202</v>
      </c>
      <c r="D18" t="s">
        <v>264</v>
      </c>
      <c r="E18">
        <v>2200</v>
      </c>
      <c r="F18">
        <v>344916.22</v>
      </c>
      <c r="G18">
        <v>179.44</v>
      </c>
      <c r="H18">
        <v>394768</v>
      </c>
      <c r="I18">
        <v>344916.22</v>
      </c>
      <c r="J18">
        <v>179.44</v>
      </c>
      <c r="K18">
        <v>394768</v>
      </c>
      <c r="L18" t="s">
        <v>230</v>
      </c>
      <c r="M18" s="33">
        <v>45152</v>
      </c>
    </row>
    <row r="19" spans="1:13" x14ac:dyDescent="0.2">
      <c r="A19" t="s">
        <v>226</v>
      </c>
      <c r="B19" s="54">
        <v>686330101</v>
      </c>
      <c r="C19" s="54">
        <v>2402444</v>
      </c>
      <c r="D19" t="s">
        <v>265</v>
      </c>
      <c r="E19">
        <v>24836</v>
      </c>
      <c r="F19">
        <v>2054718.97</v>
      </c>
      <c r="G19">
        <v>88.85</v>
      </c>
      <c r="H19">
        <v>2206678.6</v>
      </c>
      <c r="I19">
        <v>2054718.97</v>
      </c>
      <c r="J19">
        <v>88.85</v>
      </c>
      <c r="K19">
        <v>2206678.6</v>
      </c>
      <c r="L19" t="s">
        <v>230</v>
      </c>
      <c r="M19" s="33">
        <v>45152</v>
      </c>
    </row>
    <row r="20" spans="1:13" x14ac:dyDescent="0.2">
      <c r="A20" t="s">
        <v>226</v>
      </c>
      <c r="B20" s="54">
        <v>683715106</v>
      </c>
      <c r="C20" s="54">
        <v>2655657</v>
      </c>
      <c r="D20" t="s">
        <v>266</v>
      </c>
      <c r="E20">
        <v>25531</v>
      </c>
      <c r="F20">
        <v>893566.82</v>
      </c>
      <c r="G20">
        <v>38.15</v>
      </c>
      <c r="H20">
        <v>974007.65</v>
      </c>
      <c r="I20">
        <v>893566.82</v>
      </c>
      <c r="J20">
        <v>38.15</v>
      </c>
      <c r="K20">
        <v>974007.65</v>
      </c>
      <c r="L20" t="s">
        <v>230</v>
      </c>
      <c r="M20" s="33">
        <v>45152</v>
      </c>
    </row>
    <row r="21" spans="1:13" x14ac:dyDescent="0.2">
      <c r="A21" t="s">
        <v>226</v>
      </c>
      <c r="B21" s="54">
        <v>803054204</v>
      </c>
      <c r="C21" s="54">
        <v>2775135</v>
      </c>
      <c r="D21" t="s">
        <v>267</v>
      </c>
      <c r="E21">
        <v>12875</v>
      </c>
      <c r="F21">
        <v>1689089.38</v>
      </c>
      <c r="G21">
        <v>138.94999999999999</v>
      </c>
      <c r="H21">
        <v>1788981.25</v>
      </c>
      <c r="I21">
        <v>1689089.38</v>
      </c>
      <c r="J21">
        <v>138.94999999999999</v>
      </c>
      <c r="K21">
        <v>1788981.25</v>
      </c>
      <c r="L21" t="s">
        <v>230</v>
      </c>
      <c r="M21" s="33">
        <v>45152</v>
      </c>
    </row>
    <row r="22" spans="1:13" x14ac:dyDescent="0.2">
      <c r="A22" t="s">
        <v>226</v>
      </c>
      <c r="B22" s="54" t="s">
        <v>268</v>
      </c>
      <c r="C22" s="54" t="s">
        <v>269</v>
      </c>
      <c r="D22" t="s">
        <v>270</v>
      </c>
      <c r="E22">
        <v>41665</v>
      </c>
      <c r="F22">
        <v>1234692.46</v>
      </c>
      <c r="G22">
        <v>55.98</v>
      </c>
      <c r="H22">
        <v>2332406.7000000002</v>
      </c>
      <c r="I22">
        <v>1234692.46</v>
      </c>
      <c r="J22">
        <v>55.98</v>
      </c>
      <c r="K22">
        <v>2332406.7000000002</v>
      </c>
      <c r="L22" t="s">
        <v>230</v>
      </c>
      <c r="M22" s="33">
        <v>45152</v>
      </c>
    </row>
    <row r="23" spans="1:13" x14ac:dyDescent="0.2">
      <c r="A23" t="s">
        <v>226</v>
      </c>
      <c r="B23" s="54" t="s">
        <v>271</v>
      </c>
      <c r="C23" s="54">
        <v>2615565</v>
      </c>
      <c r="D23" t="s">
        <v>272</v>
      </c>
      <c r="E23">
        <v>33935</v>
      </c>
      <c r="F23">
        <v>1133542.6100000001</v>
      </c>
      <c r="G23">
        <v>28.04</v>
      </c>
      <c r="H23">
        <v>951537.4</v>
      </c>
      <c r="I23">
        <v>1133542.6100000001</v>
      </c>
      <c r="J23">
        <v>28.04</v>
      </c>
      <c r="K23">
        <v>951537.4</v>
      </c>
      <c r="L23" t="s">
        <v>230</v>
      </c>
      <c r="M23" s="33">
        <v>45152</v>
      </c>
    </row>
    <row r="24" spans="1:13" x14ac:dyDescent="0.2">
      <c r="A24" t="s">
        <v>226</v>
      </c>
      <c r="B24" s="54">
        <v>835699307</v>
      </c>
      <c r="C24" s="54">
        <v>2821481</v>
      </c>
      <c r="D24" t="s">
        <v>273</v>
      </c>
      <c r="E24">
        <v>29218</v>
      </c>
      <c r="F24">
        <v>947582.51</v>
      </c>
      <c r="G24">
        <v>83.97</v>
      </c>
      <c r="H24">
        <v>2453435.46</v>
      </c>
      <c r="I24">
        <v>947582.51</v>
      </c>
      <c r="J24">
        <v>83.97</v>
      </c>
      <c r="K24">
        <v>2453435.46</v>
      </c>
      <c r="L24" t="s">
        <v>230</v>
      </c>
      <c r="M24" s="33">
        <v>45152</v>
      </c>
    </row>
    <row r="25" spans="1:13" x14ac:dyDescent="0.2">
      <c r="A25" t="s">
        <v>226</v>
      </c>
      <c r="B25" s="54" t="s">
        <v>274</v>
      </c>
      <c r="C25" s="54" t="s">
        <v>275</v>
      </c>
      <c r="D25" t="s">
        <v>276</v>
      </c>
      <c r="E25">
        <v>63945</v>
      </c>
      <c r="F25">
        <v>701059.86</v>
      </c>
      <c r="G25">
        <v>12.35</v>
      </c>
      <c r="H25">
        <v>790040.47</v>
      </c>
      <c r="I25">
        <v>701059.86</v>
      </c>
      <c r="J25">
        <v>12.35</v>
      </c>
      <c r="K25">
        <v>790040.47</v>
      </c>
      <c r="L25" t="s">
        <v>230</v>
      </c>
      <c r="M25" s="33">
        <v>45152</v>
      </c>
    </row>
    <row r="26" spans="1:13" x14ac:dyDescent="0.2">
      <c r="A26" t="s">
        <v>226</v>
      </c>
      <c r="B26" s="54">
        <v>861012102</v>
      </c>
      <c r="C26" s="54">
        <v>2430025</v>
      </c>
      <c r="D26" t="s">
        <v>277</v>
      </c>
      <c r="E26">
        <v>53604</v>
      </c>
      <c r="F26">
        <v>582138.41</v>
      </c>
      <c r="G26">
        <v>47.83</v>
      </c>
      <c r="H26">
        <v>2563879.3199999998</v>
      </c>
      <c r="I26">
        <v>582138.41</v>
      </c>
      <c r="J26">
        <v>47.83</v>
      </c>
      <c r="K26">
        <v>2563879.3199999998</v>
      </c>
      <c r="L26" t="s">
        <v>230</v>
      </c>
      <c r="M26" s="33">
        <v>45152</v>
      </c>
    </row>
    <row r="27" spans="1:13" x14ac:dyDescent="0.2">
      <c r="A27" t="s">
        <v>226</v>
      </c>
      <c r="B27" s="54">
        <v>294821608</v>
      </c>
      <c r="C27" s="54">
        <v>2031730</v>
      </c>
      <c r="D27" t="s">
        <v>278</v>
      </c>
      <c r="E27">
        <v>195315</v>
      </c>
      <c r="F27">
        <v>1416724.6</v>
      </c>
      <c r="G27">
        <v>5.01</v>
      </c>
      <c r="H27">
        <v>978528.15</v>
      </c>
      <c r="I27">
        <v>1416724.6</v>
      </c>
      <c r="J27">
        <v>5.01</v>
      </c>
      <c r="K27">
        <v>978528.15</v>
      </c>
      <c r="L27" t="s">
        <v>230</v>
      </c>
      <c r="M27" s="33">
        <v>45152</v>
      </c>
    </row>
    <row r="28" spans="1:13" x14ac:dyDescent="0.2">
      <c r="A28" t="s">
        <v>226</v>
      </c>
      <c r="B28" s="54" t="s">
        <v>279</v>
      </c>
      <c r="C28" s="54" t="s">
        <v>280</v>
      </c>
      <c r="D28" t="s">
        <v>281</v>
      </c>
      <c r="E28">
        <v>129480</v>
      </c>
      <c r="F28">
        <v>1794643.14</v>
      </c>
      <c r="G28">
        <v>23.59</v>
      </c>
      <c r="H28">
        <v>3054433.2</v>
      </c>
      <c r="I28">
        <v>1794643.14</v>
      </c>
      <c r="J28">
        <v>23.59</v>
      </c>
      <c r="K28">
        <v>3054433.2</v>
      </c>
      <c r="L28" t="s">
        <v>230</v>
      </c>
      <c r="M28" s="33">
        <v>45152</v>
      </c>
    </row>
    <row r="29" spans="1:13" x14ac:dyDescent="0.2">
      <c r="A29" t="s">
        <v>226</v>
      </c>
      <c r="B29" s="54" t="s">
        <v>282</v>
      </c>
      <c r="C29" s="54" t="s">
        <v>282</v>
      </c>
      <c r="D29" t="s">
        <v>283</v>
      </c>
      <c r="E29">
        <v>47290</v>
      </c>
      <c r="F29">
        <v>811541.53</v>
      </c>
      <c r="G29">
        <v>40.36</v>
      </c>
      <c r="H29">
        <v>1908410.1</v>
      </c>
      <c r="I29">
        <v>729064.04</v>
      </c>
      <c r="J29">
        <v>37.01</v>
      </c>
      <c r="K29">
        <v>1750202.9</v>
      </c>
      <c r="L29" t="s">
        <v>284</v>
      </c>
      <c r="M29" s="33">
        <v>45152</v>
      </c>
    </row>
    <row r="30" spans="1:13" x14ac:dyDescent="0.2">
      <c r="A30" t="s">
        <v>226</v>
      </c>
      <c r="B30" s="54">
        <v>5889505</v>
      </c>
      <c r="C30" s="54">
        <v>5889505</v>
      </c>
      <c r="D30" t="s">
        <v>285</v>
      </c>
      <c r="E30">
        <v>44177</v>
      </c>
      <c r="F30">
        <v>896211.38</v>
      </c>
      <c r="G30">
        <v>36.49</v>
      </c>
      <c r="H30">
        <v>1612019.74</v>
      </c>
      <c r="I30">
        <v>807576.24</v>
      </c>
      <c r="J30">
        <v>33.46</v>
      </c>
      <c r="K30">
        <v>1478383.3</v>
      </c>
      <c r="L30" t="s">
        <v>284</v>
      </c>
      <c r="M30" s="33">
        <v>45152</v>
      </c>
    </row>
    <row r="31" spans="1:13" x14ac:dyDescent="0.2">
      <c r="A31" t="s">
        <v>226</v>
      </c>
      <c r="B31" s="54" t="s">
        <v>286</v>
      </c>
      <c r="C31" s="54" t="s">
        <v>286</v>
      </c>
      <c r="D31" t="s">
        <v>287</v>
      </c>
      <c r="E31">
        <v>18645</v>
      </c>
      <c r="F31">
        <v>561341.04</v>
      </c>
      <c r="G31">
        <v>100.25</v>
      </c>
      <c r="H31">
        <v>1869175.99</v>
      </c>
      <c r="I31">
        <v>496983.97</v>
      </c>
      <c r="J31">
        <v>91.94</v>
      </c>
      <c r="K31">
        <v>1714221.3</v>
      </c>
      <c r="L31" t="s">
        <v>284</v>
      </c>
      <c r="M31" s="33">
        <v>45152</v>
      </c>
    </row>
    <row r="32" spans="1:13" x14ac:dyDescent="0.2">
      <c r="A32" t="s">
        <v>226</v>
      </c>
      <c r="B32" s="54">
        <v>5999330</v>
      </c>
      <c r="C32" s="54">
        <v>5999330</v>
      </c>
      <c r="D32" t="s">
        <v>288</v>
      </c>
      <c r="E32">
        <v>6972</v>
      </c>
      <c r="F32">
        <v>1262994.43</v>
      </c>
      <c r="G32">
        <v>131.22999999999999</v>
      </c>
      <c r="H32">
        <v>914927.71</v>
      </c>
      <c r="I32">
        <v>1115969.73</v>
      </c>
      <c r="J32">
        <v>120.35</v>
      </c>
      <c r="K32">
        <v>839080.2</v>
      </c>
      <c r="L32" t="s">
        <v>284</v>
      </c>
      <c r="M32" s="33">
        <v>45152</v>
      </c>
    </row>
    <row r="33" spans="1:13" x14ac:dyDescent="0.2">
      <c r="A33" t="s">
        <v>226</v>
      </c>
      <c r="B33" s="54">
        <v>4031879</v>
      </c>
      <c r="C33" s="54">
        <v>4031879</v>
      </c>
      <c r="D33" t="s">
        <v>289</v>
      </c>
      <c r="E33">
        <v>44187</v>
      </c>
      <c r="F33">
        <v>1008065.36</v>
      </c>
      <c r="G33">
        <v>30.71</v>
      </c>
      <c r="H33">
        <v>1356783.25</v>
      </c>
      <c r="I33">
        <v>894503.77</v>
      </c>
      <c r="J33">
        <v>28.16</v>
      </c>
      <c r="K33">
        <v>1244305.9199999999</v>
      </c>
      <c r="L33" t="s">
        <v>284</v>
      </c>
      <c r="M33" s="33">
        <v>45152</v>
      </c>
    </row>
    <row r="34" spans="1:13" x14ac:dyDescent="0.2">
      <c r="A34" t="s">
        <v>226</v>
      </c>
      <c r="B34" s="54">
        <v>6054603</v>
      </c>
      <c r="C34" s="54">
        <v>6054603</v>
      </c>
      <c r="D34" t="s">
        <v>290</v>
      </c>
      <c r="E34">
        <v>71949</v>
      </c>
      <c r="F34">
        <v>592272.73</v>
      </c>
      <c r="G34">
        <v>6.4</v>
      </c>
      <c r="H34">
        <v>460495.35</v>
      </c>
      <c r="I34">
        <v>62477183.100000001</v>
      </c>
      <c r="J34">
        <v>931.5</v>
      </c>
      <c r="K34">
        <v>67020493.5</v>
      </c>
      <c r="L34" t="s">
        <v>291</v>
      </c>
      <c r="M34" s="33">
        <v>45152</v>
      </c>
    </row>
    <row r="35" spans="1:13" x14ac:dyDescent="0.2">
      <c r="A35" t="s">
        <v>226</v>
      </c>
      <c r="B35" s="54">
        <v>6555805</v>
      </c>
      <c r="C35" s="54">
        <v>6555805</v>
      </c>
      <c r="D35" t="s">
        <v>292</v>
      </c>
      <c r="E35">
        <v>19007</v>
      </c>
      <c r="F35">
        <v>663901.28</v>
      </c>
      <c r="G35">
        <v>28.18</v>
      </c>
      <c r="H35">
        <v>535706.43000000005</v>
      </c>
      <c r="I35">
        <v>69665270</v>
      </c>
      <c r="J35">
        <v>4102</v>
      </c>
      <c r="K35">
        <v>77966714</v>
      </c>
      <c r="L35" t="s">
        <v>291</v>
      </c>
      <c r="M35" s="33">
        <v>45152</v>
      </c>
    </row>
    <row r="36" spans="1:13" x14ac:dyDescent="0.2">
      <c r="A36" t="s">
        <v>226</v>
      </c>
      <c r="B36" s="54">
        <v>6640682</v>
      </c>
      <c r="C36" s="54">
        <v>6640682</v>
      </c>
      <c r="D36" t="s">
        <v>293</v>
      </c>
      <c r="E36">
        <v>22440</v>
      </c>
      <c r="F36">
        <v>1012825.36</v>
      </c>
      <c r="G36">
        <v>53.37</v>
      </c>
      <c r="H36">
        <v>1197550.3600000001</v>
      </c>
      <c r="I36">
        <v>106474260</v>
      </c>
      <c r="J36">
        <v>7767</v>
      </c>
      <c r="K36">
        <v>174291480</v>
      </c>
      <c r="L36" t="s">
        <v>291</v>
      </c>
      <c r="M36" s="33">
        <v>45152</v>
      </c>
    </row>
    <row r="37" spans="1:13" x14ac:dyDescent="0.2">
      <c r="A37" t="s">
        <v>226</v>
      </c>
      <c r="B37" s="54">
        <v>6616508</v>
      </c>
      <c r="C37" s="54">
        <v>6616508</v>
      </c>
      <c r="D37" t="s">
        <v>294</v>
      </c>
      <c r="E37">
        <v>32599</v>
      </c>
      <c r="F37">
        <v>583460.92000000004</v>
      </c>
      <c r="G37">
        <v>16.05</v>
      </c>
      <c r="H37">
        <v>523120.55</v>
      </c>
      <c r="I37">
        <v>68725645</v>
      </c>
      <c r="J37">
        <v>2335.5</v>
      </c>
      <c r="K37">
        <v>76134964.5</v>
      </c>
      <c r="L37" t="s">
        <v>291</v>
      </c>
      <c r="M37" s="33">
        <v>45152</v>
      </c>
    </row>
    <row r="38" spans="1:13" x14ac:dyDescent="0.2">
      <c r="A38" t="s">
        <v>226</v>
      </c>
      <c r="B38" s="54">
        <v>6869302</v>
      </c>
      <c r="C38" s="54">
        <v>6869302</v>
      </c>
      <c r="D38" t="s">
        <v>295</v>
      </c>
      <c r="E38">
        <v>27119</v>
      </c>
      <c r="F38">
        <v>608255.91</v>
      </c>
      <c r="G38">
        <v>34.71</v>
      </c>
      <c r="H38">
        <v>941357.62</v>
      </c>
      <c r="I38">
        <v>63910840</v>
      </c>
      <c r="J38">
        <v>5052</v>
      </c>
      <c r="K38">
        <v>137005188</v>
      </c>
      <c r="L38" t="s">
        <v>291</v>
      </c>
      <c r="M38" s="33">
        <v>45152</v>
      </c>
    </row>
    <row r="39" spans="1:13" x14ac:dyDescent="0.2">
      <c r="A39" t="s">
        <v>226</v>
      </c>
      <c r="B39" s="54">
        <v>6986041</v>
      </c>
      <c r="C39" s="54">
        <v>6986041</v>
      </c>
      <c r="D39" t="s">
        <v>296</v>
      </c>
      <c r="E39">
        <v>29374</v>
      </c>
      <c r="F39">
        <v>863119.14</v>
      </c>
      <c r="G39">
        <v>39.33</v>
      </c>
      <c r="H39">
        <v>1155261.6200000001</v>
      </c>
      <c r="I39">
        <v>96162283.950000003</v>
      </c>
      <c r="J39">
        <v>5724</v>
      </c>
      <c r="K39">
        <v>168136776</v>
      </c>
      <c r="L39" t="s">
        <v>291</v>
      </c>
      <c r="M39" s="33">
        <v>45152</v>
      </c>
    </row>
    <row r="40" spans="1:13" x14ac:dyDescent="0.2">
      <c r="A40" t="s">
        <v>226</v>
      </c>
      <c r="B40" s="54">
        <v>7124594</v>
      </c>
      <c r="C40" s="54">
        <v>7124594</v>
      </c>
      <c r="D40" t="s">
        <v>297</v>
      </c>
      <c r="E40">
        <v>5229</v>
      </c>
      <c r="F40">
        <v>791512.34</v>
      </c>
      <c r="G40">
        <v>155.44999999999999</v>
      </c>
      <c r="H40">
        <v>812844.21</v>
      </c>
      <c r="I40">
        <v>771170.47</v>
      </c>
      <c r="J40">
        <v>136.5</v>
      </c>
      <c r="K40">
        <v>713758.5</v>
      </c>
      <c r="L40" t="s">
        <v>298</v>
      </c>
      <c r="M40" s="33">
        <v>45152</v>
      </c>
    </row>
    <row r="41" spans="1:13" x14ac:dyDescent="0.2">
      <c r="A41" t="s">
        <v>226</v>
      </c>
      <c r="B41" s="54" t="s">
        <v>299</v>
      </c>
      <c r="C41" s="54" t="s">
        <v>299</v>
      </c>
      <c r="D41" t="s">
        <v>300</v>
      </c>
      <c r="E41">
        <v>26975</v>
      </c>
      <c r="F41">
        <v>1585675.65</v>
      </c>
      <c r="G41">
        <v>68.56</v>
      </c>
      <c r="H41">
        <v>1849328.09</v>
      </c>
      <c r="I41">
        <v>1487966.83</v>
      </c>
      <c r="J41">
        <v>60.2</v>
      </c>
      <c r="K41">
        <v>1623895</v>
      </c>
      <c r="L41" t="s">
        <v>298</v>
      </c>
      <c r="M41" s="33">
        <v>45152</v>
      </c>
    </row>
    <row r="42" spans="1:13" x14ac:dyDescent="0.2">
      <c r="A42" t="s">
        <v>226</v>
      </c>
      <c r="B42" s="54">
        <v>7333378</v>
      </c>
      <c r="C42" s="54">
        <v>7333378</v>
      </c>
      <c r="D42" t="s">
        <v>301</v>
      </c>
      <c r="E42">
        <v>2784</v>
      </c>
      <c r="F42">
        <v>456873.6</v>
      </c>
      <c r="G42">
        <v>562.80999999999995</v>
      </c>
      <c r="H42">
        <v>1566852.07</v>
      </c>
      <c r="I42">
        <v>454622.29</v>
      </c>
      <c r="J42">
        <v>494.2</v>
      </c>
      <c r="K42">
        <v>1375852.8</v>
      </c>
      <c r="L42" t="s">
        <v>298</v>
      </c>
      <c r="M42" s="33">
        <v>45152</v>
      </c>
    </row>
    <row r="43" spans="1:13" x14ac:dyDescent="0.2">
      <c r="A43" t="s">
        <v>226</v>
      </c>
      <c r="B43" s="54" t="s">
        <v>302</v>
      </c>
      <c r="C43" s="54" t="s">
        <v>302</v>
      </c>
      <c r="D43" t="s">
        <v>303</v>
      </c>
      <c r="E43">
        <v>36695</v>
      </c>
      <c r="F43">
        <v>801011.39</v>
      </c>
      <c r="G43">
        <v>35.44</v>
      </c>
      <c r="H43">
        <v>1300564.6100000001</v>
      </c>
      <c r="I43">
        <v>867968.88</v>
      </c>
      <c r="J43">
        <v>27.95</v>
      </c>
      <c r="K43">
        <v>1025625.25</v>
      </c>
      <c r="L43" t="s">
        <v>304</v>
      </c>
      <c r="M43" s="33">
        <v>45152</v>
      </c>
    </row>
    <row r="44" spans="1:13" x14ac:dyDescent="0.2">
      <c r="A44" t="s">
        <v>226</v>
      </c>
      <c r="B44" s="54" t="s">
        <v>305</v>
      </c>
      <c r="C44" s="54" t="s">
        <v>305</v>
      </c>
      <c r="D44" t="s">
        <v>306</v>
      </c>
      <c r="E44">
        <v>18136</v>
      </c>
      <c r="F44">
        <v>1098674.8600000001</v>
      </c>
      <c r="G44">
        <v>105.12</v>
      </c>
      <c r="H44">
        <v>1906510.78</v>
      </c>
      <c r="I44">
        <v>823721.01</v>
      </c>
      <c r="J44">
        <v>82.9</v>
      </c>
      <c r="K44">
        <v>1503474.4</v>
      </c>
      <c r="L44" t="s">
        <v>304</v>
      </c>
      <c r="M44" s="33">
        <v>45152</v>
      </c>
    </row>
    <row r="45" spans="1:13" x14ac:dyDescent="0.2">
      <c r="A45" t="s">
        <v>226</v>
      </c>
      <c r="B45" s="54" t="s">
        <v>307</v>
      </c>
      <c r="C45" s="54" t="s">
        <v>307</v>
      </c>
      <c r="D45" t="s">
        <v>308</v>
      </c>
      <c r="E45">
        <v>30745</v>
      </c>
      <c r="F45">
        <v>599389.62</v>
      </c>
      <c r="G45">
        <v>20.71</v>
      </c>
      <c r="H45">
        <v>636654.64</v>
      </c>
      <c r="I45">
        <v>473519.48</v>
      </c>
      <c r="J45">
        <v>16.329999999999998</v>
      </c>
      <c r="K45">
        <v>502065.85</v>
      </c>
      <c r="L45" t="s">
        <v>304</v>
      </c>
      <c r="M45" s="33">
        <v>45152</v>
      </c>
    </row>
    <row r="46" spans="1:13" x14ac:dyDescent="0.2">
      <c r="A46" t="s">
        <v>226</v>
      </c>
      <c r="B46" s="54" t="s">
        <v>309</v>
      </c>
      <c r="C46" s="54" t="s">
        <v>433</v>
      </c>
      <c r="D46" t="s">
        <v>310</v>
      </c>
      <c r="F46">
        <v>1632919.58</v>
      </c>
      <c r="H46">
        <v>1632919.58</v>
      </c>
      <c r="I46">
        <v>1632919.58</v>
      </c>
      <c r="K46">
        <v>1632919.58</v>
      </c>
      <c r="L46" t="s">
        <v>230</v>
      </c>
      <c r="M46" s="33">
        <v>45152</v>
      </c>
    </row>
    <row r="47" spans="1:13" x14ac:dyDescent="0.2">
      <c r="A47" t="s">
        <v>226</v>
      </c>
      <c r="B47" s="54" t="s">
        <v>309</v>
      </c>
      <c r="C47" s="54" t="s">
        <v>436</v>
      </c>
      <c r="D47" t="s">
        <v>311</v>
      </c>
      <c r="E47">
        <v>-92.85</v>
      </c>
      <c r="F47">
        <v>-106.7</v>
      </c>
      <c r="G47">
        <v>1.1399999999999999</v>
      </c>
      <c r="H47">
        <v>-105.74</v>
      </c>
      <c r="I47">
        <v>-92.85</v>
      </c>
      <c r="J47">
        <v>1</v>
      </c>
      <c r="K47">
        <v>-92.85</v>
      </c>
      <c r="L47" t="s">
        <v>298</v>
      </c>
      <c r="M47" s="33">
        <v>45152</v>
      </c>
    </row>
    <row r="48" spans="1:13" x14ac:dyDescent="0.2">
      <c r="M48" s="33"/>
    </row>
    <row r="49" spans="13:13" x14ac:dyDescent="0.2">
      <c r="M49" s="33"/>
    </row>
    <row r="50" spans="13:13" x14ac:dyDescent="0.2">
      <c r="M50" s="33"/>
    </row>
    <row r="51" spans="13:13" x14ac:dyDescent="0.2">
      <c r="M51" s="33"/>
    </row>
    <row r="52" spans="13:13" x14ac:dyDescent="0.2">
      <c r="M52" s="33"/>
    </row>
    <row r="53" spans="13:13" x14ac:dyDescent="0.2">
      <c r="M53" s="33"/>
    </row>
    <row r="54" spans="13:13" x14ac:dyDescent="0.2">
      <c r="M54" s="33"/>
    </row>
    <row r="55" spans="13:13" x14ac:dyDescent="0.2">
      <c r="M55" s="33"/>
    </row>
    <row r="56" spans="13:13" x14ac:dyDescent="0.2">
      <c r="M56" s="33"/>
    </row>
    <row r="57" spans="13:13" x14ac:dyDescent="0.2">
      <c r="M57" s="33"/>
    </row>
    <row r="58" spans="13:13" x14ac:dyDescent="0.2">
      <c r="M58" s="33"/>
    </row>
    <row r="59" spans="13:13" x14ac:dyDescent="0.2">
      <c r="M59" s="33"/>
    </row>
    <row r="60" spans="13:13" x14ac:dyDescent="0.2">
      <c r="M60" s="33"/>
    </row>
    <row r="61" spans="13:13" x14ac:dyDescent="0.2">
      <c r="M61" s="33"/>
    </row>
    <row r="62" spans="13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Daniel</cp:lastModifiedBy>
  <cp:lastPrinted>2016-07-25T17:31:02Z</cp:lastPrinted>
  <dcterms:created xsi:type="dcterms:W3CDTF">2008-02-25T17:41:07Z</dcterms:created>
  <dcterms:modified xsi:type="dcterms:W3CDTF">2023-08-15T16:34:01Z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