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9" i="1" l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9" i="1"/>
  <c r="L69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69" i="1" l="1"/>
  <c r="J69" i="1" s="1"/>
  <c r="I68" i="1"/>
  <c r="J68" i="1" s="1"/>
  <c r="I67" i="1"/>
  <c r="J67" i="1" s="1"/>
  <c r="I66" i="1"/>
  <c r="J66" i="1" s="1"/>
  <c r="H67" i="1"/>
  <c r="H68" i="1"/>
  <c r="H69" i="1"/>
  <c r="D15" i="2"/>
  <c r="N67" i="1"/>
  <c r="N68" i="1"/>
  <c r="N69" i="1"/>
  <c r="Q67" i="1"/>
  <c r="Q68" i="1"/>
  <c r="Q69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6" i="1" l="1"/>
  <c r="K67" i="1"/>
  <c r="K65" i="1"/>
  <c r="K69" i="1"/>
  <c r="K68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<sst xmlns="http://schemas.openxmlformats.org/spreadsheetml/2006/main" count="1277" uniqueCount="475">
  <si>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</si>
  <si>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</si>
  <si>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</si>
  <si>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</si>
  <si>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</si>
  <si>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</si>
  <si>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</si>
  <si>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</si>
  <si>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</si>
  <si>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</si>
  <si>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</si>
  <si>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</si>
  <si>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</si>
  <si>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</si>
  <si>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</si>
  <si>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</si>
  <si>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</si>
  <si>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</si>
  <si>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</si>
  <si>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</si>
  <si>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</si>
  <si>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</si>
  <si>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</si>
  <si>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</si>
  <si>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</si>
  <si>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</si>
  <si>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</si>
  <si>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</si>
  <si>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</si>
  <si>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</si>
  <si>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</si>
  <si>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</si>
  <si>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</si>
  <si>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</si>
  <si>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</si>
  <si>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</si>
  <si>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</si>
  <si>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</si>
  <si>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</si>
  <si>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</si>
  <si>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</si>
  <si>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</si>
  <si>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</si>
  <si>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</si>
  <si>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</si>
  <si>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</si>
  <si>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</si>
  <si>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</si>
  <si>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</si>
  <si>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</si>
  <si>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</si>
  <si>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</si>
  <si>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</si>
  <si>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</si>
  <si>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</si>
  <si>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</si>
  <si>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</si>
  <si>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</si>
  <si>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</si>
  <si>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</si>
  <si>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</si>
  <si>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</si>
  <si>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</si>
  <si>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</si>
  <si>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</si>
  <si>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</si>
  <si>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</si>
  <si>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</si>
  <si>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</si>
  <si>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</si>
  <si>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</si>
  <si>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</si>
  <si>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</si>
  <si>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</si>
  <si>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</si>
  <si>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</si>
  <si>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</si>
  <si>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</si>
  <si>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</si>
  <si>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</si>
  <si>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</si>
  <si>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</si>
  <si>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</si>
  <si>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</si>
  <si>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</si>
  <si>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</si>
  <si>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</si>
  <si>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</si>
  <si>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</si>
  <si>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</si>
  <si>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</si>
  <si>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</si>
  <si>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</si>
  <si>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</si>
  <si>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</si>
  <si>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</si>
  <si>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</si>
  <si>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</si>
  <si>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</si>
  <si>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</si>
  <si>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</si>
  <si>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</si>
  <si>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</si>
  <si>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</si>
  <si>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</si>
  <si>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</si>
  <si>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</si>
  <si>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</si>
  <si>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</si>
  <si>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</si>
  <si>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</si>
  <si>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</si>
  <si>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</si>
  <si>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</si>
  <si>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</si>
  <si>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</si>
  <si>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</si>
  <si>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</si>
  <si>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</si>
  <si>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</si>
  <si>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</si>
  <si>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</si>
  <si>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</si>
  <si>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</si>
  <si>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</si>
  <si>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</si>
  <si>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</si>
  <si>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</si>
  <si>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</si>
  <si>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</si>
  <si>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</si>
  <si>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</si>
  <si>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</si>
  <si>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</si>
  <si>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</si>
  <si>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</si>
  <si>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</si>
  <si>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</si>
  <si>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</si>
  <si>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</si>
  <si>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</si>
  <si>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</si>
  <si>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</si>
  <si>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</si>
  <si>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</si>
  <si>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</si>
  <si>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</si>
  <si>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</si>
  <si>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</si>
  <si>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</si>
  <si>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</si>
  <si>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</si>
  <si>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</si>
  <si>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</si>
  <si>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</si>
  <si>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</si>
  <si>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</si>
  <si>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</si>
  <si>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</si>
  <si>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</si>
  <si>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</si>
  <si>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</si>
  <si>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</si>
  <si>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</si>
  <si>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</si>
  <si>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</si>
  <si>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</si>
  <si>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</si>
  <si>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</si>
  <si>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</si>
  <si>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</si>
  <si>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</si>
  <si>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</si>
  <si>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</si>
  <si>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</si>
  <si>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</si>
  <si>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</si>
  <si>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</si>
  <si>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</si>
  <si>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</si>
  <si>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</si>
  <si>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</si>
  <si>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</si>
  <si>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</si>
  <si>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</si>
  <si>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</si>
  <si>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</si>
  <si>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</si>
  <si>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</si>
  <si>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</si>
  <si>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</si>
  <si>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</si>
  <si>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</si>
  <si>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</si>
  <si>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</si>
  <si>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</si>
  <si>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</si>
  <si>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</si>
  <si>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</si>
  <si>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</si>
  <si>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</si>
  <si>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</si>
  <si>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</si>
  <si>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</si>
  <si>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</si>
  <si>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</si>
  <si>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</si>
  <si>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</si>
  <si>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</si>
  <si>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</si>
  <si>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</si>
  <si>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</si>
  <si>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</si>
  <si>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</si>
  <si>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</si>
  <si>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</si>
  <si>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</si>
  <si>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</si>
  <si>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</si>
  <si>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</si>
  <si>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</si>
  <si>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</si>
  <si>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</si>
  <si>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</si>
  <si>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</si>
  <si>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</si>
  <si>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</si>
  <si>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</si>
  <si>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</si>
  <si>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</si>
  <si>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</si>
  <si>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</si>
  <si>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</si>
  <si>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</si>
  <si>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</si>
  <si>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</si>
  <si>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</si>
  <si>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</si>
  <si>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</si>
  <si>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</si>
  <si>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</si>
  <si>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</si>
  <si>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</si>
  <si>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</si>
  <si>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</si>
  <si>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</si>
  <si>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</si>
  <si>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</si>
  <si>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</si>
  <si>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</si>
  <si>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</si>
  <si>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</si>
  <si>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</si>
  <si>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</si>
  <si>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</si>
  <si>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</si>
  <si>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</si>
  <si>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</si>
  <si>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</si>
  <si>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</si>
  <si>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</si>
  <si>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</si>
  <si>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</si>
  <si>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</si>
  <si>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</si>
  <si>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</si>
  <si>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</si>
  <si>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</si>
  <si>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</si>
  <si>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</si>
  <si>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</si>
  <si>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</si>
  <si>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</si>
  <si>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</si>
  <si>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</si>
  <si>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</si>
  <si>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</si>
  <si>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</si>
  <si>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</si>
  <si>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</si>
  <si>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</si>
  <si>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</si>
  <si>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</si>
  <si>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</si>
  <si>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</si>
  <si>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</si>
  <si>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</si>
  <si>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</si>
  <si>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</si>
  <si>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</si>
  <si>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</si>
  <si>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</si>
  <si>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</si>
  <si>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</si>
  <si>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</si>
  <si>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</si>
  <si>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</si>
  <si>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</si>
  <si>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</si>
  <si>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</si>
  <si>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</si>
  <si>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</si>
  <si>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</si>
  <si>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</si>
  <si>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</si>
  <si>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</si>
  <si>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</si>
  <si>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</si>
  <si>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</si>
  <si>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</si>
  <si>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</si>
  <si>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</si>
  <si>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</si>
  <si>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</si>
  <si>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</si>
  <si>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</si>
  <si>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</si>
  <si>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</si>
  <si>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</si>
  <si>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</si>
  <si>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</si>
  <si>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</si>
  <si>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</si>
  <si>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</si>
  <si>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</si>
  <si>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</si>
  <si>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</si>
  <si>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</si>
  <si>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</si>
  <si>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</si>
  <si>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</si>
  <si>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</si>
  <si>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</si>
  <si>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</si>
  <si>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</si>
  <si>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</si>
  <si>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</si>
  <si>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</si>
  <si>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</si>
  <si>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</si>
  <si>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</si>
  <si>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</si>
  <si>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</si>
  <si>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</si>
  <si>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</si>
  <si>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</si>
  <si>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</si>
  <si>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</si>
  <si>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</si>
  <si>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</si>
  <si>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</si>
  <si>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</si>
  <si>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</si>
  <si>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</si>
  <si>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</si>
  <si>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</si>
  <si>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</si>
  <si>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</si>
  <si>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</si>
  <si>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</si>
  <si>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</si>
  <si>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</si>
  <si>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</si>
  <si>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</si>
  <si>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</si>
  <si>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</si>
  <si>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</si>
  <si>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</si>
  <si>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</si>
  <si>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</si>
  <si>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</si>
  <si>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</si>
  <si>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</si>
  <si>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</si>
  <si>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</si>
  <si>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</si>
  <si>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</si>
  <si>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</si>
  <si>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</si>
  <si>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</si>
  <si>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</si>
  <si>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</si>
  <si>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</si>
  <si>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RAKUTEN GROUP INC COMMON STOCK</t>
  </si>
  <si>
    <t>DR</t>
  </si>
  <si>
    <t>JPY</t>
  </si>
  <si>
    <t>N</t>
  </si>
  <si>
    <t>MERCK KGAA SPONSORED ADR ADR</t>
  </si>
  <si>
    <t>USD</t>
  </si>
  <si>
    <t>INFINEON TECHNOLOGIES ADR ADR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</si>
  <si>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</si>
  <si>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</si>
  <si>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</si>
  <si>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</si>
  <si>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</si>
  <si>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ERICSSON (LM) TEL SP ADR ADR</t>
  </si>
  <si>
    <t>LOGITECH INTERNATIONAL REG COMMON STOCK CHF.25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</si>
  <si>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</si>
  <si>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</si>
  <si>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</si>
  <si>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</si>
  <si>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</si>
  <si>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</si>
  <si>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</si>
  <si>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</si>
  <si>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</si>
  <si>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</si>
  <si>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</si>
  <si>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</si>
  <si>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</si>
  <si>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</si>
  <si>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</si>
  <si>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</si>
  <si>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</si>
  <si>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</si>
  <si>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</si>
  <si>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</si>
  <si>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</si>
  <si>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</si>
  <si>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</si>
  <si>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</si>
  <si>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</si>
  <si>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</si>
  <si>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</si>
  <si>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</si>
  <si>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</si>
  <si>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</si>
  <si>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</si>
  <si>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</si>
  <si>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</si>
  <si>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</si>
  <si>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</si>
  <si>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</si>
  <si>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</si>
  <si>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</si>
  <si>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</si>
  <si>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</si>
  <si>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</si>
  <si>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</si>
  <si>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</si>
  <si>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</si>
  <si>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</si>
  <si>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</si>
  <si>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</si>
  <si>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</si>
  <si>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</si>
  <si>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</si>
  <si>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</si>
  <si>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</si>
  <si>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</si>
  <si>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</si>
  <si>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</si>
  <si>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</si>
  <si>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</si>
  <si>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</si>
  <si>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</si>
  <si>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</si>
  <si>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</si>
  <si>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</si>
  <si>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</si>
  <si>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</si>
  <si>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</si>
  <si>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</si>
  <si>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</si>
  <si>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</si>
  <si>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</si>
  <si>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</si>
  <si>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</si>
  <si>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</si>
  <si>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</si>
  <si>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</si>
  <si>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</si>
  <si>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</si>
  <si>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Cash sweep</t>
  </si>
  <si>
    <t>FX rate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</si>
</sst>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6" sqref="B6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44943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82769473.069999993</v>
      </c>
      <c r="E15" s="30">
        <f>+Recon!H3</f>
        <v>82750940.329999998</v>
      </c>
      <c r="F15" s="13">
        <f ca="1">+D15-E15</f>
        <v>18532.739999994636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161978.13</v>
      </c>
      <c r="E16" s="30">
        <f>+Recon!B3</f>
        <v>31250.04</v>
      </c>
      <c r="F16" s="13">
        <f ca="1">+D16-E16</f>
        <v>130728.09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82931451.199999988</v>
      </c>
      <c r="E23" s="16">
        <f>SUM(E14:E22)</f>
        <v>82782190.370000005</v>
      </c>
      <c r="F23" s="16">
        <f ca="1">SUM(F14:F22)</f>
        <v>149260.82999999463</v>
      </c>
    </row>
    <row r="24" spans="1:7" x14ac:dyDescent="0.2">
      <c r="B24" s="15" t="s">
        <v>36</v>
      </c>
      <c r="D24" s="16">
        <f>Trial!G43</f>
        <v>82931451.200000003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1.7998096963241692E-3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31250.04</v>
      </c>
      <c r="C3" s="61"/>
      <c r="D3" s="61"/>
      <c r="E3" s="62"/>
      <c r="F3" s="2" t="s">
        <v>38</v>
      </c>
      <c r="G3" s="7" t="s">
        <v>11</v>
      </c>
      <c r="H3" s="61">
        <f>SUM(M13:M59973)</f>
        <v>82750940.329999998</v>
      </c>
      <c r="I3" s="61"/>
      <c r="J3" s="61"/>
      <c r="K3" s="62"/>
      <c r="L3" s="2" t="s">
        <v>38</v>
      </c>
      <c r="M3" s="7" t="s">
        <v>11</v>
      </c>
      <c r="N3" s="64">
        <f>SUM(G13:G59973)</f>
        <v>2902790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31250.04</v>
      </c>
      <c r="C4" s="61"/>
      <c r="D4" s="61"/>
      <c r="E4" s="62"/>
      <c r="F4" s="2" t="s">
        <v>38</v>
      </c>
      <c r="G4" s="7" t="s">
        <v>12</v>
      </c>
      <c r="H4" s="61">
        <f>SUM(L13:L59974)</f>
        <v>82769473.070000008</v>
      </c>
      <c r="I4" s="61"/>
      <c r="J4" s="61"/>
      <c r="K4" s="62"/>
      <c r="L4" s="2" t="s">
        <v>38</v>
      </c>
      <c r="M4" s="7" t="s">
        <v>12</v>
      </c>
      <c r="N4" s="66">
        <f>SUM(F13:F59974)</f>
        <v>2902790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18532.740000009537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44943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237.86</v>
      </c>
      <c r="J13" s="45">
        <f>VLOOKUP(D13,Sheet1!$C$2:$J$100,8,FALSE)</f>
        <v>237.86</v>
      </c>
      <c r="K13" s="38">
        <f>I13-J13</f>
        <v>0</v>
      </c>
      <c r="L13" s="45">
        <f>VLOOKUP(D13,'Holdings Manager'!$C$2:$H$100,6,FALSE)</f>
        <v>3471804.56</v>
      </c>
      <c r="M13" s="45">
        <f>VLOOKUP(D13,Sheet1!$C$2:$H$100,6,FALSE)</f>
        <v>3471804.56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69" si="0">O13-P13</f>
        <v>0</v>
      </c>
      <c r="R13" s="39"/>
      <c r="S13" s="39"/>
    </row>
    <row r="14" spans="1:19" x14ac:dyDescent="0.2">
      <c r="A14" s="47">
        <v>44943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69" si="1">F14-G14</f>
        <v>0</v>
      </c>
      <c r="I14" s="45">
        <f>VLOOKUP(D14,'Holdings Manager'!$C$2:$J$100,8,FALSE)</f>
        <v>42.414000000000001</v>
      </c>
      <c r="J14" s="45">
        <f>VLOOKUP(D14,Sheet1!$C$2:$J$100,8,FALSE)</f>
        <v>42.41</v>
      </c>
      <c r="K14" s="38">
        <f t="shared" ref="K14:K69" si="2">I14-J14</f>
        <v>4.0000000000048885E-3</v>
      </c>
      <c r="L14" s="45">
        <f>VLOOKUP(D14,'Holdings Manager'!$C$2:$H$100,6,FALSE)</f>
        <v>3584958.52</v>
      </c>
      <c r="M14" s="45">
        <f>VLOOKUP(D14,Sheet1!$C$2:$H$100,6,FALSE)</f>
        <v>3584958.54</v>
      </c>
      <c r="N14" s="38">
        <f t="shared" ref="N14:N68" si="3">L14-M14</f>
        <v>-2.0000000018626451E-2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44943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39.979999999999997</v>
      </c>
      <c r="J15" s="45">
        <f>VLOOKUP(D15,Sheet1!$C$2:$J$100,8,FALSE)</f>
        <v>39.979999999999997</v>
      </c>
      <c r="K15" s="38">
        <f t="shared" si="2"/>
        <v>0</v>
      </c>
      <c r="L15" s="45">
        <f>VLOOKUP(D15,'Holdings Manager'!$C$2:$H$100,6,FALSE)</f>
        <v>2223687.6</v>
      </c>
      <c r="M15" s="45">
        <f>VLOOKUP(D15,Sheet1!$C$2:$H$100,6,FALSE)</f>
        <v>2223687.6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44943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15.97</v>
      </c>
      <c r="J16" s="45">
        <f>VLOOKUP(D16,Sheet1!$C$2:$J$100,8,FALSE)</f>
        <v>15.97</v>
      </c>
      <c r="K16" s="38">
        <f t="shared" si="2"/>
        <v>0</v>
      </c>
      <c r="L16" s="45">
        <f>VLOOKUP(D16,'Holdings Manager'!$C$2:$H$100,6,FALSE)</f>
        <v>1230360.74</v>
      </c>
      <c r="M16" s="45">
        <f>VLOOKUP(D16,Sheet1!$C$2:$H$100,6,FALSE)</f>
        <v>1230360.74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44943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119.65</v>
      </c>
      <c r="J17" s="45">
        <f>VLOOKUP(D17,Sheet1!$C$2:$J$100,8,FALSE)</f>
        <v>119.65</v>
      </c>
      <c r="K17" s="38">
        <f t="shared" si="2"/>
        <v>0</v>
      </c>
      <c r="L17" s="45">
        <f>VLOOKUP(D17,'Holdings Manager'!$C$2:$H$100,6,FALSE)</f>
        <v>1064885</v>
      </c>
      <c r="M17" s="45">
        <f>VLOOKUP(D17,Sheet1!$C$2:$H$100,6,FALSE)</f>
        <v>1064885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44943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21.21</v>
      </c>
      <c r="J18" s="45">
        <f>VLOOKUP(D18,Sheet1!$C$2:$J$100,8,FALSE)</f>
        <v>21.21</v>
      </c>
      <c r="K18" s="38">
        <f t="shared" si="2"/>
        <v>0</v>
      </c>
      <c r="L18" s="45">
        <f>VLOOKUP(D18,'Holdings Manager'!$C$2:$H$100,6,FALSE)</f>
        <v>3308760</v>
      </c>
      <c r="M18" s="45">
        <f>VLOOKUP(D18,Sheet1!$C$2:$H$100,6,FALSE)</f>
        <v>3308760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44943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414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35.835000000000001</v>
      </c>
      <c r="J19" s="45">
        <f>VLOOKUP(D19,Sheet1!$C$2:$J$100,8,FALSE)</f>
        <v>35.83</v>
      </c>
      <c r="K19" s="38">
        <f t="shared" si="2"/>
        <v>5.000000000002558E-3</v>
      </c>
      <c r="L19" s="45">
        <f>VLOOKUP(D19,'Holdings Manager'!$C$2:$H$100,6,FALSE)</f>
        <v>2205342.13</v>
      </c>
      <c r="M19" s="45">
        <f>VLOOKUP(D19,Sheet1!$C$2:$H$100,6,FALSE)</f>
        <v>2202480.1800000002</v>
      </c>
      <c r="N19" s="38">
        <f t="shared" si="3"/>
        <v>2861.9499999997206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474</v>
      </c>
      <c r="S19" s="39"/>
    </row>
    <row r="20" spans="1:19" x14ac:dyDescent="0.2">
      <c r="A20" s="47">
        <v>44943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22.52</v>
      </c>
      <c r="J20" s="45">
        <f>VLOOKUP(D20,Sheet1!$C$2:$J$100,8,FALSE)</f>
        <v>22.52</v>
      </c>
      <c r="K20" s="38">
        <f t="shared" si="2"/>
        <v>0</v>
      </c>
      <c r="L20" s="45">
        <f>VLOOKUP(D20,'Holdings Manager'!$C$2:$H$100,6,FALSE)</f>
        <v>789821.43999999994</v>
      </c>
      <c r="M20" s="45">
        <f>VLOOKUP(D20,Sheet1!$C$2:$H$100,6,FALSE)</f>
        <v>789821.43999999994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44943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86.95</v>
      </c>
      <c r="J21" s="45">
        <f>VLOOKUP(D21,Sheet1!$C$2:$J$100,8,FALSE)</f>
        <v>86.95</v>
      </c>
      <c r="K21" s="38">
        <f t="shared" si="2"/>
        <v>0</v>
      </c>
      <c r="L21" s="45">
        <f>VLOOKUP(D21,'Holdings Manager'!$C$2:$H$100,6,FALSE)</f>
        <v>2403906.65</v>
      </c>
      <c r="M21" s="45">
        <f>VLOOKUP(D21,Sheet1!$C$2:$H$100,6,FALSE)</f>
        <v>2403906.65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44943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67.88</v>
      </c>
      <c r="J22" s="45">
        <f>VLOOKUP(D22,Sheet1!$C$2:$J$100,8,FALSE)</f>
        <v>67.88</v>
      </c>
      <c r="K22" s="38">
        <f t="shared" si="2"/>
        <v>0</v>
      </c>
      <c r="L22" s="45">
        <f>VLOOKUP(D22,'Holdings Manager'!$C$2:$H$100,6,FALSE)</f>
        <v>1507003.88</v>
      </c>
      <c r="M22" s="45">
        <f>VLOOKUP(D22,Sheet1!$C$2:$H$100,6,FALSE)</f>
        <v>1507003.88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44943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225.45</v>
      </c>
      <c r="J23" s="45">
        <f>VLOOKUP(D23,Sheet1!$C$2:$J$100,8,FALSE)</f>
        <v>225.45</v>
      </c>
      <c r="K23" s="38">
        <f t="shared" si="2"/>
        <v>0</v>
      </c>
      <c r="L23" s="45">
        <f>VLOOKUP(D23,'Holdings Manager'!$C$2:$H$100,6,FALSE)</f>
        <v>2575540.7999999998</v>
      </c>
      <c r="M23" s="45">
        <f>VLOOKUP(D23,Sheet1!$C$2:$H$100,6,FALSE)</f>
        <v>2575540.7999999998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44943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658.19</v>
      </c>
      <c r="J24" s="45">
        <f>VLOOKUP(D24,Sheet1!$C$2:$J$100,8,FALSE)</f>
        <v>658.19</v>
      </c>
      <c r="K24" s="38">
        <f t="shared" si="2"/>
        <v>0</v>
      </c>
      <c r="L24" s="45">
        <f>VLOOKUP(D24,'Holdings Manager'!$C$2:$H$100,6,FALSE)</f>
        <v>1250561</v>
      </c>
      <c r="M24" s="45">
        <f>VLOOKUP(D24,Sheet1!$C$2:$H$100,6,FALSE)</f>
        <v>1250561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44943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9.08</v>
      </c>
      <c r="J25" s="45">
        <f>VLOOKUP(D25,Sheet1!$C$2:$J$100,8,FALSE)</f>
        <v>9.08</v>
      </c>
      <c r="K25" s="38">
        <f t="shared" si="2"/>
        <v>0</v>
      </c>
      <c r="L25" s="45">
        <f>VLOOKUP(D25,'Holdings Manager'!$C$2:$H$100,6,FALSE)</f>
        <v>675960.6</v>
      </c>
      <c r="M25" s="45">
        <f>VLOOKUP(D25,Sheet1!$C$2:$H$100,6,FALSE)</f>
        <v>675960.6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44943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422</v>
      </c>
      <c r="F26" s="45">
        <f>VLOOKUP(D26,'Holdings Manager'!$C$2:$E$100,3,FALSE)</f>
        <v>63529</v>
      </c>
      <c r="G26" s="45">
        <f>VLOOKUP(D26,Sheet1!$C$2:$E$100,3,FALSE)</f>
        <v>63529</v>
      </c>
      <c r="H26" s="37">
        <f t="shared" si="1"/>
        <v>0</v>
      </c>
      <c r="I26" s="45">
        <f>VLOOKUP(D26,'Holdings Manager'!$C$2:$J$100,8,FALSE)</f>
        <v>14.28</v>
      </c>
      <c r="J26" s="45">
        <f>VLOOKUP(D26,Sheet1!$C$2:$J$100,8,FALSE)</f>
        <v>14.28</v>
      </c>
      <c r="K26" s="38">
        <f t="shared" si="2"/>
        <v>0</v>
      </c>
      <c r="L26" s="45">
        <f>VLOOKUP(D26,'Holdings Manager'!$C$2:$H$100,6,FALSE)</f>
        <v>634264.87</v>
      </c>
      <c r="M26" s="45">
        <f>VLOOKUP(D26,Sheet1!$C$2:$H$100,6,FALSE)</f>
        <v>633869.56000000006</v>
      </c>
      <c r="N26" s="38">
        <f t="shared" si="3"/>
        <v>395.30999999993946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 t="s">
        <v>474</v>
      </c>
      <c r="S26" s="39"/>
    </row>
    <row r="27" spans="1:19" x14ac:dyDescent="0.2">
      <c r="A27" s="47">
        <v>44943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424</v>
      </c>
      <c r="F27" s="45">
        <f>VLOOKUP(D27,'Holdings Manager'!$C$2:$E$100,3,FALSE)</f>
        <v>18000</v>
      </c>
      <c r="G27" s="45">
        <f>VLOOKUP(D27,Sheet1!$C$2:$E$100,3,FALSE)</f>
        <v>18000</v>
      </c>
      <c r="H27" s="37">
        <f t="shared" si="1"/>
        <v>0</v>
      </c>
      <c r="I27" s="45">
        <f>VLOOKUP(D27,'Holdings Manager'!$C$2:$J$100,8,FALSE)</f>
        <v>58.26</v>
      </c>
      <c r="J27" s="45">
        <f>VLOOKUP(D27,Sheet1!$C$2:$J$100,8,FALSE)</f>
        <v>58.26</v>
      </c>
      <c r="K27" s="38">
        <f t="shared" si="2"/>
        <v>0</v>
      </c>
      <c r="L27" s="45">
        <f>VLOOKUP(D27,'Holdings Manager'!$C$2:$H$100,6,FALSE)</f>
        <v>1139188.53</v>
      </c>
      <c r="M27" s="45">
        <f>VLOOKUP(D27,Sheet1!$C$2:$H$100,6,FALSE)</f>
        <v>1137520.3400000001</v>
      </c>
      <c r="N27" s="38">
        <f t="shared" si="3"/>
        <v>1668.1899999999441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474</v>
      </c>
      <c r="S27" s="39"/>
    </row>
    <row r="28" spans="1:19" x14ac:dyDescent="0.2">
      <c r="A28" s="47">
        <v>44943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427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16.809999999999999</v>
      </c>
      <c r="J28" s="45">
        <f>VLOOKUP(D28,Sheet1!$C$2:$J$100,8,FALSE)</f>
        <v>16.809999999999999</v>
      </c>
      <c r="K28" s="38">
        <f t="shared" si="2"/>
        <v>0</v>
      </c>
      <c r="L28" s="45">
        <f>VLOOKUP(D28,'Holdings Manager'!$C$2:$H$100,6,FALSE)</f>
        <v>758897.61</v>
      </c>
      <c r="M28" s="45">
        <f>VLOOKUP(D28,Sheet1!$C$2:$H$100,6,FALSE)</f>
        <v>759424.49</v>
      </c>
      <c r="N28" s="38">
        <f t="shared" si="3"/>
        <v>-526.88000000000466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474</v>
      </c>
      <c r="S28" s="39"/>
    </row>
    <row r="29" spans="1:19" x14ac:dyDescent="0.2">
      <c r="A29" s="47">
        <v>44943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399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105.8</v>
      </c>
      <c r="J29" s="45">
        <f>VLOOKUP(D29,Sheet1!$C$2:$J$100,8,FALSE)</f>
        <v>105.8</v>
      </c>
      <c r="K29" s="38">
        <f t="shared" si="2"/>
        <v>0</v>
      </c>
      <c r="L29" s="45">
        <f>VLOOKUP(D29,'Holdings Manager'!$C$2:$H$100,6,FALSE)</f>
        <v>2567069.67</v>
      </c>
      <c r="M29" s="45">
        <f>VLOOKUP(D29,Sheet1!$C$2:$H$100,6,FALSE)</f>
        <v>2563738.2999999998</v>
      </c>
      <c r="N29" s="38">
        <f t="shared" si="3"/>
        <v>3331.3700000001118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474</v>
      </c>
      <c r="S29" s="39"/>
    </row>
    <row r="30" spans="1:19" x14ac:dyDescent="0.2">
      <c r="A30" s="47">
        <v>44943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64.010000000000005</v>
      </c>
      <c r="J30" s="45">
        <f>VLOOKUP(D30,Sheet1!$C$2:$J$100,8,FALSE)</f>
        <v>64.010000000000005</v>
      </c>
      <c r="K30" s="38">
        <f t="shared" si="2"/>
        <v>0</v>
      </c>
      <c r="L30" s="45">
        <f>VLOOKUP(D30,'Holdings Manager'!$C$2:$H$100,6,FALSE)</f>
        <v>2222811.2599999998</v>
      </c>
      <c r="M30" s="45">
        <f>VLOOKUP(D30,Sheet1!$C$2:$H$100,6,FALSE)</f>
        <v>2222811.2599999998</v>
      </c>
      <c r="N30" s="38">
        <f t="shared" si="3"/>
        <v>0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44943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36.25</v>
      </c>
      <c r="J31" s="45">
        <f>VLOOKUP(D31,Sheet1!$C$2:$J$100,8,FALSE)</f>
        <v>36.25</v>
      </c>
      <c r="K31" s="38">
        <f t="shared" si="2"/>
        <v>0</v>
      </c>
      <c r="L31" s="45">
        <f>VLOOKUP(D31,'Holdings Manager'!$C$2:$H$100,6,FALSE)</f>
        <v>833750</v>
      </c>
      <c r="M31" s="45">
        <f>VLOOKUP(D31,Sheet1!$C$2:$H$100,6,FALSE)</f>
        <v>833750</v>
      </c>
      <c r="N31" s="38">
        <f t="shared" si="3"/>
        <v>0</v>
      </c>
      <c r="O31" s="45">
        <f>IFERROR(VLOOKUP(D31,'Accruals Manager'!$B$2:$C$100,2,FALSE),0)</f>
        <v>3910</v>
      </c>
      <c r="P31" s="45">
        <v>3910</v>
      </c>
      <c r="Q31" s="37">
        <f t="shared" si="0"/>
        <v>0</v>
      </c>
      <c r="R31" s="39"/>
      <c r="S31" s="39"/>
    </row>
    <row r="32" spans="1:19" x14ac:dyDescent="0.2">
      <c r="A32" s="47">
        <v>44943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54.87</v>
      </c>
      <c r="J32" s="45">
        <f>VLOOKUP(D32,Sheet1!$C$2:$J$100,8,FALSE)</f>
        <v>54.87</v>
      </c>
      <c r="K32" s="38">
        <f t="shared" si="2"/>
        <v>0</v>
      </c>
      <c r="L32" s="45">
        <f>VLOOKUP(D32,'Holdings Manager'!$C$2:$H$100,6,FALSE)</f>
        <v>1543328.49</v>
      </c>
      <c r="M32" s="45">
        <f>VLOOKUP(D32,Sheet1!$C$2:$H$100,6,FALSE)</f>
        <v>1543328.49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44943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434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74.599999999999994</v>
      </c>
      <c r="J33" s="45">
        <f>VLOOKUP(D33,Sheet1!$C$2:$J$100,8,FALSE)</f>
        <v>74.599999999999994</v>
      </c>
      <c r="K33" s="38">
        <f t="shared" si="2"/>
        <v>0</v>
      </c>
      <c r="L33" s="45">
        <f>VLOOKUP(D33,'Holdings Manager'!$C$2:$H$100,6,FALSE)</f>
        <v>2001571.78</v>
      </c>
      <c r="M33" s="45">
        <f>VLOOKUP(D33,Sheet1!$C$2:$H$100,6,FALSE)</f>
        <v>2002961.42</v>
      </c>
      <c r="N33" s="38">
        <f t="shared" si="3"/>
        <v>-1389.6399999998976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474</v>
      </c>
      <c r="S33" s="39"/>
    </row>
    <row r="34" spans="1:19" x14ac:dyDescent="0.2">
      <c r="A34" s="47">
        <v>44943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436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29.71</v>
      </c>
      <c r="J34" s="45">
        <f>VLOOKUP(D34,Sheet1!$C$2:$J$100,8,FALSE)</f>
        <v>29.71</v>
      </c>
      <c r="K34" s="38">
        <f t="shared" si="2"/>
        <v>0</v>
      </c>
      <c r="L34" s="45">
        <f>VLOOKUP(D34,'Holdings Manager'!$C$2:$H$100,6,FALSE)</f>
        <v>1584029.88</v>
      </c>
      <c r="M34" s="45">
        <f>VLOOKUP(D34,Sheet1!$C$2:$H$100,6,FALSE)</f>
        <v>1585129.63</v>
      </c>
      <c r="N34" s="38">
        <f t="shared" si="3"/>
        <v>-1099.75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474</v>
      </c>
      <c r="S34" s="39"/>
    </row>
    <row r="35" spans="1:19" x14ac:dyDescent="0.2">
      <c r="A35" s="47">
        <v>44943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6754</v>
      </c>
      <c r="G35" s="45">
        <f>VLOOKUP(D35,Sheet1!$C$2:$E$100,3,FALSE)</f>
        <v>6754</v>
      </c>
      <c r="H35" s="37">
        <f t="shared" si="1"/>
        <v>0</v>
      </c>
      <c r="I35" s="45">
        <f>VLOOKUP(D35,'Holdings Manager'!$C$2:$J$100,8,FALSE)</f>
        <v>498.1</v>
      </c>
      <c r="J35" s="45">
        <f>VLOOKUP(D35,Sheet1!$C$2:$J$100,8,FALSE)</f>
        <v>498.1</v>
      </c>
      <c r="K35" s="38">
        <f t="shared" si="2"/>
        <v>0</v>
      </c>
      <c r="L35" s="45">
        <f>VLOOKUP(D35,'Holdings Manager'!$C$2:$H$100,6,FALSE)</f>
        <v>3654518.93</v>
      </c>
      <c r="M35" s="45">
        <f>VLOOKUP(D35,Sheet1!$C$2:$H$100,6,FALSE)</f>
        <v>3649167.37</v>
      </c>
      <c r="N35" s="38">
        <f t="shared" si="3"/>
        <v>5351.5600000000559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474</v>
      </c>
      <c r="S35" s="39"/>
    </row>
    <row r="36" spans="1:19" x14ac:dyDescent="0.2">
      <c r="A36" s="47">
        <v>44943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150</v>
      </c>
      <c r="J36" s="45">
        <f>VLOOKUP(D36,Sheet1!$C$2:$J$100,8,FALSE)</f>
        <v>150</v>
      </c>
      <c r="K36" s="38">
        <f t="shared" si="2"/>
        <v>0</v>
      </c>
      <c r="L36" s="45">
        <f>VLOOKUP(D36,'Holdings Manager'!$C$2:$H$100,6,FALSE)</f>
        <v>1026560.21</v>
      </c>
      <c r="M36" s="45">
        <f>VLOOKUP(D36,Sheet1!$C$2:$H$100,6,FALSE)</f>
        <v>1025056.95</v>
      </c>
      <c r="N36" s="38">
        <f t="shared" si="3"/>
        <v>1503.2600000000093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474</v>
      </c>
      <c r="S36" s="39"/>
    </row>
    <row r="37" spans="1:19" x14ac:dyDescent="0.2">
      <c r="A37" s="47">
        <v>44943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4655</v>
      </c>
      <c r="J37" s="45">
        <f>VLOOKUP(D37,Sheet1!$C$2:$J$100,8,FALSE)</f>
        <v>4655</v>
      </c>
      <c r="K37" s="38">
        <f t="shared" si="2"/>
        <v>0</v>
      </c>
      <c r="L37" s="45">
        <f>VLOOKUP(D37,'Holdings Manager'!$C$2:$H$100,6,FALSE)</f>
        <v>1285478.1299999999</v>
      </c>
      <c r="M37" s="45">
        <f>VLOOKUP(D37,Sheet1!$C$2:$H$100,6,FALSE)</f>
        <v>1285728.95</v>
      </c>
      <c r="N37" s="38">
        <f t="shared" si="3"/>
        <v>-250.82000000006519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474</v>
      </c>
      <c r="S37" s="39"/>
    </row>
    <row r="38" spans="1:19" x14ac:dyDescent="0.2">
      <c r="A38" s="47">
        <v>44943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4350</v>
      </c>
      <c r="J38" s="45">
        <f>VLOOKUP(D38,Sheet1!$C$2:$J$100,8,FALSE)</f>
        <v>4350</v>
      </c>
      <c r="K38" s="38">
        <f t="shared" si="2"/>
        <v>0</v>
      </c>
      <c r="L38" s="45">
        <f>VLOOKUP(D38,'Holdings Manager'!$C$2:$H$100,6,FALSE)</f>
        <v>1109028.52</v>
      </c>
      <c r="M38" s="45">
        <f>VLOOKUP(D38,Sheet1!$C$2:$H$100,6,FALSE)</f>
        <v>1109244.9099999999</v>
      </c>
      <c r="N38" s="38">
        <f t="shared" si="3"/>
        <v>-216.38999999989755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474</v>
      </c>
      <c r="S38" s="39"/>
    </row>
    <row r="39" spans="1:19" x14ac:dyDescent="0.2">
      <c r="A39" s="47">
        <v>44943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7220</v>
      </c>
      <c r="J39" s="45">
        <f>VLOOKUP(D39,Sheet1!$C$2:$J$100,8,FALSE)</f>
        <v>7220</v>
      </c>
      <c r="K39" s="38">
        <f t="shared" si="2"/>
        <v>0</v>
      </c>
      <c r="L39" s="45">
        <f>VLOOKUP(D39,'Holdings Manager'!$C$2:$H$100,6,FALSE)</f>
        <v>1523154.93</v>
      </c>
      <c r="M39" s="45">
        <f>VLOOKUP(D39,Sheet1!$C$2:$H$100,6,FALSE)</f>
        <v>1523452.12</v>
      </c>
      <c r="N39" s="38">
        <f t="shared" si="3"/>
        <v>-297.19000000017695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474</v>
      </c>
      <c r="S39" s="39"/>
    </row>
    <row r="40" spans="1:19" x14ac:dyDescent="0.2">
      <c r="A40" s="47">
        <v>44943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1890</v>
      </c>
      <c r="J40" s="45">
        <f>VLOOKUP(D40,Sheet1!$C$2:$J$100,8,FALSE)</f>
        <v>1890</v>
      </c>
      <c r="K40" s="38">
        <f t="shared" si="2"/>
        <v>0</v>
      </c>
      <c r="L40" s="45">
        <f>VLOOKUP(D40,'Holdings Manager'!$C$2:$H$100,6,FALSE)</f>
        <v>579218.52</v>
      </c>
      <c r="M40" s="45">
        <f>VLOOKUP(D40,Sheet1!$C$2:$H$100,6,FALSE)</f>
        <v>579331.54</v>
      </c>
      <c r="N40" s="38">
        <f t="shared" si="3"/>
        <v>-113.02000000001863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474</v>
      </c>
      <c r="S40" s="39"/>
    </row>
    <row r="41" spans="1:19" x14ac:dyDescent="0.2">
      <c r="A41" s="47">
        <v>44943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3350</v>
      </c>
      <c r="J41" s="45">
        <f>VLOOKUP(D41,Sheet1!$C$2:$J$100,8,FALSE)</f>
        <v>3350</v>
      </c>
      <c r="K41" s="38">
        <f t="shared" si="2"/>
        <v>0</v>
      </c>
      <c r="L41" s="45">
        <f>VLOOKUP(D41,'Holdings Manager'!$C$2:$H$100,6,FALSE)</f>
        <v>598611.06000000006</v>
      </c>
      <c r="M41" s="45">
        <f>VLOOKUP(D41,Sheet1!$C$2:$H$100,6,FALSE)</f>
        <v>598727.85</v>
      </c>
      <c r="N41" s="38">
        <f t="shared" si="3"/>
        <v>-116.78999999992084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474</v>
      </c>
      <c r="S41" s="39"/>
    </row>
    <row r="42" spans="1:19" x14ac:dyDescent="0.2">
      <c r="A42" s="47">
        <v>44943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625</v>
      </c>
      <c r="J42" s="45">
        <f>VLOOKUP(D42,Sheet1!$C$2:$J$100,8,FALSE)</f>
        <v>625</v>
      </c>
      <c r="K42" s="38">
        <f t="shared" si="2"/>
        <v>0</v>
      </c>
      <c r="L42" s="45">
        <f>VLOOKUP(D42,'Holdings Manager'!$C$2:$H$100,6,FALSE)</f>
        <v>837901.37</v>
      </c>
      <c r="M42" s="45">
        <f>VLOOKUP(D42,Sheet1!$C$2:$H$100,6,FALSE)</f>
        <v>838064.86</v>
      </c>
      <c r="N42" s="38">
        <f t="shared" si="3"/>
        <v>-163.48999999999069</v>
      </c>
      <c r="O42" s="45">
        <f>IFERROR(VLOOKUP(D42,'Accruals Manager'!$B$2:$C$100,2,FALSE),0)</f>
        <v>5803.3</v>
      </c>
      <c r="P42" s="45">
        <v>5803.3</v>
      </c>
      <c r="Q42" s="37">
        <f t="shared" si="0"/>
        <v>0</v>
      </c>
      <c r="R42" s="39" t="s">
        <v>474</v>
      </c>
      <c r="S42" s="39"/>
    </row>
    <row r="43" spans="1:19" x14ac:dyDescent="0.2">
      <c r="A43" s="47">
        <v>44943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937.3</v>
      </c>
      <c r="J43" s="45">
        <f>VLOOKUP(D43,Sheet1!$C$2:$J$100,8,FALSE)</f>
        <v>937.3</v>
      </c>
      <c r="K43" s="38">
        <f t="shared" si="2"/>
        <v>0</v>
      </c>
      <c r="L43" s="45">
        <f>VLOOKUP(D43,'Holdings Manager'!$C$2:$H$100,6,FALSE)</f>
        <v>633996.73</v>
      </c>
      <c r="M43" s="45">
        <f>VLOOKUP(D43,Sheet1!$C$2:$H$100,6,FALSE)</f>
        <v>634120.43000000005</v>
      </c>
      <c r="N43" s="38">
        <f t="shared" si="3"/>
        <v>-123.70000000006985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474</v>
      </c>
      <c r="S43" s="39"/>
    </row>
    <row r="44" spans="1:19" x14ac:dyDescent="0.2">
      <c r="A44" s="47">
        <v>44943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251.8</v>
      </c>
      <c r="J44" s="45">
        <f>VLOOKUP(D44,Sheet1!$C$2:$J$100,8,FALSE)</f>
        <v>251.8</v>
      </c>
      <c r="K44" s="38">
        <f t="shared" si="2"/>
        <v>0</v>
      </c>
      <c r="L44" s="45">
        <f>VLOOKUP(D44,'Holdings Manager'!$C$2:$H$100,6,FALSE)</f>
        <v>2284647.71</v>
      </c>
      <c r="M44" s="45">
        <f>VLOOKUP(D44,Sheet1!$C$2:$H$100,6,FALSE)</f>
        <v>2281682.85</v>
      </c>
      <c r="N44" s="38">
        <f t="shared" si="3"/>
        <v>2964.8599999998696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474</v>
      </c>
      <c r="S44" s="39"/>
    </row>
    <row r="45" spans="1:19" x14ac:dyDescent="0.2">
      <c r="A45" s="47">
        <v>44943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32.265000000000001</v>
      </c>
      <c r="J45" s="45">
        <f>VLOOKUP(D45,Sheet1!$C$2:$J$100,8,FALSE)</f>
        <v>32.26</v>
      </c>
      <c r="K45" s="38">
        <f t="shared" si="2"/>
        <v>5.000000000002558E-3</v>
      </c>
      <c r="L45" s="45">
        <f>VLOOKUP(D45,'Holdings Manager'!$C$2:$H$100,6,FALSE)</f>
        <v>1854947.28</v>
      </c>
      <c r="M45" s="45">
        <f>VLOOKUP(D45,Sheet1!$C$2:$H$100,6,FALSE)</f>
        <v>1852540.05</v>
      </c>
      <c r="N45" s="38">
        <f t="shared" si="3"/>
        <v>2407.2299999999814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474</v>
      </c>
      <c r="S45" s="39"/>
    </row>
    <row r="46" spans="1:19" x14ac:dyDescent="0.2">
      <c r="A46" s="47">
        <v>44943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27.08</v>
      </c>
      <c r="J46" s="45">
        <f>VLOOKUP(D46,Sheet1!$C$2:$J$100,8,FALSE)</f>
        <v>27.08</v>
      </c>
      <c r="K46" s="38">
        <f t="shared" si="2"/>
        <v>0</v>
      </c>
      <c r="L46" s="45">
        <f>VLOOKUP(D46,'Holdings Manager'!$C$2:$H$100,6,FALSE)</f>
        <v>1557207.42</v>
      </c>
      <c r="M46" s="45">
        <f>VLOOKUP(D46,Sheet1!$C$2:$H$100,6,FALSE)</f>
        <v>1555186.58</v>
      </c>
      <c r="N46" s="38">
        <f t="shared" si="3"/>
        <v>2020.839999999851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474</v>
      </c>
      <c r="S46" s="39"/>
    </row>
    <row r="47" spans="1:19" x14ac:dyDescent="0.2">
      <c r="A47" s="47">
        <v>44943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86.76</v>
      </c>
      <c r="J47" s="45">
        <f>VLOOKUP(D47,Sheet1!$C$2:$J$100,8,FALSE)</f>
        <v>86.76</v>
      </c>
      <c r="K47" s="38">
        <f t="shared" si="2"/>
        <v>0</v>
      </c>
      <c r="L47" s="45">
        <f>VLOOKUP(D47,'Holdings Manager'!$C$2:$H$100,6,FALSE)</f>
        <v>3576767.76</v>
      </c>
      <c r="M47" s="45">
        <f>VLOOKUP(D47,Sheet1!$C$2:$H$100,6,FALSE)</f>
        <v>3576767.76</v>
      </c>
      <c r="N47" s="38">
        <f t="shared" si="3"/>
        <v>0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44943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116.21</v>
      </c>
      <c r="J48" s="45">
        <f>VLOOKUP(D48,Sheet1!$C$2:$J$100,8,FALSE)</f>
        <v>116.21</v>
      </c>
      <c r="K48" s="38">
        <f t="shared" si="2"/>
        <v>0</v>
      </c>
      <c r="L48" s="45">
        <f>VLOOKUP(D48,'Holdings Manager'!$C$2:$H$100,6,FALSE)</f>
        <v>1452625</v>
      </c>
      <c r="M48" s="45">
        <f>VLOOKUP(D48,Sheet1!$C$2:$H$100,6,FALSE)</f>
        <v>1452625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44943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11.2</v>
      </c>
      <c r="J49" s="45">
        <f>VLOOKUP(D49,Sheet1!$C$2:$J$100,8,FALSE)</f>
        <v>11.2</v>
      </c>
      <c r="K49" s="38">
        <f t="shared" si="2"/>
        <v>0</v>
      </c>
      <c r="L49" s="45">
        <f>VLOOKUP(D49,'Holdings Manager'!$C$2:$H$100,6,FALSE)</f>
        <v>1668956.8</v>
      </c>
      <c r="M49" s="45">
        <f>VLOOKUP(D49,Sheet1!$C$2:$H$100,6,FALSE)</f>
        <v>1668956.8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44943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32.81</v>
      </c>
      <c r="J50" s="45">
        <f>VLOOKUP(D50,Sheet1!$C$2:$J$100,8,FALSE)</f>
        <v>32.81</v>
      </c>
      <c r="K50" s="38">
        <f t="shared" si="2"/>
        <v>0</v>
      </c>
      <c r="L50" s="45">
        <f>VLOOKUP(D50,'Holdings Manager'!$C$2:$H$100,6,FALSE)</f>
        <v>1009235.6</v>
      </c>
      <c r="M50" s="45">
        <f>VLOOKUP(D50,Sheet1!$C$2:$H$100,6,FALSE)</f>
        <v>1009235.6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44943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4.82</v>
      </c>
      <c r="J51" s="45">
        <f>VLOOKUP(D51,Sheet1!$C$2:$J$100,8,FALSE)</f>
        <v>4.82</v>
      </c>
      <c r="K51" s="38">
        <f t="shared" si="2"/>
        <v>0</v>
      </c>
      <c r="L51" s="45">
        <f>VLOOKUP(D51,'Holdings Manager'!$C$2:$H$100,6,FALSE)</f>
        <v>1229100</v>
      </c>
      <c r="M51" s="45">
        <f>VLOOKUP(D51,Sheet1!$C$2:$H$100,6,FALSE)</f>
        <v>1229100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44943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28.19</v>
      </c>
      <c r="J52" s="45">
        <f>VLOOKUP(D52,Sheet1!$C$2:$J$100,8,FALSE)</f>
        <v>28.19</v>
      </c>
      <c r="K52" s="38">
        <f t="shared" si="2"/>
        <v>0</v>
      </c>
      <c r="L52" s="45">
        <f>VLOOKUP(D52,'Holdings Manager'!$C$2:$H$100,6,FALSE)</f>
        <v>1152548.1499999999</v>
      </c>
      <c r="M52" s="45">
        <f>VLOOKUP(D52,Sheet1!$C$2:$H$100,6,FALSE)</f>
        <v>1152548.1499999999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44943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34.83</v>
      </c>
      <c r="J53" s="45">
        <f>VLOOKUP(D53,Sheet1!$C$2:$J$100,8,FALSE)</f>
        <v>34.83</v>
      </c>
      <c r="K53" s="38">
        <f t="shared" si="2"/>
        <v>0</v>
      </c>
      <c r="L53" s="45">
        <f>VLOOKUP(D53,'Holdings Manager'!$C$2:$H$100,6,FALSE)</f>
        <v>780679.62</v>
      </c>
      <c r="M53" s="45">
        <f>VLOOKUP(D53,Sheet1!$C$2:$H$100,6,FALSE)</f>
        <v>780679.62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44943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2.41</v>
      </c>
      <c r="J54" s="45">
        <f>VLOOKUP(D54,Sheet1!$C$2:$J$100,8,FALSE)</f>
        <v>2.41</v>
      </c>
      <c r="K54" s="38">
        <f t="shared" si="2"/>
        <v>0</v>
      </c>
      <c r="L54" s="45">
        <f>VLOOKUP(D54,'Holdings Manager'!$C$2:$H$100,6,FALSE)</f>
        <v>1089320</v>
      </c>
      <c r="M54" s="45">
        <f>VLOOKUP(D54,Sheet1!$C$2:$H$100,6,FALSE)</f>
        <v>1089320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44943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41.73</v>
      </c>
      <c r="J55" s="45">
        <f>VLOOKUP(D55,Sheet1!$C$2:$J$100,8,FALSE)</f>
        <v>41.73</v>
      </c>
      <c r="K55" s="38">
        <f t="shared" si="2"/>
        <v>0</v>
      </c>
      <c r="L55" s="45">
        <f>VLOOKUP(D55,'Holdings Manager'!$C$2:$H$100,6,FALSE)</f>
        <v>2695048.59</v>
      </c>
      <c r="M55" s="45">
        <f>VLOOKUP(D55,Sheet1!$C$2:$H$100,6,FALSE)</f>
        <v>2695048.59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44943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86.63</v>
      </c>
      <c r="J56" s="45">
        <f>VLOOKUP(D56,Sheet1!$C$2:$J$100,8,FALSE)</f>
        <v>86.63</v>
      </c>
      <c r="K56" s="38">
        <f t="shared" si="2"/>
        <v>0</v>
      </c>
      <c r="L56" s="45">
        <f>VLOOKUP(D56,'Holdings Manager'!$C$2:$H$100,6,FALSE)</f>
        <v>1819836.41</v>
      </c>
      <c r="M56" s="45">
        <f>VLOOKUP(D56,Sheet1!$C$2:$H$100,6,FALSE)</f>
        <v>1819836.41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44943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174.4</v>
      </c>
      <c r="J57" s="45">
        <f>VLOOKUP(D57,Sheet1!$C$2:$J$100,8,FALSE)</f>
        <v>174.4</v>
      </c>
      <c r="K57" s="38">
        <f t="shared" si="2"/>
        <v>0</v>
      </c>
      <c r="L57" s="45">
        <f>VLOOKUP(D57,'Holdings Manager'!$C$2:$H$100,6,FALSE)</f>
        <v>2431833.6</v>
      </c>
      <c r="M57" s="45">
        <f>VLOOKUP(D57,Sheet1!$C$2:$H$100,6,FALSE)</f>
        <v>2431833.6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44943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130.03</v>
      </c>
      <c r="J58" s="45">
        <f>VLOOKUP(D58,Sheet1!$C$2:$J$100,8,FALSE)</f>
        <v>130.03</v>
      </c>
      <c r="K58" s="38">
        <f t="shared" si="2"/>
        <v>0</v>
      </c>
      <c r="L58" s="45">
        <f>VLOOKUP(D58,'Holdings Manager'!$C$2:$H$100,6,FALSE)</f>
        <v>1785832.02</v>
      </c>
      <c r="M58" s="45">
        <f>VLOOKUP(D58,Sheet1!$C$2:$H$100,6,FALSE)</f>
        <v>1785832.02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44943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21.46</v>
      </c>
      <c r="J59" s="45">
        <f>VLOOKUP(D59,Sheet1!$C$2:$J$100,8,FALSE)</f>
        <v>21.46</v>
      </c>
      <c r="K59" s="38">
        <f t="shared" si="2"/>
        <v>0</v>
      </c>
      <c r="L59" s="45">
        <f>VLOOKUP(D59,'Holdings Manager'!$C$2:$H$100,6,FALSE)</f>
        <v>1324210.76</v>
      </c>
      <c r="M59" s="45">
        <f>VLOOKUP(D59,Sheet1!$C$2:$H$100,6,FALSE)</f>
        <v>1324210.76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44943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40.840000000000003</v>
      </c>
      <c r="J60" s="45">
        <f>VLOOKUP(D60,Sheet1!$C$2:$J$100,8,FALSE)</f>
        <v>40.840000000000003</v>
      </c>
      <c r="K60" s="38">
        <f t="shared" si="2"/>
        <v>0</v>
      </c>
      <c r="L60" s="45">
        <f>VLOOKUP(D60,'Holdings Manager'!$C$2:$H$100,6,FALSE)</f>
        <v>1094062.76</v>
      </c>
      <c r="M60" s="45">
        <f>VLOOKUP(D60,Sheet1!$C$2:$H$100,6,FALSE)</f>
        <v>1094062.76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44943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6.06</v>
      </c>
      <c r="J61" s="45">
        <f>VLOOKUP(D61,Sheet1!$C$2:$J$100,8,FALSE)</f>
        <v>6.06</v>
      </c>
      <c r="K61" s="38">
        <f t="shared" si="2"/>
        <v>0</v>
      </c>
      <c r="L61" s="45">
        <f>VLOOKUP(D61,'Holdings Manager'!$C$2:$H$100,6,FALSE)</f>
        <v>1426033.14</v>
      </c>
      <c r="M61" s="45">
        <f>VLOOKUP(D61,Sheet1!$C$2:$H$100,6,FALSE)</f>
        <v>1426033.14</v>
      </c>
      <c r="N61" s="38">
        <f t="shared" si="3"/>
        <v>0</v>
      </c>
      <c r="O61" s="45">
        <f>IFERROR(VLOOKUP(D61,'Accruals Manager'!$B$2:$C$100,2,FALSE),0)</f>
        <v>21536.74</v>
      </c>
      <c r="P61" s="45">
        <v>21536.74</v>
      </c>
      <c r="Q61" s="37">
        <f t="shared" si="0"/>
        <v>0</v>
      </c>
      <c r="R61" s="39"/>
      <c r="S61" s="39"/>
    </row>
    <row r="62" spans="1:19" x14ac:dyDescent="0.2">
      <c r="A62" s="47">
        <v>44943</v>
      </c>
      <c r="B62" s="36" t="s">
        <v>58</v>
      </c>
      <c r="C62" s="43" t="str">
        <f>VLOOKUP(D62,'Holdings Manager'!$C$2:$O$100,13,FALSE)</f>
        <v>FC</v>
      </c>
      <c r="D62" s="56" t="s">
        <v>385</v>
      </c>
      <c r="E62" s="56" t="s">
        <v>385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76.099999999999994</v>
      </c>
      <c r="M62" s="45">
        <f>VLOOKUP(D62,Sheet1!$C$2:$H$100,6,FALSE)</f>
        <v>76.12</v>
      </c>
      <c r="N62" s="38">
        <f t="shared" si="3"/>
        <v>-2.0000000000010232E-2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44943</v>
      </c>
      <c r="B63" s="36" t="s">
        <v>58</v>
      </c>
      <c r="C63" s="43" t="str">
        <f>VLOOKUP(D63,'Holdings Manager'!$C$2:$O$100,13,FALSE)</f>
        <v>FC</v>
      </c>
      <c r="D63" s="56" t="s">
        <v>423</v>
      </c>
      <c r="E63" s="56" t="s">
        <v>423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23739.3</v>
      </c>
      <c r="M63" s="45">
        <f>VLOOKUP(D63,Sheet1!$C$2:$H$100,6,FALSE)</f>
        <v>23724.5</v>
      </c>
      <c r="N63" s="38">
        <f t="shared" si="3"/>
        <v>14.799999999999272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44943</v>
      </c>
      <c r="B64" s="36" t="s">
        <v>58</v>
      </c>
      <c r="C64" s="43" t="str">
        <f>VLOOKUP(D64,'Holdings Manager'!$C$2:$O$100,13,FALSE)</f>
        <v>FC</v>
      </c>
      <c r="D64" s="56" t="s">
        <v>466</v>
      </c>
      <c r="E64" s="56" t="s">
        <v>466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74738.539999999994</v>
      </c>
      <c r="M64" s="45">
        <f>VLOOKUP(D64,Sheet1!$C$2:$H$100,6,FALSE)</f>
        <v>74586.789999999994</v>
      </c>
      <c r="N64" s="38">
        <f t="shared" si="3"/>
        <v>151.75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44943</v>
      </c>
      <c r="B65" s="36" t="s">
        <v>58</v>
      </c>
      <c r="C65" s="43" t="str">
        <f>VLOOKUP(D65,'Holdings Manager'!$C$2:$O$100,13,FALSE)</f>
        <v>FC</v>
      </c>
      <c r="D65" s="56" t="s">
        <v>425</v>
      </c>
      <c r="E65" s="56" t="s">
        <v>425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89223.88</v>
      </c>
      <c r="M65" s="45">
        <f>VLOOKUP(D65,Sheet1!$C$2:$H$100,6,FALSE)</f>
        <v>89093.22</v>
      </c>
      <c r="N65" s="38">
        <f t="shared" si="3"/>
        <v>130.66000000000349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44943</v>
      </c>
      <c r="B66" s="36" t="s">
        <v>58</v>
      </c>
      <c r="C66" s="43" t="str">
        <f>VLOOKUP(D66,'Holdings Manager'!$C$2:$O$100,13,FALSE)</f>
        <v>FC</v>
      </c>
      <c r="D66" s="56" t="s">
        <v>388</v>
      </c>
      <c r="E66" s="56" t="s">
        <v>388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69" si="4">I66</f>
        <v>1</v>
      </c>
      <c r="K66" s="38">
        <f t="shared" si="2"/>
        <v>0</v>
      </c>
      <c r="L66" s="45">
        <f>VLOOKUP(D66,'Holdings Manager'!$C$2:$H$100,6,FALSE)</f>
        <v>-30996.23</v>
      </c>
      <c r="M66" s="45">
        <v>0</v>
      </c>
      <c r="N66" s="38">
        <f t="shared" si="3"/>
        <v>-30996.23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473</v>
      </c>
      <c r="S66" s="39"/>
    </row>
    <row r="67" spans="1:19" ht="12.75" customHeight="1" x14ac:dyDescent="0.25">
      <c r="A67" s="47">
        <v>44943</v>
      </c>
      <c r="B67" s="36" t="s">
        <v>58</v>
      </c>
      <c r="C67" s="43" t="str">
        <f>VLOOKUP(D67,'Holdings Manager'!$C$2:$O$100,13,FALSE)</f>
        <v>SF</v>
      </c>
      <c r="D67" s="56" t="s">
        <v>336</v>
      </c>
      <c r="E67" s="56" t="s">
        <v>336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1450222.48</v>
      </c>
      <c r="M67" s="45">
        <f>VLOOKUP(D67,Sheet1!$C$2:$H$100,6,FALSE)</f>
        <v>1419226.25</v>
      </c>
      <c r="N67" s="38">
        <f>L67-M67</f>
        <v>30996.229999999981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473</v>
      </c>
      <c r="S67" s="39"/>
    </row>
    <row r="68" spans="1:19" ht="12.75" customHeight="1" x14ac:dyDescent="0.25">
      <c r="A68" s="47">
        <v>44943</v>
      </c>
      <c r="B68" s="36" t="s">
        <v>58</v>
      </c>
      <c r="C68" s="43" t="str">
        <f>VLOOKUP(D68,'Holdings Manager'!$C$2:$O$100,13,FALSE)</f>
        <v>FC</v>
      </c>
      <c r="D68" s="56" t="s">
        <v>391</v>
      </c>
      <c r="E68" s="56" t="s">
        <v>391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50503.87</v>
      </c>
      <c r="M68" s="45">
        <f>VLOOKUP(D68,Sheet1!$C$2:$H$100,6,FALSE)</f>
        <v>50438.33</v>
      </c>
      <c r="N68" s="38">
        <f t="shared" si="3"/>
        <v>65.540000000000873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44943</v>
      </c>
      <c r="B69" s="36" t="s">
        <v>58</v>
      </c>
      <c r="C69" s="43" t="str">
        <f>VLOOKUP(D69,'Holdings Manager'!$C$2:$O$100,13,FALSE)</f>
        <v>FC</v>
      </c>
      <c r="D69" s="56" t="s">
        <v>428</v>
      </c>
      <c r="E69" s="56" t="s">
        <v>428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53099.1</v>
      </c>
      <c r="M69" s="45">
        <f>VLOOKUP(D69,Sheet1!$C$2:$H$100,6,FALSE)</f>
        <v>53135.97</v>
      </c>
      <c r="N69" s="38">
        <f>L69-M69</f>
        <v>-36.870000000002619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407</v>
      </c>
      <c r="C2" s="55" t="s">
        <v>249</v>
      </c>
      <c r="D2" s="55" t="s">
        <v>248</v>
      </c>
      <c r="E2">
        <v>14596</v>
      </c>
      <c r="F2">
        <v>958553.82</v>
      </c>
      <c r="G2">
        <v>237.86</v>
      </c>
      <c r="H2">
        <v>3471804.56</v>
      </c>
      <c r="I2" t="s">
        <v>388</v>
      </c>
      <c r="J2">
        <v>237.86</v>
      </c>
      <c r="K2">
        <v>3471804.56</v>
      </c>
      <c r="L2">
        <v>958553.82</v>
      </c>
      <c r="M2" t="s">
        <v>388</v>
      </c>
      <c r="N2" s="34">
        <v>44943</v>
      </c>
      <c r="O2" s="55">
        <v>41</v>
      </c>
    </row>
    <row r="3" spans="1:15" x14ac:dyDescent="0.2">
      <c r="A3" t="s">
        <v>58</v>
      </c>
      <c r="B3" t="s">
        <v>408</v>
      </c>
      <c r="C3" s="55" t="s">
        <v>265</v>
      </c>
      <c r="D3" s="55">
        <v>589339209</v>
      </c>
      <c r="E3">
        <v>84523</v>
      </c>
      <c r="F3">
        <v>2066364.54</v>
      </c>
      <c r="G3">
        <v>42.414000000000001</v>
      </c>
      <c r="H3">
        <v>3584958.52</v>
      </c>
      <c r="I3" t="s">
        <v>388</v>
      </c>
      <c r="J3">
        <v>42.414000000000001</v>
      </c>
      <c r="K3">
        <v>3584958.52</v>
      </c>
      <c r="L3">
        <v>2066364.54</v>
      </c>
      <c r="M3" t="s">
        <v>388</v>
      </c>
      <c r="N3" s="34">
        <v>44943</v>
      </c>
      <c r="O3" s="55">
        <v>43</v>
      </c>
    </row>
    <row r="4" spans="1:15" x14ac:dyDescent="0.2">
      <c r="A4" t="s">
        <v>58</v>
      </c>
      <c r="B4" t="s">
        <v>409</v>
      </c>
      <c r="C4" s="55" t="s">
        <v>273</v>
      </c>
      <c r="D4" s="55" t="s">
        <v>272</v>
      </c>
      <c r="E4">
        <v>55620</v>
      </c>
      <c r="F4">
        <v>1432423.69</v>
      </c>
      <c r="G4">
        <v>39.979999999999997</v>
      </c>
      <c r="H4">
        <v>2223687.6</v>
      </c>
      <c r="I4" t="s">
        <v>388</v>
      </c>
      <c r="J4">
        <v>39.979999999999997</v>
      </c>
      <c r="K4">
        <v>2223687.6</v>
      </c>
      <c r="L4">
        <v>1432423.69</v>
      </c>
      <c r="M4" t="s">
        <v>388</v>
      </c>
      <c r="N4" s="34">
        <v>44943</v>
      </c>
      <c r="O4" s="55">
        <v>41</v>
      </c>
    </row>
    <row r="5" spans="1:15" x14ac:dyDescent="0.2">
      <c r="A5" t="s">
        <v>58</v>
      </c>
      <c r="B5" t="s">
        <v>410</v>
      </c>
      <c r="C5" s="55" t="s">
        <v>279</v>
      </c>
      <c r="D5" s="55" t="s">
        <v>278</v>
      </c>
      <c r="E5">
        <v>77042</v>
      </c>
      <c r="F5">
        <v>827053</v>
      </c>
      <c r="G5">
        <v>15.97</v>
      </c>
      <c r="H5">
        <v>1230360.74</v>
      </c>
      <c r="I5" t="s">
        <v>388</v>
      </c>
      <c r="J5">
        <v>15.97</v>
      </c>
      <c r="K5">
        <v>1230360.74</v>
      </c>
      <c r="L5">
        <v>827053</v>
      </c>
      <c r="M5" t="s">
        <v>388</v>
      </c>
      <c r="N5" s="34">
        <v>44943</v>
      </c>
      <c r="O5" s="55">
        <v>43</v>
      </c>
    </row>
    <row r="6" spans="1:15" x14ac:dyDescent="0.2">
      <c r="A6" t="s">
        <v>58</v>
      </c>
      <c r="B6" t="s">
        <v>411</v>
      </c>
      <c r="C6" s="55" t="s">
        <v>235</v>
      </c>
      <c r="D6" s="55" t="s">
        <v>234</v>
      </c>
      <c r="E6">
        <v>8900</v>
      </c>
      <c r="F6">
        <v>1107483.3600000001</v>
      </c>
      <c r="G6">
        <v>119.65</v>
      </c>
      <c r="H6">
        <v>1064885</v>
      </c>
      <c r="I6" t="s">
        <v>388</v>
      </c>
      <c r="J6">
        <v>119.65</v>
      </c>
      <c r="K6">
        <v>1064885</v>
      </c>
      <c r="L6">
        <v>1107483.3600000001</v>
      </c>
      <c r="M6" t="s">
        <v>388</v>
      </c>
      <c r="N6" s="34">
        <v>44943</v>
      </c>
      <c r="O6" s="55">
        <v>43</v>
      </c>
    </row>
    <row r="7" spans="1:15" x14ac:dyDescent="0.2">
      <c r="A7" t="s">
        <v>58</v>
      </c>
      <c r="B7" t="s">
        <v>412</v>
      </c>
      <c r="C7" s="55" t="s">
        <v>285</v>
      </c>
      <c r="D7" s="55" t="s">
        <v>284</v>
      </c>
      <c r="E7">
        <v>156000</v>
      </c>
      <c r="F7">
        <v>2050707</v>
      </c>
      <c r="G7">
        <v>21.21</v>
      </c>
      <c r="H7">
        <v>3308760</v>
      </c>
      <c r="I7" t="s">
        <v>388</v>
      </c>
      <c r="J7">
        <v>21.21</v>
      </c>
      <c r="K7">
        <v>3308760</v>
      </c>
      <c r="L7">
        <v>2050707</v>
      </c>
      <c r="M7" t="s">
        <v>388</v>
      </c>
      <c r="N7" s="34">
        <v>44943</v>
      </c>
      <c r="O7" s="55">
        <v>41</v>
      </c>
    </row>
    <row r="8" spans="1:15" x14ac:dyDescent="0.2">
      <c r="A8" t="s">
        <v>58</v>
      </c>
      <c r="B8" t="s">
        <v>413</v>
      </c>
      <c r="C8" s="55" t="s">
        <v>290</v>
      </c>
      <c r="D8" s="55" t="s">
        <v>414</v>
      </c>
      <c r="E8">
        <v>56975</v>
      </c>
      <c r="F8">
        <v>976539.43</v>
      </c>
      <c r="G8">
        <v>38.707189999999997</v>
      </c>
      <c r="H8">
        <v>2205342.13</v>
      </c>
      <c r="I8" t="s">
        <v>388</v>
      </c>
      <c r="J8">
        <v>35.835000000000001</v>
      </c>
      <c r="K8">
        <v>2041699.13</v>
      </c>
      <c r="L8">
        <v>876799.03</v>
      </c>
      <c r="M8" t="s">
        <v>391</v>
      </c>
      <c r="N8" s="34">
        <v>44943</v>
      </c>
      <c r="O8" s="55">
        <v>41</v>
      </c>
    </row>
    <row r="9" spans="1:15" x14ac:dyDescent="0.2">
      <c r="A9" t="s">
        <v>58</v>
      </c>
      <c r="B9" t="s">
        <v>415</v>
      </c>
      <c r="C9" s="55" t="s">
        <v>288</v>
      </c>
      <c r="D9" s="55" t="s">
        <v>287</v>
      </c>
      <c r="E9">
        <v>35072</v>
      </c>
      <c r="F9">
        <v>518442.35</v>
      </c>
      <c r="G9">
        <v>22.52</v>
      </c>
      <c r="H9">
        <v>789821.43999999994</v>
      </c>
      <c r="I9" t="s">
        <v>388</v>
      </c>
      <c r="J9">
        <v>22.52</v>
      </c>
      <c r="K9">
        <v>789821.43999999994</v>
      </c>
      <c r="L9">
        <v>518442.35</v>
      </c>
      <c r="M9" t="s">
        <v>388</v>
      </c>
      <c r="N9" s="34">
        <v>44943</v>
      </c>
      <c r="O9" s="55">
        <v>41</v>
      </c>
    </row>
    <row r="10" spans="1:15" x14ac:dyDescent="0.2">
      <c r="A10" t="s">
        <v>58</v>
      </c>
      <c r="B10" t="s">
        <v>416</v>
      </c>
      <c r="C10" s="55" t="s">
        <v>238</v>
      </c>
      <c r="D10" s="55" t="s">
        <v>237</v>
      </c>
      <c r="E10">
        <v>27647</v>
      </c>
      <c r="F10">
        <v>1367701.97</v>
      </c>
      <c r="G10">
        <v>86.95</v>
      </c>
      <c r="H10">
        <v>2403906.65</v>
      </c>
      <c r="I10" t="s">
        <v>388</v>
      </c>
      <c r="J10">
        <v>86.95</v>
      </c>
      <c r="K10">
        <v>2403906.65</v>
      </c>
      <c r="L10">
        <v>1367701.97</v>
      </c>
      <c r="M10" t="s">
        <v>388</v>
      </c>
      <c r="N10" s="34">
        <v>44943</v>
      </c>
      <c r="O10" s="55">
        <v>41</v>
      </c>
    </row>
    <row r="11" spans="1:15" x14ac:dyDescent="0.2">
      <c r="A11" t="s">
        <v>58</v>
      </c>
      <c r="B11" t="s">
        <v>417</v>
      </c>
      <c r="C11" s="55" t="s">
        <v>256</v>
      </c>
      <c r="D11" s="55" t="s">
        <v>255</v>
      </c>
      <c r="E11">
        <v>22201</v>
      </c>
      <c r="F11">
        <v>1045365.85</v>
      </c>
      <c r="G11">
        <v>67.88</v>
      </c>
      <c r="H11">
        <v>1507003.88</v>
      </c>
      <c r="I11" t="s">
        <v>388</v>
      </c>
      <c r="J11">
        <v>67.88</v>
      </c>
      <c r="K11">
        <v>1507003.88</v>
      </c>
      <c r="L11">
        <v>1045365.85</v>
      </c>
      <c r="M11" t="s">
        <v>388</v>
      </c>
      <c r="N11" s="34">
        <v>44943</v>
      </c>
      <c r="O11" s="55">
        <v>43</v>
      </c>
    </row>
    <row r="12" spans="1:15" x14ac:dyDescent="0.2">
      <c r="A12" t="s">
        <v>58</v>
      </c>
      <c r="B12" t="s">
        <v>418</v>
      </c>
      <c r="C12" s="55" t="s">
        <v>259</v>
      </c>
      <c r="D12" s="55" t="s">
        <v>258</v>
      </c>
      <c r="E12">
        <v>11424</v>
      </c>
      <c r="F12">
        <v>898138.91</v>
      </c>
      <c r="G12">
        <v>225.45</v>
      </c>
      <c r="H12">
        <v>2575540.7999999998</v>
      </c>
      <c r="I12" t="s">
        <v>388</v>
      </c>
      <c r="J12">
        <v>225.45</v>
      </c>
      <c r="K12">
        <v>2575540.7999999998</v>
      </c>
      <c r="L12">
        <v>898138.91</v>
      </c>
      <c r="M12" t="s">
        <v>388</v>
      </c>
      <c r="N12" s="34">
        <v>44943</v>
      </c>
      <c r="O12" s="55">
        <v>41</v>
      </c>
    </row>
    <row r="13" spans="1:15" x14ac:dyDescent="0.2">
      <c r="A13" t="s">
        <v>58</v>
      </c>
      <c r="B13" t="s">
        <v>419</v>
      </c>
      <c r="C13" s="55" t="s">
        <v>228</v>
      </c>
      <c r="D13" s="55" t="s">
        <v>227</v>
      </c>
      <c r="E13">
        <v>1900</v>
      </c>
      <c r="F13">
        <v>1370925.17</v>
      </c>
      <c r="G13">
        <v>658.19</v>
      </c>
      <c r="H13">
        <v>1250561</v>
      </c>
      <c r="I13" t="s">
        <v>388</v>
      </c>
      <c r="J13">
        <v>658.19</v>
      </c>
      <c r="K13">
        <v>1250561</v>
      </c>
      <c r="L13">
        <v>1370925.17</v>
      </c>
      <c r="M13" t="s">
        <v>388</v>
      </c>
      <c r="N13" s="34">
        <v>44943</v>
      </c>
      <c r="O13" s="55">
        <v>43</v>
      </c>
    </row>
    <row r="14" spans="1:15" x14ac:dyDescent="0.2">
      <c r="A14" t="s">
        <v>58</v>
      </c>
      <c r="B14" t="s">
        <v>420</v>
      </c>
      <c r="C14" s="55" t="s">
        <v>251</v>
      </c>
      <c r="D14" s="55">
        <v>398438408</v>
      </c>
      <c r="E14">
        <v>74445</v>
      </c>
      <c r="F14">
        <v>1184308.56</v>
      </c>
      <c r="G14">
        <v>9.08</v>
      </c>
      <c r="H14">
        <v>675960.6</v>
      </c>
      <c r="I14" t="s">
        <v>388</v>
      </c>
      <c r="J14">
        <v>9.08</v>
      </c>
      <c r="K14">
        <v>675960.6</v>
      </c>
      <c r="L14">
        <v>1184308.56</v>
      </c>
      <c r="M14" t="s">
        <v>388</v>
      </c>
      <c r="N14" s="34">
        <v>44943</v>
      </c>
      <c r="O14" s="55">
        <v>43</v>
      </c>
    </row>
    <row r="15" spans="1:15" x14ac:dyDescent="0.2">
      <c r="A15" t="s">
        <v>58</v>
      </c>
      <c r="B15" t="s">
        <v>421</v>
      </c>
      <c r="C15" s="55" t="s">
        <v>311</v>
      </c>
      <c r="D15" s="55" t="s">
        <v>422</v>
      </c>
      <c r="E15">
        <v>63529</v>
      </c>
      <c r="F15">
        <v>550125.75</v>
      </c>
      <c r="G15">
        <v>9.9838640000000005</v>
      </c>
      <c r="H15">
        <v>634264.87</v>
      </c>
      <c r="I15" t="s">
        <v>388</v>
      </c>
      <c r="J15">
        <v>14.28</v>
      </c>
      <c r="K15">
        <v>907194.12</v>
      </c>
      <c r="L15">
        <v>731088.51</v>
      </c>
      <c r="M15" t="s">
        <v>423</v>
      </c>
      <c r="N15" s="34">
        <v>44943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424</v>
      </c>
      <c r="E16">
        <v>18000</v>
      </c>
      <c r="F16">
        <v>946195.59</v>
      </c>
      <c r="G16">
        <v>63.288252</v>
      </c>
      <c r="H16">
        <v>1139188.53</v>
      </c>
      <c r="I16" t="s">
        <v>388</v>
      </c>
      <c r="J16">
        <v>58.26</v>
      </c>
      <c r="K16">
        <v>1048680</v>
      </c>
      <c r="L16">
        <v>921878.36</v>
      </c>
      <c r="M16" t="s">
        <v>425</v>
      </c>
      <c r="N16" s="34">
        <v>44943</v>
      </c>
      <c r="O16" s="55">
        <v>41</v>
      </c>
    </row>
    <row r="17" spans="1:15" x14ac:dyDescent="0.2">
      <c r="A17" t="s">
        <v>58</v>
      </c>
      <c r="B17" t="s">
        <v>426</v>
      </c>
      <c r="C17" s="55" t="s">
        <v>319</v>
      </c>
      <c r="D17" s="55" t="s">
        <v>427</v>
      </c>
      <c r="E17">
        <v>36765</v>
      </c>
      <c r="F17">
        <v>713813.3</v>
      </c>
      <c r="G17">
        <v>20.641850000000002</v>
      </c>
      <c r="H17">
        <v>758897.61</v>
      </c>
      <c r="I17" t="s">
        <v>388</v>
      </c>
      <c r="J17">
        <v>16.809999999999999</v>
      </c>
      <c r="K17">
        <v>618019.65</v>
      </c>
      <c r="L17">
        <v>564924.06000000006</v>
      </c>
      <c r="M17" t="s">
        <v>428</v>
      </c>
      <c r="N17" s="34">
        <v>44943</v>
      </c>
      <c r="O17" s="55">
        <v>41</v>
      </c>
    </row>
    <row r="18" spans="1:15" x14ac:dyDescent="0.2">
      <c r="A18" t="s">
        <v>58</v>
      </c>
      <c r="B18" t="s">
        <v>429</v>
      </c>
      <c r="C18" s="55" t="s">
        <v>294</v>
      </c>
      <c r="D18" s="55" t="s">
        <v>399</v>
      </c>
      <c r="E18">
        <v>22463</v>
      </c>
      <c r="F18">
        <v>1625671.05</v>
      </c>
      <c r="G18">
        <v>114.279912</v>
      </c>
      <c r="H18">
        <v>2567069.67</v>
      </c>
      <c r="I18" t="s">
        <v>388</v>
      </c>
      <c r="J18">
        <v>105.8</v>
      </c>
      <c r="K18">
        <v>2376585.4</v>
      </c>
      <c r="L18">
        <v>1449958.46</v>
      </c>
      <c r="M18" t="s">
        <v>391</v>
      </c>
      <c r="N18" s="34">
        <v>44943</v>
      </c>
      <c r="O18" s="55">
        <v>41</v>
      </c>
    </row>
    <row r="19" spans="1:15" x14ac:dyDescent="0.2">
      <c r="A19" t="s">
        <v>58</v>
      </c>
      <c r="B19" t="s">
        <v>430</v>
      </c>
      <c r="C19" s="55" t="s">
        <v>232</v>
      </c>
      <c r="D19" s="55" t="s">
        <v>231</v>
      </c>
      <c r="E19">
        <v>34726</v>
      </c>
      <c r="F19">
        <v>1537699.58</v>
      </c>
      <c r="G19">
        <v>64.010000000000005</v>
      </c>
      <c r="H19">
        <v>2222811.2599999998</v>
      </c>
      <c r="I19" t="s">
        <v>388</v>
      </c>
      <c r="J19">
        <v>64.010000000000005</v>
      </c>
      <c r="K19">
        <v>2222811.2599999998</v>
      </c>
      <c r="L19">
        <v>1537699.58</v>
      </c>
      <c r="M19" t="s">
        <v>388</v>
      </c>
      <c r="N19" s="34">
        <v>44943</v>
      </c>
      <c r="O19" s="55">
        <v>41</v>
      </c>
    </row>
    <row r="20" spans="1:15" x14ac:dyDescent="0.2">
      <c r="A20" t="s">
        <v>58</v>
      </c>
      <c r="B20" t="s">
        <v>431</v>
      </c>
      <c r="C20" s="55" t="s">
        <v>246</v>
      </c>
      <c r="D20" s="55" t="s">
        <v>245</v>
      </c>
      <c r="E20">
        <v>23000</v>
      </c>
      <c r="F20">
        <v>884328.3</v>
      </c>
      <c r="G20">
        <v>36.25</v>
      </c>
      <c r="H20">
        <v>833750</v>
      </c>
      <c r="I20" t="s">
        <v>388</v>
      </c>
      <c r="J20">
        <v>36.25</v>
      </c>
      <c r="K20">
        <v>833750</v>
      </c>
      <c r="L20">
        <v>884328.3</v>
      </c>
      <c r="M20" t="s">
        <v>388</v>
      </c>
      <c r="N20" s="34">
        <v>44943</v>
      </c>
      <c r="O20" s="55">
        <v>43</v>
      </c>
    </row>
    <row r="21" spans="1:15" x14ac:dyDescent="0.2">
      <c r="A21" t="s">
        <v>58</v>
      </c>
      <c r="B21" t="s">
        <v>432</v>
      </c>
      <c r="C21" s="55" t="s">
        <v>263</v>
      </c>
      <c r="D21" s="55" t="s">
        <v>262</v>
      </c>
      <c r="E21">
        <v>28127</v>
      </c>
      <c r="F21">
        <v>685821.18</v>
      </c>
      <c r="G21">
        <v>54.87</v>
      </c>
      <c r="H21">
        <v>1543328.49</v>
      </c>
      <c r="I21" t="s">
        <v>388</v>
      </c>
      <c r="J21">
        <v>54.87</v>
      </c>
      <c r="K21">
        <v>1543328.49</v>
      </c>
      <c r="L21">
        <v>685821.18</v>
      </c>
      <c r="M21" t="s">
        <v>388</v>
      </c>
      <c r="N21" s="34">
        <v>44943</v>
      </c>
      <c r="O21" s="55">
        <v>41</v>
      </c>
    </row>
    <row r="22" spans="1:15" x14ac:dyDescent="0.2">
      <c r="A22" t="s">
        <v>58</v>
      </c>
      <c r="B22" t="s">
        <v>433</v>
      </c>
      <c r="C22" s="55" t="s">
        <v>317</v>
      </c>
      <c r="D22" s="55" t="s">
        <v>434</v>
      </c>
      <c r="E22">
        <v>21850</v>
      </c>
      <c r="F22">
        <v>1318338.1100000001</v>
      </c>
      <c r="G22">
        <v>91.605115999999995</v>
      </c>
      <c r="H22">
        <v>2001571.78</v>
      </c>
      <c r="I22" t="s">
        <v>388</v>
      </c>
      <c r="J22">
        <v>74.599999999999994</v>
      </c>
      <c r="K22">
        <v>1630010</v>
      </c>
      <c r="L22">
        <v>986229.89</v>
      </c>
      <c r="M22" t="s">
        <v>428</v>
      </c>
      <c r="N22" s="34">
        <v>44943</v>
      </c>
      <c r="O22" s="55">
        <v>41</v>
      </c>
    </row>
    <row r="23" spans="1:15" x14ac:dyDescent="0.2">
      <c r="A23" t="s">
        <v>58</v>
      </c>
      <c r="B23" t="s">
        <v>435</v>
      </c>
      <c r="C23" s="55" t="s">
        <v>314</v>
      </c>
      <c r="D23" s="55" t="s">
        <v>436</v>
      </c>
      <c r="E23">
        <v>43419</v>
      </c>
      <c r="F23">
        <v>1300070.1000000001</v>
      </c>
      <c r="G23">
        <v>36.482413000000001</v>
      </c>
      <c r="H23">
        <v>1584029.88</v>
      </c>
      <c r="I23" t="s">
        <v>388</v>
      </c>
      <c r="J23">
        <v>29.71</v>
      </c>
      <c r="K23">
        <v>1289978.49</v>
      </c>
      <c r="L23">
        <v>1021414.91</v>
      </c>
      <c r="M23" t="s">
        <v>428</v>
      </c>
      <c r="N23" s="34">
        <v>44943</v>
      </c>
      <c r="O23" s="55">
        <v>41</v>
      </c>
    </row>
    <row r="24" spans="1:15" x14ac:dyDescent="0.2">
      <c r="A24" t="s">
        <v>58</v>
      </c>
      <c r="B24" t="s">
        <v>437</v>
      </c>
      <c r="C24" s="55">
        <v>7333378</v>
      </c>
      <c r="D24" s="55">
        <v>733337901</v>
      </c>
      <c r="E24">
        <v>6754</v>
      </c>
      <c r="F24">
        <v>1211163.8600000001</v>
      </c>
      <c r="G24">
        <v>541.08956599999999</v>
      </c>
      <c r="H24">
        <v>3654518.93</v>
      </c>
      <c r="I24" t="s">
        <v>388</v>
      </c>
      <c r="J24">
        <v>498.1</v>
      </c>
      <c r="K24">
        <v>3364167.4</v>
      </c>
      <c r="L24">
        <v>1193865.8</v>
      </c>
      <c r="M24" t="s">
        <v>425</v>
      </c>
      <c r="N24" s="34">
        <v>44943</v>
      </c>
      <c r="O24" s="55">
        <v>41</v>
      </c>
    </row>
    <row r="25" spans="1:15" x14ac:dyDescent="0.2">
      <c r="A25" t="s">
        <v>58</v>
      </c>
      <c r="B25" t="s">
        <v>438</v>
      </c>
      <c r="C25" s="55">
        <v>7124594</v>
      </c>
      <c r="D25" s="55">
        <v>712459908</v>
      </c>
      <c r="E25">
        <v>6300</v>
      </c>
      <c r="F25">
        <v>953629.32</v>
      </c>
      <c r="G25">
        <v>162.946065</v>
      </c>
      <c r="H25">
        <v>1026560.21</v>
      </c>
      <c r="I25" t="s">
        <v>388</v>
      </c>
      <c r="J25">
        <v>150</v>
      </c>
      <c r="K25">
        <v>945000</v>
      </c>
      <c r="L25">
        <v>929121.05</v>
      </c>
      <c r="M25" t="s">
        <v>425</v>
      </c>
      <c r="N25" s="34">
        <v>44943</v>
      </c>
      <c r="O25" s="55">
        <v>41</v>
      </c>
    </row>
    <row r="26" spans="1:15" x14ac:dyDescent="0.2">
      <c r="A26" t="s">
        <v>58</v>
      </c>
      <c r="B26" t="s">
        <v>439</v>
      </c>
      <c r="C26" s="55">
        <v>6986041</v>
      </c>
      <c r="D26" s="55">
        <v>698604006</v>
      </c>
      <c r="E26">
        <v>35390</v>
      </c>
      <c r="F26">
        <v>1021773.62</v>
      </c>
      <c r="G26">
        <v>36.323202000000002</v>
      </c>
      <c r="H26">
        <v>1285478.1299999999</v>
      </c>
      <c r="I26" t="s">
        <v>388</v>
      </c>
      <c r="J26">
        <v>4655</v>
      </c>
      <c r="K26">
        <v>164740450</v>
      </c>
      <c r="L26">
        <v>114156082</v>
      </c>
      <c r="M26" t="s">
        <v>385</v>
      </c>
      <c r="N26" s="34">
        <v>44943</v>
      </c>
      <c r="O26" s="55">
        <v>41</v>
      </c>
    </row>
    <row r="27" spans="1:15" x14ac:dyDescent="0.2">
      <c r="A27" t="s">
        <v>58</v>
      </c>
      <c r="B27" t="s">
        <v>440</v>
      </c>
      <c r="C27" s="55">
        <v>6869302</v>
      </c>
      <c r="D27" s="55">
        <v>686930009</v>
      </c>
      <c r="E27">
        <v>32673</v>
      </c>
      <c r="F27">
        <v>735842.12</v>
      </c>
      <c r="G27">
        <v>33.943272</v>
      </c>
      <c r="H27">
        <v>1109028.52</v>
      </c>
      <c r="I27" t="s">
        <v>388</v>
      </c>
      <c r="J27">
        <v>4350</v>
      </c>
      <c r="K27">
        <v>142127550</v>
      </c>
      <c r="L27">
        <v>77036207</v>
      </c>
      <c r="M27" t="s">
        <v>385</v>
      </c>
      <c r="N27" s="34">
        <v>44943</v>
      </c>
      <c r="O27" s="55">
        <v>41</v>
      </c>
    </row>
    <row r="28" spans="1:15" x14ac:dyDescent="0.2">
      <c r="A28" t="s">
        <v>58</v>
      </c>
      <c r="B28" t="s">
        <v>441</v>
      </c>
      <c r="C28" s="55">
        <v>6640682</v>
      </c>
      <c r="D28" s="55">
        <v>664068004</v>
      </c>
      <c r="E28">
        <v>27036</v>
      </c>
      <c r="F28">
        <v>1218935.05</v>
      </c>
      <c r="G28">
        <v>56.338028000000001</v>
      </c>
      <c r="H28">
        <v>1523154.93</v>
      </c>
      <c r="I28" t="s">
        <v>388</v>
      </c>
      <c r="J28">
        <v>7220</v>
      </c>
      <c r="K28">
        <v>195199920</v>
      </c>
      <c r="L28">
        <v>127653337</v>
      </c>
      <c r="M28" t="s">
        <v>385</v>
      </c>
      <c r="N28" s="34">
        <v>44943</v>
      </c>
      <c r="O28" s="55">
        <v>41</v>
      </c>
    </row>
    <row r="29" spans="1:15" x14ac:dyDescent="0.2">
      <c r="A29" t="s">
        <v>58</v>
      </c>
      <c r="B29" t="s">
        <v>442</v>
      </c>
      <c r="C29" s="55">
        <v>6616508</v>
      </c>
      <c r="D29" s="55">
        <v>661650903</v>
      </c>
      <c r="E29">
        <v>39275</v>
      </c>
      <c r="F29">
        <v>706482.9</v>
      </c>
      <c r="G29">
        <v>14.747766</v>
      </c>
      <c r="H29">
        <v>579218.52</v>
      </c>
      <c r="I29" t="s">
        <v>388</v>
      </c>
      <c r="J29">
        <v>1890</v>
      </c>
      <c r="K29">
        <v>74229750</v>
      </c>
      <c r="L29">
        <v>81223455</v>
      </c>
      <c r="M29" t="s">
        <v>385</v>
      </c>
      <c r="N29" s="34">
        <v>44943</v>
      </c>
      <c r="O29" s="55">
        <v>41</v>
      </c>
    </row>
    <row r="30" spans="1:15" x14ac:dyDescent="0.2">
      <c r="A30" t="s">
        <v>58</v>
      </c>
      <c r="B30" t="s">
        <v>443</v>
      </c>
      <c r="C30" s="55">
        <v>6555805</v>
      </c>
      <c r="D30" s="55">
        <v>655580009</v>
      </c>
      <c r="E30">
        <v>22900</v>
      </c>
      <c r="F30">
        <v>799104.8</v>
      </c>
      <c r="G30">
        <v>26.140221</v>
      </c>
      <c r="H30">
        <v>598611.06000000006</v>
      </c>
      <c r="I30" t="s">
        <v>388</v>
      </c>
      <c r="J30">
        <v>3350</v>
      </c>
      <c r="K30">
        <v>76715000</v>
      </c>
      <c r="L30">
        <v>83719000</v>
      </c>
      <c r="M30" t="s">
        <v>385</v>
      </c>
      <c r="N30" s="34">
        <v>44943</v>
      </c>
      <c r="O30" s="55">
        <v>41</v>
      </c>
    </row>
    <row r="31" spans="1:15" x14ac:dyDescent="0.2">
      <c r="A31" t="s">
        <v>58</v>
      </c>
      <c r="B31" t="s">
        <v>444</v>
      </c>
      <c r="C31" s="55">
        <v>6229597</v>
      </c>
      <c r="D31" s="55">
        <v>622959906</v>
      </c>
      <c r="E31">
        <v>171810</v>
      </c>
      <c r="F31">
        <v>1464470.48</v>
      </c>
      <c r="G31">
        <v>4.8769070000000001</v>
      </c>
      <c r="H31">
        <v>837901.37</v>
      </c>
      <c r="I31" t="s">
        <v>388</v>
      </c>
      <c r="J31">
        <v>625</v>
      </c>
      <c r="K31">
        <v>107381250</v>
      </c>
      <c r="L31">
        <v>163435850</v>
      </c>
      <c r="M31" t="s">
        <v>385</v>
      </c>
      <c r="N31" s="34">
        <v>44943</v>
      </c>
      <c r="O31" s="55">
        <v>41</v>
      </c>
    </row>
    <row r="32" spans="1:15" x14ac:dyDescent="0.2">
      <c r="A32" t="s">
        <v>58</v>
      </c>
      <c r="B32" t="s">
        <v>445</v>
      </c>
      <c r="C32" s="55">
        <v>6054603</v>
      </c>
      <c r="D32" s="55">
        <v>605460005</v>
      </c>
      <c r="E32">
        <v>86685</v>
      </c>
      <c r="F32">
        <v>702590.03</v>
      </c>
      <c r="G32">
        <v>7.3137999999999996</v>
      </c>
      <c r="H32">
        <v>633996.73</v>
      </c>
      <c r="I32" t="s">
        <v>388</v>
      </c>
      <c r="J32">
        <v>937.3</v>
      </c>
      <c r="K32">
        <v>81249850.5</v>
      </c>
      <c r="L32">
        <v>73701717</v>
      </c>
      <c r="M32" t="s">
        <v>385</v>
      </c>
      <c r="N32" s="34">
        <v>44943</v>
      </c>
      <c r="O32" s="55">
        <v>41</v>
      </c>
    </row>
    <row r="33" spans="1:15" x14ac:dyDescent="0.2">
      <c r="A33" t="s">
        <v>58</v>
      </c>
      <c r="B33" t="s">
        <v>446</v>
      </c>
      <c r="C33" s="55">
        <v>5999330</v>
      </c>
      <c r="D33" s="55">
        <v>599933900</v>
      </c>
      <c r="E33">
        <v>8400</v>
      </c>
      <c r="F33">
        <v>1524006.27</v>
      </c>
      <c r="G33">
        <v>271.98187100000001</v>
      </c>
      <c r="H33">
        <v>2284647.71</v>
      </c>
      <c r="I33" t="s">
        <v>388</v>
      </c>
      <c r="J33">
        <v>251.8</v>
      </c>
      <c r="K33">
        <v>2115120</v>
      </c>
      <c r="L33">
        <v>1345481.09</v>
      </c>
      <c r="M33" t="s">
        <v>391</v>
      </c>
      <c r="N33" s="34">
        <v>44943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34.851053</v>
      </c>
      <c r="H34">
        <v>1854947.28</v>
      </c>
      <c r="I34" t="s">
        <v>388</v>
      </c>
      <c r="J34">
        <v>32.265000000000001</v>
      </c>
      <c r="K34">
        <v>1717304.63</v>
      </c>
      <c r="L34">
        <v>965766.58</v>
      </c>
      <c r="M34" t="s">
        <v>391</v>
      </c>
      <c r="N34" s="34">
        <v>44943</v>
      </c>
      <c r="O34" s="55">
        <v>41</v>
      </c>
    </row>
    <row r="35" spans="1:15" x14ac:dyDescent="0.2">
      <c r="A35" t="s">
        <v>58</v>
      </c>
      <c r="B35" t="s">
        <v>447</v>
      </c>
      <c r="C35" s="55">
        <v>4031879</v>
      </c>
      <c r="D35" s="55">
        <v>403187909</v>
      </c>
      <c r="E35">
        <v>53237</v>
      </c>
      <c r="F35">
        <v>1208143.27</v>
      </c>
      <c r="G35">
        <v>29.250473</v>
      </c>
      <c r="H35">
        <v>1557207.42</v>
      </c>
      <c r="I35" t="s">
        <v>388</v>
      </c>
      <c r="J35">
        <v>27.08</v>
      </c>
      <c r="K35">
        <v>1441657.96</v>
      </c>
      <c r="L35">
        <v>1073648.52</v>
      </c>
      <c r="M35" t="s">
        <v>391</v>
      </c>
      <c r="N35" s="34">
        <v>44943</v>
      </c>
      <c r="O35" s="55">
        <v>41</v>
      </c>
    </row>
    <row r="36" spans="1:15" x14ac:dyDescent="0.2">
      <c r="A36" t="s">
        <v>58</v>
      </c>
      <c r="B36" t="s">
        <v>448</v>
      </c>
      <c r="C36" s="55">
        <v>2821481</v>
      </c>
      <c r="D36" s="55">
        <v>835699307</v>
      </c>
      <c r="E36">
        <v>41226</v>
      </c>
      <c r="F36">
        <v>1340484.27</v>
      </c>
      <c r="G36">
        <v>86.76</v>
      </c>
      <c r="H36">
        <v>3576767.76</v>
      </c>
      <c r="I36" t="s">
        <v>388</v>
      </c>
      <c r="J36">
        <v>86.76</v>
      </c>
      <c r="K36">
        <v>3576767.76</v>
      </c>
      <c r="L36">
        <v>1340484.27</v>
      </c>
      <c r="M36" t="s">
        <v>388</v>
      </c>
      <c r="N36" s="34">
        <v>44943</v>
      </c>
      <c r="O36" s="55">
        <v>43</v>
      </c>
    </row>
    <row r="37" spans="1:15" x14ac:dyDescent="0.2">
      <c r="A37" t="s">
        <v>58</v>
      </c>
      <c r="B37" t="s">
        <v>449</v>
      </c>
      <c r="C37" s="55">
        <v>2775135</v>
      </c>
      <c r="D37" s="55">
        <v>803054204</v>
      </c>
      <c r="E37">
        <v>12500</v>
      </c>
      <c r="F37">
        <v>1505688.78</v>
      </c>
      <c r="G37">
        <v>116.21</v>
      </c>
      <c r="H37">
        <v>1452625</v>
      </c>
      <c r="I37" t="s">
        <v>388</v>
      </c>
      <c r="J37">
        <v>116.21</v>
      </c>
      <c r="K37">
        <v>1452625</v>
      </c>
      <c r="L37">
        <v>1505688.78</v>
      </c>
      <c r="M37" t="s">
        <v>388</v>
      </c>
      <c r="N37" s="34">
        <v>44943</v>
      </c>
      <c r="O37" s="55">
        <v>43</v>
      </c>
    </row>
    <row r="38" spans="1:15" x14ac:dyDescent="0.2">
      <c r="A38" t="s">
        <v>58</v>
      </c>
      <c r="B38" t="s">
        <v>450</v>
      </c>
      <c r="C38" s="55">
        <v>2704485</v>
      </c>
      <c r="D38" s="55">
        <v>705015105</v>
      </c>
      <c r="E38">
        <v>149014</v>
      </c>
      <c r="F38">
        <v>1628615.82</v>
      </c>
      <c r="G38">
        <v>11.2</v>
      </c>
      <c r="H38">
        <v>1668956.8</v>
      </c>
      <c r="I38" t="s">
        <v>388</v>
      </c>
      <c r="J38">
        <v>11.2</v>
      </c>
      <c r="K38">
        <v>1668956.8</v>
      </c>
      <c r="L38">
        <v>1628615.82</v>
      </c>
      <c r="M38" t="s">
        <v>388</v>
      </c>
      <c r="N38" s="34">
        <v>44943</v>
      </c>
      <c r="O38" s="55">
        <v>43</v>
      </c>
    </row>
    <row r="39" spans="1:15" x14ac:dyDescent="0.2">
      <c r="A39" t="s">
        <v>58</v>
      </c>
      <c r="B39" t="s">
        <v>451</v>
      </c>
      <c r="C39" s="55">
        <v>2655657</v>
      </c>
      <c r="D39" s="55">
        <v>683715106</v>
      </c>
      <c r="E39">
        <v>30760</v>
      </c>
      <c r="F39">
        <v>1063849.21</v>
      </c>
      <c r="G39">
        <v>32.81</v>
      </c>
      <c r="H39">
        <v>1009235.6</v>
      </c>
      <c r="I39" t="s">
        <v>388</v>
      </c>
      <c r="J39">
        <v>32.81</v>
      </c>
      <c r="K39">
        <v>1009235.6</v>
      </c>
      <c r="L39">
        <v>1063849.21</v>
      </c>
      <c r="M39" t="s">
        <v>388</v>
      </c>
      <c r="N39" s="34">
        <v>44943</v>
      </c>
      <c r="O39" s="55">
        <v>41</v>
      </c>
    </row>
    <row r="40" spans="1:15" x14ac:dyDescent="0.2">
      <c r="A40" t="s">
        <v>58</v>
      </c>
      <c r="B40" t="s">
        <v>452</v>
      </c>
      <c r="C40" s="55">
        <v>2640891</v>
      </c>
      <c r="D40" s="55">
        <v>654902204</v>
      </c>
      <c r="E40">
        <v>255000</v>
      </c>
      <c r="F40">
        <v>810492</v>
      </c>
      <c r="G40">
        <v>4.82</v>
      </c>
      <c r="H40">
        <v>1229100</v>
      </c>
      <c r="I40" t="s">
        <v>388</v>
      </c>
      <c r="J40">
        <v>4.82</v>
      </c>
      <c r="K40">
        <v>1229100</v>
      </c>
      <c r="L40">
        <v>810492</v>
      </c>
      <c r="M40" t="s">
        <v>388</v>
      </c>
      <c r="N40" s="34">
        <v>44943</v>
      </c>
      <c r="O40" s="55">
        <v>43</v>
      </c>
    </row>
    <row r="41" spans="1:15" x14ac:dyDescent="0.2">
      <c r="A41" t="s">
        <v>58</v>
      </c>
      <c r="B41" t="s">
        <v>453</v>
      </c>
      <c r="C41" s="55">
        <v>2615565</v>
      </c>
      <c r="D41" s="55" t="s">
        <v>275</v>
      </c>
      <c r="E41">
        <v>40885</v>
      </c>
      <c r="F41">
        <v>1351842.11</v>
      </c>
      <c r="G41">
        <v>28.19</v>
      </c>
      <c r="H41">
        <v>1152548.1499999999</v>
      </c>
      <c r="I41" t="s">
        <v>388</v>
      </c>
      <c r="J41">
        <v>28.19</v>
      </c>
      <c r="K41">
        <v>1152548.1499999999</v>
      </c>
      <c r="L41">
        <v>1351842.11</v>
      </c>
      <c r="M41" t="s">
        <v>388</v>
      </c>
      <c r="N41" s="34">
        <v>44943</v>
      </c>
      <c r="O41" s="55">
        <v>43</v>
      </c>
    </row>
    <row r="42" spans="1:15" x14ac:dyDescent="0.2">
      <c r="A42" t="s">
        <v>58</v>
      </c>
      <c r="B42" t="s">
        <v>454</v>
      </c>
      <c r="C42" s="55">
        <v>2559975</v>
      </c>
      <c r="D42" s="55" t="s">
        <v>253</v>
      </c>
      <c r="E42">
        <v>22414</v>
      </c>
      <c r="F42">
        <v>412838.96</v>
      </c>
      <c r="G42">
        <v>34.83</v>
      </c>
      <c r="H42">
        <v>780679.62</v>
      </c>
      <c r="I42" t="s">
        <v>388</v>
      </c>
      <c r="J42">
        <v>34.83</v>
      </c>
      <c r="K42">
        <v>780679.62</v>
      </c>
      <c r="L42">
        <v>412838.96</v>
      </c>
      <c r="M42" t="s">
        <v>388</v>
      </c>
      <c r="N42" s="34">
        <v>44943</v>
      </c>
      <c r="O42" s="55">
        <v>43</v>
      </c>
    </row>
    <row r="43" spans="1:15" x14ac:dyDescent="0.2">
      <c r="A43" t="s">
        <v>58</v>
      </c>
      <c r="B43" t="s">
        <v>455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2.41</v>
      </c>
      <c r="H43">
        <v>1089320</v>
      </c>
      <c r="I43" t="s">
        <v>388</v>
      </c>
      <c r="J43">
        <v>2.41</v>
      </c>
      <c r="K43">
        <v>1089320</v>
      </c>
      <c r="L43">
        <v>1144442.3999999999</v>
      </c>
      <c r="M43" t="s">
        <v>388</v>
      </c>
      <c r="N43" s="34">
        <v>44943</v>
      </c>
      <c r="O43" s="55">
        <v>43</v>
      </c>
    </row>
    <row r="44" spans="1:15" x14ac:dyDescent="0.2">
      <c r="A44" t="s">
        <v>58</v>
      </c>
      <c r="B44" t="s">
        <v>456</v>
      </c>
      <c r="C44" s="55">
        <v>2430025</v>
      </c>
      <c r="D44" s="55">
        <v>861012102</v>
      </c>
      <c r="E44">
        <v>64583</v>
      </c>
      <c r="F44">
        <v>626388.98</v>
      </c>
      <c r="G44">
        <v>41.73</v>
      </c>
      <c r="H44">
        <v>2695048.59</v>
      </c>
      <c r="I44" t="s">
        <v>388</v>
      </c>
      <c r="J44">
        <v>41.73</v>
      </c>
      <c r="K44">
        <v>2695048.59</v>
      </c>
      <c r="L44">
        <v>626388.98</v>
      </c>
      <c r="M44" t="s">
        <v>388</v>
      </c>
      <c r="N44" s="34">
        <v>44943</v>
      </c>
      <c r="O44" s="55">
        <v>43</v>
      </c>
    </row>
    <row r="45" spans="1:15" x14ac:dyDescent="0.2">
      <c r="A45" t="s">
        <v>58</v>
      </c>
      <c r="B45" t="s">
        <v>457</v>
      </c>
      <c r="C45" s="55">
        <v>2402444</v>
      </c>
      <c r="D45" s="55">
        <v>686330101</v>
      </c>
      <c r="E45">
        <v>21007</v>
      </c>
      <c r="F45">
        <v>1664619.36</v>
      </c>
      <c r="G45">
        <v>86.63</v>
      </c>
      <c r="H45">
        <v>1819836.41</v>
      </c>
      <c r="I45" t="s">
        <v>388</v>
      </c>
      <c r="J45">
        <v>86.63</v>
      </c>
      <c r="K45">
        <v>1819836.41</v>
      </c>
      <c r="L45">
        <v>1664619.36</v>
      </c>
      <c r="M45" t="s">
        <v>388</v>
      </c>
      <c r="N45" s="34">
        <v>44943</v>
      </c>
      <c r="O45" s="55">
        <v>43</v>
      </c>
    </row>
    <row r="46" spans="1:15" x14ac:dyDescent="0.2">
      <c r="A46" t="s">
        <v>58</v>
      </c>
      <c r="B46" t="s">
        <v>458</v>
      </c>
      <c r="C46" s="55">
        <v>2311614</v>
      </c>
      <c r="D46" s="55" t="s">
        <v>243</v>
      </c>
      <c r="E46">
        <v>13944</v>
      </c>
      <c r="F46">
        <v>1367877.11</v>
      </c>
      <c r="G46">
        <v>174.4</v>
      </c>
      <c r="H46">
        <v>2431833.6</v>
      </c>
      <c r="I46" t="s">
        <v>388</v>
      </c>
      <c r="J46">
        <v>174.4</v>
      </c>
      <c r="K46">
        <v>2431833.6</v>
      </c>
      <c r="L46">
        <v>1367877.11</v>
      </c>
      <c r="M46" t="s">
        <v>388</v>
      </c>
      <c r="N46" s="34">
        <v>44943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130.03</v>
      </c>
      <c r="H47">
        <v>1785832.02</v>
      </c>
      <c r="I47" t="s">
        <v>388</v>
      </c>
      <c r="J47">
        <v>130.03</v>
      </c>
      <c r="K47">
        <v>1785832.02</v>
      </c>
      <c r="L47">
        <v>1154331.31</v>
      </c>
      <c r="M47" t="s">
        <v>388</v>
      </c>
      <c r="N47" s="34">
        <v>44943</v>
      </c>
      <c r="O47" s="55">
        <v>41</v>
      </c>
    </row>
    <row r="48" spans="1:15" x14ac:dyDescent="0.2">
      <c r="A48" t="s">
        <v>58</v>
      </c>
      <c r="B48" t="s">
        <v>459</v>
      </c>
      <c r="C48" s="55">
        <v>2125097</v>
      </c>
      <c r="D48" s="55">
        <v>124765108</v>
      </c>
      <c r="E48">
        <v>61706</v>
      </c>
      <c r="F48">
        <v>976474.74</v>
      </c>
      <c r="G48">
        <v>21.46</v>
      </c>
      <c r="H48">
        <v>1324210.76</v>
      </c>
      <c r="I48" t="s">
        <v>388</v>
      </c>
      <c r="J48">
        <v>21.46</v>
      </c>
      <c r="K48">
        <v>1324210.76</v>
      </c>
      <c r="L48">
        <v>976474.74</v>
      </c>
      <c r="M48" t="s">
        <v>388</v>
      </c>
      <c r="N48" s="34">
        <v>44943</v>
      </c>
      <c r="O48" s="55">
        <v>41</v>
      </c>
    </row>
    <row r="49" spans="1:15" x14ac:dyDescent="0.2">
      <c r="A49" t="s">
        <v>58</v>
      </c>
      <c r="B49" t="s">
        <v>460</v>
      </c>
      <c r="C49" s="55">
        <v>2124533</v>
      </c>
      <c r="D49" s="55">
        <v>878742204</v>
      </c>
      <c r="E49">
        <v>26789</v>
      </c>
      <c r="F49">
        <v>470215.13</v>
      </c>
      <c r="G49">
        <v>40.840000000000003</v>
      </c>
      <c r="H49">
        <v>1094062.76</v>
      </c>
      <c r="I49" t="s">
        <v>388</v>
      </c>
      <c r="J49">
        <v>40.840000000000003</v>
      </c>
      <c r="K49">
        <v>1094062.76</v>
      </c>
      <c r="L49">
        <v>470215.13</v>
      </c>
      <c r="M49" t="s">
        <v>388</v>
      </c>
      <c r="N49" s="34">
        <v>44943</v>
      </c>
      <c r="O49" s="55">
        <v>41</v>
      </c>
    </row>
    <row r="50" spans="1:15" x14ac:dyDescent="0.2">
      <c r="A50" t="s">
        <v>58</v>
      </c>
      <c r="B50" t="s">
        <v>461</v>
      </c>
      <c r="C50" s="55">
        <v>2031730</v>
      </c>
      <c r="D50" s="55">
        <v>294821608</v>
      </c>
      <c r="E50">
        <v>235319</v>
      </c>
      <c r="F50">
        <v>1651852.11</v>
      </c>
      <c r="G50">
        <v>6.06</v>
      </c>
      <c r="H50">
        <v>1426033.14</v>
      </c>
      <c r="I50" t="s">
        <v>388</v>
      </c>
      <c r="J50">
        <v>6.06</v>
      </c>
      <c r="K50">
        <v>1426033.14</v>
      </c>
      <c r="L50">
        <v>1651852.11</v>
      </c>
      <c r="M50" t="s">
        <v>388</v>
      </c>
      <c r="N50" s="34">
        <v>44943</v>
      </c>
      <c r="O50" s="55">
        <v>43</v>
      </c>
    </row>
    <row r="51" spans="1:15" x14ac:dyDescent="0.2">
      <c r="A51" t="s">
        <v>58</v>
      </c>
      <c r="B51" t="s">
        <v>462</v>
      </c>
      <c r="C51" s="55" t="s">
        <v>385</v>
      </c>
      <c r="D51" s="55" t="s">
        <v>385</v>
      </c>
      <c r="E51">
        <v>9753</v>
      </c>
      <c r="F51">
        <v>71.12</v>
      </c>
      <c r="G51">
        <v>7.803E-3</v>
      </c>
      <c r="H51">
        <v>76.099999999999994</v>
      </c>
      <c r="I51" t="s">
        <v>388</v>
      </c>
      <c r="J51">
        <v>1</v>
      </c>
      <c r="K51">
        <v>9753</v>
      </c>
      <c r="L51">
        <v>9753</v>
      </c>
      <c r="M51" t="s">
        <v>385</v>
      </c>
      <c r="N51" s="34">
        <v>44943</v>
      </c>
      <c r="O51" s="55" t="s">
        <v>463</v>
      </c>
    </row>
    <row r="52" spans="1:15" x14ac:dyDescent="0.2">
      <c r="A52" t="s">
        <v>58</v>
      </c>
      <c r="B52" t="s">
        <v>464</v>
      </c>
      <c r="C52" s="55" t="s">
        <v>423</v>
      </c>
      <c r="D52" s="55" t="s">
        <v>423</v>
      </c>
      <c r="E52">
        <v>33954.51</v>
      </c>
      <c r="F52">
        <v>24038.22</v>
      </c>
      <c r="G52">
        <v>0.69915000000000005</v>
      </c>
      <c r="H52">
        <v>23739.3</v>
      </c>
      <c r="I52" t="s">
        <v>388</v>
      </c>
      <c r="J52">
        <v>1</v>
      </c>
      <c r="K52">
        <v>33954.51</v>
      </c>
      <c r="L52">
        <v>33954.51</v>
      </c>
      <c r="M52" t="s">
        <v>423</v>
      </c>
      <c r="N52" s="34">
        <v>44943</v>
      </c>
      <c r="O52" s="55" t="s">
        <v>463</v>
      </c>
    </row>
    <row r="53" spans="1:15" x14ac:dyDescent="0.2">
      <c r="A53" t="s">
        <v>58</v>
      </c>
      <c r="B53" t="s">
        <v>465</v>
      </c>
      <c r="C53" s="55" t="s">
        <v>466</v>
      </c>
      <c r="D53" s="55" t="s">
        <v>466</v>
      </c>
      <c r="E53">
        <v>776948.2</v>
      </c>
      <c r="F53">
        <v>83860.160000000003</v>
      </c>
      <c r="G53">
        <v>9.6195000000000003E-2</v>
      </c>
      <c r="H53">
        <v>74738.539999999994</v>
      </c>
      <c r="I53" t="s">
        <v>388</v>
      </c>
      <c r="J53">
        <v>1</v>
      </c>
      <c r="K53">
        <v>776948.2</v>
      </c>
      <c r="L53">
        <v>776948.2</v>
      </c>
      <c r="M53" t="s">
        <v>466</v>
      </c>
      <c r="N53" s="34">
        <v>44943</v>
      </c>
      <c r="O53" s="55" t="s">
        <v>463</v>
      </c>
    </row>
    <row r="54" spans="1:15" x14ac:dyDescent="0.2">
      <c r="A54" t="s">
        <v>58</v>
      </c>
      <c r="B54" t="s">
        <v>467</v>
      </c>
      <c r="C54" s="55" t="s">
        <v>425</v>
      </c>
      <c r="D54" s="55" t="s">
        <v>425</v>
      </c>
      <c r="E54">
        <v>82135.039999999994</v>
      </c>
      <c r="F54">
        <v>85473.41</v>
      </c>
      <c r="G54">
        <v>1.0863069999999999</v>
      </c>
      <c r="H54">
        <v>89223.88</v>
      </c>
      <c r="I54" t="s">
        <v>388</v>
      </c>
      <c r="J54">
        <v>1</v>
      </c>
      <c r="K54">
        <v>82135.039999999994</v>
      </c>
      <c r="L54">
        <v>82135.039999999994</v>
      </c>
      <c r="M54" t="s">
        <v>425</v>
      </c>
      <c r="N54" s="34">
        <v>44943</v>
      </c>
      <c r="O54" s="55" t="s">
        <v>463</v>
      </c>
    </row>
    <row r="55" spans="1:15" x14ac:dyDescent="0.2">
      <c r="A55" t="s">
        <v>58</v>
      </c>
      <c r="B55" t="s">
        <v>468</v>
      </c>
      <c r="C55" s="55" t="s">
        <v>388</v>
      </c>
      <c r="D55" s="55" t="s">
        <v>388</v>
      </c>
      <c r="E55">
        <v>-30996.23</v>
      </c>
      <c r="F55">
        <v>-30996.23</v>
      </c>
      <c r="G55">
        <v>1</v>
      </c>
      <c r="H55">
        <v>-30996.23</v>
      </c>
      <c r="I55" t="s">
        <v>388</v>
      </c>
      <c r="J55">
        <v>1</v>
      </c>
      <c r="K55">
        <v>-30996.23</v>
      </c>
      <c r="L55">
        <v>-30996.23</v>
      </c>
      <c r="M55" t="s">
        <v>388</v>
      </c>
      <c r="N55" s="34">
        <v>44943</v>
      </c>
      <c r="O55" s="55" t="s">
        <v>463</v>
      </c>
    </row>
    <row r="56" spans="1:15" x14ac:dyDescent="0.2">
      <c r="A56" t="s">
        <v>58</v>
      </c>
      <c r="B56" t="s">
        <v>469</v>
      </c>
      <c r="C56" s="55" t="s">
        <v>336</v>
      </c>
      <c r="D56" s="55" t="s">
        <v>336</v>
      </c>
      <c r="E56">
        <v>1450222.48</v>
      </c>
      <c r="F56">
        <v>1450222.48</v>
      </c>
      <c r="G56">
        <v>100</v>
      </c>
      <c r="H56">
        <v>1450222.48</v>
      </c>
      <c r="I56" t="s">
        <v>388</v>
      </c>
      <c r="J56">
        <v>100</v>
      </c>
      <c r="K56">
        <v>1450222.48</v>
      </c>
      <c r="L56">
        <v>1450222.48</v>
      </c>
      <c r="M56" t="s">
        <v>388</v>
      </c>
      <c r="N56" s="34">
        <v>44943</v>
      </c>
      <c r="O56" s="55" t="s">
        <v>470</v>
      </c>
    </row>
    <row r="57" spans="1:15" x14ac:dyDescent="0.2">
      <c r="A57" t="s">
        <v>58</v>
      </c>
      <c r="B57" t="s">
        <v>471</v>
      </c>
      <c r="C57" s="55" t="s">
        <v>391</v>
      </c>
      <c r="D57" s="55" t="s">
        <v>391</v>
      </c>
      <c r="E57">
        <v>46756.33</v>
      </c>
      <c r="F57">
        <v>49450.75</v>
      </c>
      <c r="G57">
        <v>1.0801499999999999</v>
      </c>
      <c r="H57">
        <v>50503.87</v>
      </c>
      <c r="I57" t="s">
        <v>388</v>
      </c>
      <c r="J57">
        <v>1</v>
      </c>
      <c r="K57">
        <v>46756.33</v>
      </c>
      <c r="L57">
        <v>46756.33</v>
      </c>
      <c r="M57" t="s">
        <v>391</v>
      </c>
      <c r="N57" s="34">
        <v>44943</v>
      </c>
      <c r="O57" s="55" t="s">
        <v>463</v>
      </c>
    </row>
    <row r="58" spans="1:15" x14ac:dyDescent="0.2">
      <c r="A58" t="s">
        <v>58</v>
      </c>
      <c r="B58" t="s">
        <v>472</v>
      </c>
      <c r="C58" s="55" t="s">
        <v>428</v>
      </c>
      <c r="D58" s="55" t="s">
        <v>428</v>
      </c>
      <c r="E58">
        <v>43242.05</v>
      </c>
      <c r="F58">
        <v>53893.599999999999</v>
      </c>
      <c r="G58">
        <v>1.227951</v>
      </c>
      <c r="H58">
        <v>53099.1</v>
      </c>
      <c r="I58" t="s">
        <v>388</v>
      </c>
      <c r="J58">
        <v>1</v>
      </c>
      <c r="K58">
        <v>43242.05</v>
      </c>
      <c r="L58">
        <v>43242.05</v>
      </c>
      <c r="M58" t="s">
        <v>428</v>
      </c>
      <c r="N58" s="34">
        <v>44943</v>
      </c>
      <c r="O58" s="55" t="s">
        <v>463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8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383</v>
      </c>
      <c r="B2" s="55">
        <v>6229597</v>
      </c>
      <c r="C2">
        <v>5803.3</v>
      </c>
      <c r="D2" s="55">
        <v>622959906</v>
      </c>
      <c r="E2">
        <v>4.5</v>
      </c>
      <c r="F2" s="34">
        <v>45014</v>
      </c>
      <c r="G2" t="s">
        <v>58</v>
      </c>
      <c r="H2" t="s">
        <v>384</v>
      </c>
      <c r="I2">
        <v>171810</v>
      </c>
      <c r="J2">
        <v>5803.3</v>
      </c>
      <c r="K2">
        <v>5803.3</v>
      </c>
      <c r="L2">
        <v>0</v>
      </c>
      <c r="M2">
        <v>0</v>
      </c>
      <c r="N2" t="s">
        <v>385</v>
      </c>
      <c r="O2">
        <v>0</v>
      </c>
      <c r="P2" t="s">
        <v>386</v>
      </c>
    </row>
    <row r="3" spans="1:16" x14ac:dyDescent="0.2">
      <c r="A3" t="s">
        <v>387</v>
      </c>
      <c r="B3" s="55" t="s">
        <v>265</v>
      </c>
      <c r="C3">
        <v>0</v>
      </c>
      <c r="D3" s="55">
        <v>589339209</v>
      </c>
      <c r="E3">
        <v>0.33923399999999998</v>
      </c>
      <c r="F3" s="34">
        <v>44321</v>
      </c>
      <c r="G3" t="s">
        <v>58</v>
      </c>
      <c r="H3" t="s">
        <v>384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388</v>
      </c>
      <c r="O3">
        <v>623</v>
      </c>
      <c r="P3" t="s">
        <v>386</v>
      </c>
    </row>
    <row r="4" spans="1:16" x14ac:dyDescent="0.2">
      <c r="A4" t="s">
        <v>389</v>
      </c>
      <c r="B4" s="55">
        <v>2559975</v>
      </c>
      <c r="C4">
        <v>0</v>
      </c>
      <c r="D4" s="55" t="s">
        <v>253</v>
      </c>
      <c r="E4">
        <v>0.292437</v>
      </c>
      <c r="F4" s="34">
        <v>43893</v>
      </c>
      <c r="G4" t="s">
        <v>58</v>
      </c>
      <c r="H4" t="s">
        <v>384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388</v>
      </c>
      <c r="O4">
        <v>1050</v>
      </c>
      <c r="P4" t="s">
        <v>386</v>
      </c>
    </row>
    <row r="5" spans="1:16" x14ac:dyDescent="0.2">
      <c r="A5" t="s">
        <v>389</v>
      </c>
      <c r="B5" s="55">
        <v>2559975</v>
      </c>
      <c r="C5">
        <v>0</v>
      </c>
      <c r="D5" s="55" t="s">
        <v>253</v>
      </c>
      <c r="E5">
        <v>0.306396</v>
      </c>
      <c r="F5" s="34">
        <v>43529</v>
      </c>
      <c r="G5" t="s">
        <v>58</v>
      </c>
      <c r="H5" t="s">
        <v>384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388</v>
      </c>
      <c r="O5">
        <v>1414</v>
      </c>
      <c r="P5" t="s">
        <v>386</v>
      </c>
    </row>
    <row r="6" spans="1:16" x14ac:dyDescent="0.2">
      <c r="A6" t="s">
        <v>390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58</v>
      </c>
      <c r="H6" t="s">
        <v>384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391</v>
      </c>
      <c r="O6">
        <v>687</v>
      </c>
      <c r="P6" t="s">
        <v>386</v>
      </c>
    </row>
    <row r="7" spans="1:16" x14ac:dyDescent="0.2">
      <c r="A7" t="s">
        <v>390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58</v>
      </c>
      <c r="H7" t="s">
        <v>384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391</v>
      </c>
      <c r="O7">
        <v>1421</v>
      </c>
      <c r="P7" t="s">
        <v>386</v>
      </c>
    </row>
    <row r="8" spans="1:16" x14ac:dyDescent="0.2">
      <c r="A8" t="s">
        <v>390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58</v>
      </c>
      <c r="H8" t="s">
        <v>384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391</v>
      </c>
      <c r="O8">
        <v>1057</v>
      </c>
      <c r="P8" t="s">
        <v>386</v>
      </c>
    </row>
    <row r="9" spans="1:16" x14ac:dyDescent="0.2">
      <c r="A9" t="s">
        <v>390</v>
      </c>
      <c r="B9" s="55">
        <v>5889505</v>
      </c>
      <c r="C9">
        <v>0</v>
      </c>
      <c r="D9" s="55">
        <v>588950907</v>
      </c>
      <c r="E9">
        <v>0.27</v>
      </c>
      <c r="F9" s="34">
        <v>44614</v>
      </c>
      <c r="G9" t="s">
        <v>58</v>
      </c>
      <c r="H9" t="s">
        <v>384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391</v>
      </c>
      <c r="O9">
        <v>330</v>
      </c>
      <c r="P9" t="s">
        <v>386</v>
      </c>
    </row>
    <row r="10" spans="1:16" x14ac:dyDescent="0.2">
      <c r="A10" t="s">
        <v>392</v>
      </c>
      <c r="B10" s="55">
        <v>2640891</v>
      </c>
      <c r="C10">
        <v>0</v>
      </c>
      <c r="D10" s="55">
        <v>654902204</v>
      </c>
      <c r="E10">
        <v>2.0381E-2</v>
      </c>
      <c r="F10" s="34">
        <v>44782</v>
      </c>
      <c r="G10" t="s">
        <v>58</v>
      </c>
      <c r="H10" t="s">
        <v>384</v>
      </c>
      <c r="I10">
        <v>255000</v>
      </c>
      <c r="J10">
        <v>0</v>
      </c>
      <c r="K10">
        <v>0</v>
      </c>
      <c r="L10">
        <v>0</v>
      </c>
      <c r="M10">
        <v>0</v>
      </c>
      <c r="N10" t="s">
        <v>388</v>
      </c>
      <c r="O10">
        <v>162</v>
      </c>
      <c r="P10" t="s">
        <v>386</v>
      </c>
    </row>
    <row r="11" spans="1:16" x14ac:dyDescent="0.2">
      <c r="A11" t="s">
        <v>393</v>
      </c>
      <c r="B11" s="55">
        <v>2430025</v>
      </c>
      <c r="C11">
        <v>0</v>
      </c>
      <c r="D11" s="55">
        <v>861012102</v>
      </c>
      <c r="E11">
        <v>0.06</v>
      </c>
      <c r="F11" s="34">
        <v>44649</v>
      </c>
      <c r="G11" t="s">
        <v>58</v>
      </c>
      <c r="H11" t="s">
        <v>384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388</v>
      </c>
      <c r="O11">
        <v>295</v>
      </c>
      <c r="P11" t="s">
        <v>386</v>
      </c>
    </row>
    <row r="12" spans="1:16" x14ac:dyDescent="0.2">
      <c r="A12" t="s">
        <v>393</v>
      </c>
      <c r="B12" s="55">
        <v>2430025</v>
      </c>
      <c r="C12">
        <v>0</v>
      </c>
      <c r="D12" s="55">
        <v>861012102</v>
      </c>
      <c r="E12">
        <v>0.06</v>
      </c>
      <c r="F12" s="34">
        <v>44740</v>
      </c>
      <c r="G12" t="s">
        <v>58</v>
      </c>
      <c r="H12" t="s">
        <v>384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388</v>
      </c>
      <c r="O12">
        <v>204</v>
      </c>
      <c r="P12" t="s">
        <v>386</v>
      </c>
    </row>
    <row r="13" spans="1:16" x14ac:dyDescent="0.2">
      <c r="A13" t="s">
        <v>393</v>
      </c>
      <c r="B13" s="55">
        <v>2430025</v>
      </c>
      <c r="C13">
        <v>0</v>
      </c>
      <c r="D13" s="55">
        <v>861012102</v>
      </c>
      <c r="E13">
        <v>0.06</v>
      </c>
      <c r="F13" s="34">
        <v>44831</v>
      </c>
      <c r="G13" t="s">
        <v>58</v>
      </c>
      <c r="H13" t="s">
        <v>384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388</v>
      </c>
      <c r="O13">
        <v>113</v>
      </c>
      <c r="P13" t="s">
        <v>386</v>
      </c>
    </row>
    <row r="14" spans="1:16" x14ac:dyDescent="0.2">
      <c r="A14" t="s">
        <v>393</v>
      </c>
      <c r="B14" s="55">
        <v>2430025</v>
      </c>
      <c r="C14">
        <v>0</v>
      </c>
      <c r="D14" s="55">
        <v>861012102</v>
      </c>
      <c r="E14">
        <v>0.06</v>
      </c>
      <c r="F14" s="34">
        <v>44915</v>
      </c>
      <c r="G14" t="s">
        <v>58</v>
      </c>
      <c r="H14" t="s">
        <v>384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388</v>
      </c>
      <c r="O14">
        <v>29</v>
      </c>
      <c r="P14" t="s">
        <v>386</v>
      </c>
    </row>
    <row r="15" spans="1:16" x14ac:dyDescent="0.2">
      <c r="A15" t="s">
        <v>394</v>
      </c>
      <c r="B15" s="55">
        <v>2775135</v>
      </c>
      <c r="C15">
        <v>0</v>
      </c>
      <c r="D15" s="55">
        <v>803054204</v>
      </c>
      <c r="E15">
        <v>0.53234499999999996</v>
      </c>
      <c r="F15" s="34">
        <v>44712</v>
      </c>
      <c r="G15" t="s">
        <v>58</v>
      </c>
      <c r="H15" t="s">
        <v>384</v>
      </c>
      <c r="I15">
        <v>12500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232</v>
      </c>
      <c r="P15" t="s">
        <v>386</v>
      </c>
    </row>
    <row r="16" spans="1:16" x14ac:dyDescent="0.2">
      <c r="A16" t="s">
        <v>394</v>
      </c>
      <c r="B16" s="55">
        <v>2775135</v>
      </c>
      <c r="C16">
        <v>0</v>
      </c>
      <c r="D16" s="55">
        <v>803054204</v>
      </c>
      <c r="E16">
        <v>1.6742699999999999</v>
      </c>
      <c r="F16" s="34">
        <v>43613</v>
      </c>
      <c r="G16" t="s">
        <v>58</v>
      </c>
      <c r="H16" t="s">
        <v>384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1330</v>
      </c>
      <c r="P16" t="s">
        <v>386</v>
      </c>
    </row>
    <row r="17" spans="1:16" x14ac:dyDescent="0.2">
      <c r="A17" t="s">
        <v>394</v>
      </c>
      <c r="B17" s="55">
        <v>2775135</v>
      </c>
      <c r="C17">
        <v>0</v>
      </c>
      <c r="D17" s="55">
        <v>803054204</v>
      </c>
      <c r="E17">
        <v>1.7337020000000001</v>
      </c>
      <c r="F17" s="34">
        <v>43984</v>
      </c>
      <c r="G17" t="s">
        <v>58</v>
      </c>
      <c r="H17" t="s">
        <v>384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388</v>
      </c>
      <c r="O17">
        <v>960</v>
      </c>
      <c r="P17" t="s">
        <v>386</v>
      </c>
    </row>
    <row r="18" spans="1:16" x14ac:dyDescent="0.2">
      <c r="A18" t="s">
        <v>394</v>
      </c>
      <c r="B18" s="55">
        <v>2775135</v>
      </c>
      <c r="C18">
        <v>0</v>
      </c>
      <c r="D18" s="55">
        <v>803054204</v>
      </c>
      <c r="E18">
        <v>2.0761449999999999</v>
      </c>
      <c r="F18" s="34">
        <v>44712</v>
      </c>
      <c r="G18" t="s">
        <v>58</v>
      </c>
      <c r="H18" t="s">
        <v>384</v>
      </c>
      <c r="I18">
        <v>12500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232</v>
      </c>
      <c r="P18" t="s">
        <v>386</v>
      </c>
    </row>
    <row r="19" spans="1:16" x14ac:dyDescent="0.2">
      <c r="A19" t="s">
        <v>394</v>
      </c>
      <c r="B19" s="55">
        <v>2775135</v>
      </c>
      <c r="C19">
        <v>0</v>
      </c>
      <c r="D19" s="55">
        <v>803054204</v>
      </c>
      <c r="E19">
        <v>2.2598859999999998</v>
      </c>
      <c r="F19" s="34">
        <v>44341</v>
      </c>
      <c r="G19" t="s">
        <v>58</v>
      </c>
      <c r="H19" t="s">
        <v>384</v>
      </c>
      <c r="I19">
        <v>7500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603</v>
      </c>
      <c r="P19" t="s">
        <v>386</v>
      </c>
    </row>
    <row r="20" spans="1:16" x14ac:dyDescent="0.2">
      <c r="A20" t="s">
        <v>395</v>
      </c>
      <c r="B20" s="55">
        <v>2031730</v>
      </c>
      <c r="C20">
        <v>21536.74</v>
      </c>
      <c r="D20" s="55">
        <v>294821608</v>
      </c>
      <c r="E20">
        <v>0.113318</v>
      </c>
      <c r="F20" s="34">
        <v>44848</v>
      </c>
      <c r="G20" t="s">
        <v>58</v>
      </c>
      <c r="H20" t="s">
        <v>384</v>
      </c>
      <c r="I20">
        <v>190055.63399999999</v>
      </c>
      <c r="J20">
        <v>21536.74</v>
      </c>
      <c r="K20">
        <v>21536.74</v>
      </c>
      <c r="L20">
        <v>0</v>
      </c>
      <c r="M20">
        <v>0</v>
      </c>
      <c r="N20" t="s">
        <v>388</v>
      </c>
      <c r="O20">
        <v>96</v>
      </c>
      <c r="P20" t="s">
        <v>386</v>
      </c>
    </row>
    <row r="21" spans="1:16" x14ac:dyDescent="0.2">
      <c r="A21" t="s">
        <v>395</v>
      </c>
      <c r="B21" s="55">
        <v>2031730</v>
      </c>
      <c r="C21">
        <v>890.16</v>
      </c>
      <c r="D21" s="55">
        <v>294821608</v>
      </c>
      <c r="E21">
        <v>0.11385099999999999</v>
      </c>
      <c r="F21" s="34">
        <v>44488</v>
      </c>
      <c r="G21" t="s">
        <v>58</v>
      </c>
      <c r="H21" t="s">
        <v>384</v>
      </c>
      <c r="I21">
        <v>8980.991</v>
      </c>
      <c r="J21">
        <v>890.16</v>
      </c>
      <c r="K21">
        <v>890.16</v>
      </c>
      <c r="L21">
        <v>0</v>
      </c>
      <c r="M21">
        <v>0</v>
      </c>
      <c r="N21" t="s">
        <v>388</v>
      </c>
      <c r="O21">
        <v>456</v>
      </c>
      <c r="P21" t="s">
        <v>386</v>
      </c>
    </row>
    <row r="22" spans="1:16" x14ac:dyDescent="0.2">
      <c r="A22" t="s">
        <v>396</v>
      </c>
      <c r="B22" s="55" t="s">
        <v>263</v>
      </c>
      <c r="C22">
        <v>0</v>
      </c>
      <c r="D22" s="55" t="s">
        <v>262</v>
      </c>
      <c r="E22">
        <v>1.0023439999999999</v>
      </c>
      <c r="F22" s="34">
        <v>44832</v>
      </c>
      <c r="G22" t="s">
        <v>58</v>
      </c>
      <c r="H22" t="s">
        <v>384</v>
      </c>
      <c r="I22">
        <v>28127</v>
      </c>
      <c r="J22">
        <v>0</v>
      </c>
      <c r="K22">
        <v>0</v>
      </c>
      <c r="L22">
        <v>0</v>
      </c>
      <c r="M22">
        <v>0</v>
      </c>
      <c r="N22" t="s">
        <v>388</v>
      </c>
      <c r="O22">
        <v>112</v>
      </c>
      <c r="P22" t="s">
        <v>386</v>
      </c>
    </row>
    <row r="23" spans="1:16" x14ac:dyDescent="0.2">
      <c r="A23" t="s">
        <v>397</v>
      </c>
      <c r="B23" s="55" t="s">
        <v>246</v>
      </c>
      <c r="C23">
        <v>3910</v>
      </c>
      <c r="D23" s="55" t="s">
        <v>245</v>
      </c>
      <c r="E23">
        <v>0.17</v>
      </c>
      <c r="F23" s="34">
        <v>44960</v>
      </c>
      <c r="G23" t="s">
        <v>58</v>
      </c>
      <c r="H23" t="s">
        <v>384</v>
      </c>
      <c r="I23">
        <v>23000</v>
      </c>
      <c r="J23">
        <v>3910</v>
      </c>
      <c r="K23">
        <v>3910</v>
      </c>
      <c r="L23">
        <v>0</v>
      </c>
      <c r="M23">
        <v>0</v>
      </c>
      <c r="N23" t="s">
        <v>388</v>
      </c>
      <c r="O23">
        <v>0</v>
      </c>
      <c r="P23" t="s">
        <v>386</v>
      </c>
    </row>
    <row r="24" spans="1:16" x14ac:dyDescent="0.2">
      <c r="A24" t="s">
        <v>398</v>
      </c>
      <c r="B24" s="55" t="s">
        <v>294</v>
      </c>
      <c r="C24">
        <v>0</v>
      </c>
      <c r="D24" s="55" t="s">
        <v>399</v>
      </c>
      <c r="E24">
        <v>0.85</v>
      </c>
      <c r="F24" s="34">
        <v>42877</v>
      </c>
      <c r="G24" t="s">
        <v>58</v>
      </c>
      <c r="H24" t="s">
        <v>384</v>
      </c>
      <c r="I24">
        <v>16463</v>
      </c>
      <c r="J24">
        <v>0</v>
      </c>
      <c r="K24">
        <v>0</v>
      </c>
      <c r="L24">
        <v>0</v>
      </c>
      <c r="M24">
        <v>0</v>
      </c>
      <c r="N24" t="s">
        <v>391</v>
      </c>
      <c r="O24">
        <v>2066</v>
      </c>
      <c r="P24" t="s">
        <v>386</v>
      </c>
    </row>
    <row r="25" spans="1:16" x14ac:dyDescent="0.2">
      <c r="A25" t="s">
        <v>398</v>
      </c>
      <c r="B25" s="55" t="s">
        <v>294</v>
      </c>
      <c r="C25">
        <v>0</v>
      </c>
      <c r="D25" s="55" t="s">
        <v>399</v>
      </c>
      <c r="E25">
        <v>0.88</v>
      </c>
      <c r="F25" s="34">
        <v>43242</v>
      </c>
      <c r="G25" t="s">
        <v>58</v>
      </c>
      <c r="H25" t="s">
        <v>384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391</v>
      </c>
      <c r="O25">
        <v>1701</v>
      </c>
      <c r="P25" t="s">
        <v>386</v>
      </c>
    </row>
    <row r="26" spans="1:16" x14ac:dyDescent="0.2">
      <c r="A26" t="s">
        <v>398</v>
      </c>
      <c r="B26" s="55" t="s">
        <v>294</v>
      </c>
      <c r="C26">
        <v>0</v>
      </c>
      <c r="D26" s="55" t="s">
        <v>399</v>
      </c>
      <c r="E26">
        <v>0.9</v>
      </c>
      <c r="F26" s="34">
        <v>43612</v>
      </c>
      <c r="G26" t="s">
        <v>58</v>
      </c>
      <c r="H26" t="s">
        <v>384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391</v>
      </c>
      <c r="O26">
        <v>1331</v>
      </c>
      <c r="P26" t="s">
        <v>386</v>
      </c>
    </row>
    <row r="27" spans="1:16" x14ac:dyDescent="0.2">
      <c r="A27" t="s">
        <v>398</v>
      </c>
      <c r="B27" s="55" t="s">
        <v>294</v>
      </c>
      <c r="C27">
        <v>0</v>
      </c>
      <c r="D27" s="55" t="s">
        <v>399</v>
      </c>
      <c r="E27">
        <v>0.95</v>
      </c>
      <c r="F27" s="34">
        <v>44004</v>
      </c>
      <c r="G27" t="s">
        <v>58</v>
      </c>
      <c r="H27" t="s">
        <v>384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391</v>
      </c>
      <c r="O27">
        <v>940</v>
      </c>
      <c r="P27" t="s">
        <v>386</v>
      </c>
    </row>
    <row r="28" spans="1:16" x14ac:dyDescent="0.2">
      <c r="A28" t="s">
        <v>398</v>
      </c>
      <c r="B28" s="55" t="s">
        <v>294</v>
      </c>
      <c r="C28">
        <v>0</v>
      </c>
      <c r="D28" s="55" t="s">
        <v>399</v>
      </c>
      <c r="E28">
        <v>0.97</v>
      </c>
      <c r="F28" s="34">
        <v>44326</v>
      </c>
      <c r="G28" t="s">
        <v>58</v>
      </c>
      <c r="H28" t="s">
        <v>384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391</v>
      </c>
      <c r="O28">
        <v>618</v>
      </c>
      <c r="P28" t="s">
        <v>386</v>
      </c>
    </row>
    <row r="29" spans="1:16" x14ac:dyDescent="0.2">
      <c r="A29" t="s">
        <v>398</v>
      </c>
      <c r="B29" s="55" t="s">
        <v>294</v>
      </c>
      <c r="C29">
        <v>0</v>
      </c>
      <c r="D29" s="55" t="s">
        <v>399</v>
      </c>
      <c r="E29">
        <v>1.02</v>
      </c>
      <c r="F29" s="34">
        <v>44687</v>
      </c>
      <c r="G29" t="s">
        <v>58</v>
      </c>
      <c r="H29" t="s">
        <v>384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391</v>
      </c>
      <c r="O29">
        <v>257</v>
      </c>
      <c r="P29" t="s">
        <v>386</v>
      </c>
    </row>
    <row r="30" spans="1:16" x14ac:dyDescent="0.2">
      <c r="A30" t="s">
        <v>400</v>
      </c>
      <c r="B30" s="55" t="s">
        <v>401</v>
      </c>
      <c r="C30">
        <v>0</v>
      </c>
      <c r="D30" s="55">
        <v>589339100</v>
      </c>
      <c r="E30">
        <v>0.43735099999999999</v>
      </c>
      <c r="F30" s="34">
        <v>42874</v>
      </c>
      <c r="G30" t="s">
        <v>58</v>
      </c>
      <c r="H30" t="s">
        <v>384</v>
      </c>
      <c r="I30">
        <v>27014</v>
      </c>
      <c r="J30">
        <v>0</v>
      </c>
      <c r="K30">
        <v>0</v>
      </c>
      <c r="L30">
        <v>0</v>
      </c>
      <c r="M30">
        <v>0</v>
      </c>
      <c r="N30" t="s">
        <v>388</v>
      </c>
      <c r="O30">
        <v>2069</v>
      </c>
      <c r="P30" t="s">
        <v>386</v>
      </c>
    </row>
    <row r="31" spans="1:16" x14ac:dyDescent="0.2">
      <c r="A31" t="s">
        <v>402</v>
      </c>
      <c r="B31" s="55" t="s">
        <v>403</v>
      </c>
      <c r="C31">
        <v>0</v>
      </c>
      <c r="D31" s="55" t="s">
        <v>404</v>
      </c>
      <c r="E31">
        <v>0.25155</v>
      </c>
      <c r="F31" s="34">
        <v>43627</v>
      </c>
      <c r="G31" t="s">
        <v>58</v>
      </c>
      <c r="H31" t="s">
        <v>384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388</v>
      </c>
      <c r="O31">
        <v>1316</v>
      </c>
      <c r="P31" t="s">
        <v>386</v>
      </c>
    </row>
    <row r="32" spans="1:16" x14ac:dyDescent="0.2">
      <c r="A32" t="s">
        <v>402</v>
      </c>
      <c r="B32" s="55" t="s">
        <v>403</v>
      </c>
      <c r="C32">
        <v>0</v>
      </c>
      <c r="D32" s="55" t="s">
        <v>404</v>
      </c>
      <c r="E32">
        <v>0.26611800000000002</v>
      </c>
      <c r="F32" s="34">
        <v>44011</v>
      </c>
      <c r="G32" t="s">
        <v>58</v>
      </c>
      <c r="H32" t="s">
        <v>384</v>
      </c>
      <c r="I32">
        <v>6000</v>
      </c>
      <c r="J32">
        <v>0</v>
      </c>
      <c r="K32">
        <v>0</v>
      </c>
      <c r="L32">
        <v>0</v>
      </c>
      <c r="M32">
        <v>0</v>
      </c>
      <c r="N32" t="s">
        <v>388</v>
      </c>
      <c r="O32">
        <v>933</v>
      </c>
      <c r="P32" t="s">
        <v>386</v>
      </c>
    </row>
    <row r="33" spans="1:16" x14ac:dyDescent="0.2">
      <c r="A33" t="s">
        <v>405</v>
      </c>
      <c r="B33" s="55" t="s">
        <v>228</v>
      </c>
      <c r="C33">
        <v>0</v>
      </c>
      <c r="D33" s="55" t="s">
        <v>227</v>
      </c>
      <c r="E33">
        <v>1.3400650000000001</v>
      </c>
      <c r="F33" s="34">
        <v>44879</v>
      </c>
      <c r="G33" t="s">
        <v>58</v>
      </c>
      <c r="H33" t="s">
        <v>384</v>
      </c>
      <c r="I33">
        <v>1900</v>
      </c>
      <c r="J33">
        <v>0</v>
      </c>
      <c r="K33">
        <v>0</v>
      </c>
      <c r="L33">
        <v>0</v>
      </c>
      <c r="M33">
        <v>0</v>
      </c>
      <c r="N33" t="s">
        <v>388</v>
      </c>
      <c r="O33">
        <v>65</v>
      </c>
      <c r="P33" t="s">
        <v>386</v>
      </c>
    </row>
    <row r="34" spans="1:16" x14ac:dyDescent="0.2">
      <c r="A34" t="s">
        <v>406</v>
      </c>
      <c r="B34" s="55" t="s">
        <v>285</v>
      </c>
      <c r="C34">
        <v>0</v>
      </c>
      <c r="D34" s="55" t="s">
        <v>284</v>
      </c>
      <c r="E34">
        <v>0.25</v>
      </c>
      <c r="F34" s="34">
        <v>44665</v>
      </c>
      <c r="G34" t="s">
        <v>58</v>
      </c>
      <c r="H34" t="s">
        <v>384</v>
      </c>
      <c r="I34">
        <v>112000</v>
      </c>
      <c r="J34">
        <v>0</v>
      </c>
      <c r="K34">
        <v>0</v>
      </c>
      <c r="L34">
        <v>0</v>
      </c>
      <c r="M34">
        <v>0</v>
      </c>
      <c r="N34" t="s">
        <v>388</v>
      </c>
      <c r="O34">
        <v>279</v>
      </c>
      <c r="P34" t="s">
        <v>386</v>
      </c>
    </row>
    <row r="35" spans="1:16" x14ac:dyDescent="0.2">
      <c r="A35" t="s">
        <v>406</v>
      </c>
      <c r="B35" s="55" t="s">
        <v>285</v>
      </c>
      <c r="C35">
        <v>0</v>
      </c>
      <c r="D35" s="55" t="s">
        <v>284</v>
      </c>
      <c r="E35">
        <v>0.185</v>
      </c>
      <c r="F35" s="34">
        <v>44301</v>
      </c>
      <c r="G35" t="s">
        <v>58</v>
      </c>
      <c r="H35" t="s">
        <v>384</v>
      </c>
      <c r="I35">
        <v>112000</v>
      </c>
      <c r="J35">
        <v>0</v>
      </c>
      <c r="K35">
        <v>0</v>
      </c>
      <c r="L35">
        <v>0</v>
      </c>
      <c r="M35">
        <v>0</v>
      </c>
      <c r="N35" t="s">
        <v>388</v>
      </c>
      <c r="O35">
        <v>643</v>
      </c>
      <c r="P35" t="s">
        <v>386</v>
      </c>
    </row>
    <row r="36" spans="1:16" x14ac:dyDescent="0.2">
      <c r="A36" t="s">
        <v>387</v>
      </c>
      <c r="B36" s="55" t="s">
        <v>265</v>
      </c>
      <c r="C36">
        <v>0</v>
      </c>
      <c r="D36" s="55">
        <v>589339209</v>
      </c>
      <c r="E36">
        <v>0.28088000000000002</v>
      </c>
      <c r="F36" s="34">
        <v>43594</v>
      </c>
      <c r="G36" t="s">
        <v>58</v>
      </c>
      <c r="H36" t="s">
        <v>384</v>
      </c>
      <c r="I36">
        <v>73023</v>
      </c>
      <c r="J36">
        <v>0</v>
      </c>
      <c r="K36">
        <v>0</v>
      </c>
      <c r="L36">
        <v>0</v>
      </c>
      <c r="M36">
        <v>0</v>
      </c>
      <c r="N36" t="s">
        <v>388</v>
      </c>
      <c r="O36">
        <v>1349</v>
      </c>
      <c r="P36" t="s">
        <v>386</v>
      </c>
    </row>
    <row r="37" spans="1:16" x14ac:dyDescent="0.2">
      <c r="A37" t="s">
        <v>387</v>
      </c>
      <c r="B37" s="55" t="s">
        <v>265</v>
      </c>
      <c r="C37">
        <v>0</v>
      </c>
      <c r="D37" s="55">
        <v>589339209</v>
      </c>
      <c r="E37">
        <v>0.29135800000000001</v>
      </c>
      <c r="F37" s="34">
        <v>43992</v>
      </c>
      <c r="G37" t="s">
        <v>58</v>
      </c>
      <c r="H37" t="s">
        <v>384</v>
      </c>
      <c r="I37">
        <v>73023</v>
      </c>
      <c r="J37">
        <v>0</v>
      </c>
      <c r="K37">
        <v>0</v>
      </c>
      <c r="L37">
        <v>0</v>
      </c>
      <c r="M37">
        <v>0</v>
      </c>
      <c r="N37" t="s">
        <v>388</v>
      </c>
      <c r="O37">
        <v>952</v>
      </c>
      <c r="P37" t="s">
        <v>386</v>
      </c>
    </row>
    <row r="38" spans="1:16" x14ac:dyDescent="0.2">
      <c r="A38" t="s">
        <v>389</v>
      </c>
      <c r="B38" s="55">
        <v>2559975</v>
      </c>
      <c r="C38">
        <v>0</v>
      </c>
      <c r="D38" s="55" t="s">
        <v>253</v>
      </c>
      <c r="E38">
        <v>0.26560600000000001</v>
      </c>
      <c r="F38" s="34">
        <v>44264</v>
      </c>
      <c r="G38" t="s">
        <v>58</v>
      </c>
      <c r="H38" t="s">
        <v>384</v>
      </c>
      <c r="I38">
        <v>22414</v>
      </c>
      <c r="J38">
        <v>0</v>
      </c>
      <c r="K38">
        <v>0</v>
      </c>
      <c r="L38">
        <v>0</v>
      </c>
      <c r="M38">
        <v>0</v>
      </c>
      <c r="N38" t="s">
        <v>388</v>
      </c>
      <c r="O38">
        <v>680</v>
      </c>
      <c r="P38" t="s">
        <v>386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55149384.390000001</v>
      </c>
      <c r="D3" s="33">
        <v>0</v>
      </c>
      <c r="E3" s="33">
        <v>0</v>
      </c>
      <c r="F3" s="33">
        <v>0</v>
      </c>
      <c r="G3" s="33">
        <v>55149384.390000001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1450222.48</v>
      </c>
      <c r="D5" s="33">
        <v>0</v>
      </c>
      <c r="E5" s="33">
        <v>0</v>
      </c>
      <c r="F5" s="33">
        <v>0</v>
      </c>
      <c r="G5" s="33">
        <v>1450222.48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265791.03000000003</v>
      </c>
      <c r="D7" s="33">
        <v>0</v>
      </c>
      <c r="E7" s="33">
        <v>0</v>
      </c>
      <c r="F7" s="33">
        <v>0</v>
      </c>
      <c r="G7" s="33">
        <v>265791.03000000003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32140.2</v>
      </c>
      <c r="D11" s="33">
        <v>0</v>
      </c>
      <c r="E11" s="33">
        <v>0</v>
      </c>
      <c r="F11" s="33">
        <v>0</v>
      </c>
      <c r="G11" s="33">
        <v>32140.2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132076.04999999999</v>
      </c>
      <c r="D15" s="33">
        <v>0</v>
      </c>
      <c r="E15" s="33">
        <v>0</v>
      </c>
      <c r="F15" s="33">
        <v>0</v>
      </c>
      <c r="G15" s="33">
        <v>132076.04999999999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337</v>
      </c>
      <c r="C18" s="33">
        <v>57029614.149999999</v>
      </c>
      <c r="D18" s="33">
        <v>0</v>
      </c>
      <c r="E18" s="33">
        <v>0</v>
      </c>
      <c r="F18" s="33">
        <v>0</v>
      </c>
      <c r="G18" s="33">
        <v>57029614.149999999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338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339</v>
      </c>
      <c r="C30" s="33">
        <v>57029614.149999999</v>
      </c>
      <c r="D30" s="33">
        <v>0</v>
      </c>
      <c r="E30" s="33">
        <v>0</v>
      </c>
      <c r="F30" s="33">
        <v>0</v>
      </c>
      <c r="G30" s="33">
        <v>57029614.149999999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25328942.649999999</v>
      </c>
      <c r="D32" s="33">
        <v>562492.21</v>
      </c>
      <c r="E32" s="33">
        <v>-18046.78</v>
      </c>
      <c r="F32" s="33">
        <v>580538.99</v>
      </c>
      <c r="G32" s="33">
        <v>25909481.640000001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-6235.72</v>
      </c>
      <c r="D35" s="33">
        <v>417.8</v>
      </c>
      <c r="E35" s="33">
        <v>-411.45</v>
      </c>
      <c r="F35" s="33">
        <v>829.25</v>
      </c>
      <c r="G35" s="33">
        <v>-5406.47</v>
      </c>
      <c r="H35" s="15"/>
    </row>
    <row r="36" spans="1:8" x14ac:dyDescent="0.2">
      <c r="A36" s="2" t="s">
        <v>24</v>
      </c>
      <c r="B36" s="51" t="s">
        <v>137</v>
      </c>
      <c r="C36" s="33">
        <v>-2078.7600000000002</v>
      </c>
      <c r="D36" s="33">
        <v>-30.28</v>
      </c>
      <c r="E36" s="33">
        <v>129.08000000000001</v>
      </c>
      <c r="F36" s="33">
        <v>-159.36000000000001</v>
      </c>
      <c r="G36" s="33">
        <v>-2238.12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340</v>
      </c>
      <c r="C41" s="33">
        <v>25320628.170000002</v>
      </c>
      <c r="D41" s="33">
        <v>562879.73</v>
      </c>
      <c r="E41" s="33">
        <v>-18329.150000000001</v>
      </c>
      <c r="F41" s="33">
        <v>581208.88</v>
      </c>
      <c r="G41" s="33">
        <v>25901837.050000001</v>
      </c>
    </row>
    <row r="42" spans="1:8" x14ac:dyDescent="0.2">
      <c r="A42" s="52" t="s">
        <v>50</v>
      </c>
      <c r="B42" s="51" t="s">
        <v>341</v>
      </c>
      <c r="C42" s="33">
        <v>80478327.040000007</v>
      </c>
      <c r="D42" s="33">
        <v>562492.21</v>
      </c>
      <c r="E42" s="33">
        <v>-18046.78</v>
      </c>
      <c r="F42" s="33">
        <v>580538.99</v>
      </c>
      <c r="G42" s="33">
        <v>81058866.030000001</v>
      </c>
    </row>
    <row r="43" spans="1:8" x14ac:dyDescent="0.2">
      <c r="A43" s="52" t="s">
        <v>50</v>
      </c>
      <c r="B43" s="51" t="s">
        <v>342</v>
      </c>
      <c r="C43" s="33">
        <v>82350242.319999993</v>
      </c>
      <c r="D43" s="33">
        <v>562879.73</v>
      </c>
      <c r="E43" s="33">
        <v>-18329.150000000001</v>
      </c>
      <c r="F43" s="33">
        <v>581208.88</v>
      </c>
      <c r="G43" s="33">
        <v>82931451.200000003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371596.82</v>
      </c>
      <c r="D45" s="33">
        <v>0</v>
      </c>
      <c r="E45" s="33">
        <v>0</v>
      </c>
      <c r="F45" s="33">
        <v>0</v>
      </c>
      <c r="G45" s="33">
        <v>371596.82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24637.9</v>
      </c>
      <c r="D47" s="33">
        <v>0</v>
      </c>
      <c r="E47" s="33">
        <v>0</v>
      </c>
      <c r="F47" s="33">
        <v>0</v>
      </c>
      <c r="G47" s="33">
        <v>24637.9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1095.6500000000001</v>
      </c>
      <c r="D50" s="33">
        <v>0</v>
      </c>
      <c r="E50" s="33">
        <v>0</v>
      </c>
      <c r="F50" s="33">
        <v>0</v>
      </c>
      <c r="G50" s="33">
        <v>1095.6500000000001</v>
      </c>
    </row>
    <row r="51" spans="1:7" x14ac:dyDescent="0.2">
      <c r="A51" s="53" t="s">
        <v>50</v>
      </c>
      <c r="B51" s="51" t="s">
        <v>149</v>
      </c>
      <c r="C51" s="33">
        <v>-1211.06</v>
      </c>
      <c r="D51" s="33">
        <v>0</v>
      </c>
      <c r="E51" s="33">
        <v>0</v>
      </c>
      <c r="F51" s="33">
        <v>0</v>
      </c>
      <c r="G51" s="33">
        <v>-1211.06</v>
      </c>
    </row>
    <row r="52" spans="1:7" x14ac:dyDescent="0.2">
      <c r="A52" s="53" t="s">
        <v>50</v>
      </c>
      <c r="B52" s="51" t="s">
        <v>150</v>
      </c>
      <c r="C52" s="33">
        <v>-3488.35</v>
      </c>
      <c r="D52" s="33">
        <v>0</v>
      </c>
      <c r="E52" s="33">
        <v>0</v>
      </c>
      <c r="F52" s="33">
        <v>0</v>
      </c>
      <c r="G52" s="33">
        <v>-3488.35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16.760000000000002</v>
      </c>
      <c r="D54" s="33">
        <v>0</v>
      </c>
      <c r="E54" s="33">
        <v>0</v>
      </c>
      <c r="F54" s="33">
        <v>0</v>
      </c>
      <c r="G54" s="33">
        <v>16.760000000000002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343</v>
      </c>
      <c r="C57" s="33">
        <v>392647.72</v>
      </c>
      <c r="D57" s="33">
        <v>0</v>
      </c>
      <c r="E57" s="33">
        <v>0</v>
      </c>
      <c r="F57" s="33">
        <v>0</v>
      </c>
      <c r="G57" s="33">
        <v>392647.72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8092.79</v>
      </c>
      <c r="D61" s="33">
        <v>0</v>
      </c>
      <c r="E61" s="33">
        <v>0</v>
      </c>
      <c r="F61" s="33">
        <v>0</v>
      </c>
      <c r="G61" s="33">
        <v>8092.79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344</v>
      </c>
      <c r="C64" s="33">
        <v>8092.79</v>
      </c>
      <c r="D64" s="33">
        <v>0</v>
      </c>
      <c r="E64" s="33">
        <v>0</v>
      </c>
      <c r="F64" s="33">
        <v>0</v>
      </c>
      <c r="G64" s="33">
        <v>8092.79</v>
      </c>
    </row>
    <row r="65" spans="1:7" x14ac:dyDescent="0.2">
      <c r="A65" s="53" t="s">
        <v>50</v>
      </c>
      <c r="B65" s="51" t="s">
        <v>345</v>
      </c>
      <c r="C65" s="33">
        <v>384554.93</v>
      </c>
      <c r="D65" s="33">
        <v>0</v>
      </c>
      <c r="E65" s="33">
        <v>0</v>
      </c>
      <c r="F65" s="33">
        <v>0</v>
      </c>
      <c r="G65" s="33">
        <v>384554.93</v>
      </c>
    </row>
    <row r="66" spans="1:7" x14ac:dyDescent="0.2">
      <c r="A66" s="53" t="s">
        <v>50</v>
      </c>
      <c r="B66" s="51" t="s">
        <v>346</v>
      </c>
      <c r="C66" s="33">
        <v>384554.93</v>
      </c>
      <c r="D66" s="33">
        <v>0</v>
      </c>
      <c r="E66" s="33">
        <v>0</v>
      </c>
      <c r="F66" s="33">
        <v>0</v>
      </c>
      <c r="G66" s="33">
        <v>384554.93</v>
      </c>
    </row>
    <row r="67" spans="1:7" x14ac:dyDescent="0.2">
      <c r="A67" s="53" t="s">
        <v>50</v>
      </c>
      <c r="B67" s="51" t="s">
        <v>160</v>
      </c>
      <c r="C67" s="33">
        <v>-166583.48000000001</v>
      </c>
      <c r="D67" s="33">
        <v>0</v>
      </c>
      <c r="E67" s="33">
        <v>0</v>
      </c>
      <c r="F67" s="33">
        <v>0</v>
      </c>
      <c r="G67" s="33">
        <v>-166583.48000000001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347</v>
      </c>
      <c r="C69" s="33">
        <v>217971.45</v>
      </c>
      <c r="D69" s="33">
        <v>0</v>
      </c>
      <c r="E69" s="33">
        <v>0</v>
      </c>
      <c r="F69" s="33">
        <v>0</v>
      </c>
      <c r="G69" s="33">
        <v>217971.45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348</v>
      </c>
      <c r="C76" s="33">
        <v>384554.93</v>
      </c>
      <c r="D76" s="33">
        <v>0</v>
      </c>
      <c r="E76" s="33">
        <v>0</v>
      </c>
      <c r="F76" s="33">
        <v>0</v>
      </c>
      <c r="G76" s="33">
        <v>384554.93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-214128.38</v>
      </c>
      <c r="D81" s="33">
        <v>0</v>
      </c>
      <c r="E81" s="33">
        <v>0</v>
      </c>
      <c r="F81" s="33">
        <v>0</v>
      </c>
      <c r="G81" s="33">
        <v>-214128.38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-166583.48000000001</v>
      </c>
      <c r="D85" s="33">
        <v>0</v>
      </c>
      <c r="E85" s="33">
        <v>0</v>
      </c>
      <c r="F85" s="33">
        <v>0</v>
      </c>
      <c r="G85" s="33">
        <v>-166583.48000000001</v>
      </c>
    </row>
    <row r="86" spans="1:7" x14ac:dyDescent="0.2">
      <c r="A86" s="53" t="s">
        <v>50</v>
      </c>
      <c r="B86" s="51" t="s">
        <v>177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50</v>
      </c>
      <c r="B87" s="51" t="s">
        <v>349</v>
      </c>
      <c r="C87" s="33">
        <v>-166583.48000000001</v>
      </c>
      <c r="D87" s="33">
        <v>0</v>
      </c>
      <c r="E87" s="33">
        <v>0</v>
      </c>
      <c r="F87" s="33">
        <v>0</v>
      </c>
      <c r="G87" s="33">
        <v>-166583.48000000001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350</v>
      </c>
      <c r="C91" s="33">
        <v>57029614.149999999</v>
      </c>
      <c r="D91" s="33">
        <v>0</v>
      </c>
      <c r="E91" s="33">
        <v>0</v>
      </c>
      <c r="F91" s="33">
        <v>0</v>
      </c>
      <c r="G91" s="33">
        <v>57029614.149999999</v>
      </c>
    </row>
    <row r="92" spans="1:7" x14ac:dyDescent="0.2">
      <c r="A92" s="53" t="s">
        <v>50</v>
      </c>
      <c r="B92" s="51" t="s">
        <v>132</v>
      </c>
      <c r="C92" s="33">
        <v>25320628.170000002</v>
      </c>
      <c r="D92" s="33">
        <v>-18329.150000000001</v>
      </c>
      <c r="E92" s="33">
        <v>562879.73</v>
      </c>
      <c r="F92" s="33">
        <v>581208.88</v>
      </c>
      <c r="G92" s="33">
        <v>25901837.050000001</v>
      </c>
    </row>
    <row r="93" spans="1:7" ht="15" x14ac:dyDescent="0.25">
      <c r="A93" s="25"/>
      <c r="B93" s="51" t="s">
        <v>351</v>
      </c>
      <c r="C93" s="33">
        <v>82350242.319999993</v>
      </c>
      <c r="D93" s="33">
        <v>-18329.150000000001</v>
      </c>
      <c r="E93" s="33">
        <v>562879.73</v>
      </c>
      <c r="F93" s="33">
        <v>581208.88</v>
      </c>
      <c r="G93" s="33">
        <v>82931451.200000003</v>
      </c>
    </row>
    <row r="94" spans="1:7" x14ac:dyDescent="0.2">
      <c r="A94" s="53" t="s">
        <v>50</v>
      </c>
      <c r="B94" s="51" t="s">
        <v>352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353</v>
      </c>
      <c r="C95" s="33">
        <v>82350242.319999993</v>
      </c>
      <c r="D95" s="33">
        <v>0</v>
      </c>
      <c r="E95" s="33">
        <v>0</v>
      </c>
      <c r="F95" s="33">
        <v>581208.88</v>
      </c>
      <c r="G95" s="33">
        <v>82931451.200000003</v>
      </c>
    </row>
    <row r="96" spans="1:7" x14ac:dyDescent="0.2">
      <c r="A96" s="53" t="s">
        <v>50</v>
      </c>
      <c r="B96" s="51" t="s">
        <v>354</v>
      </c>
      <c r="C96" s="33">
        <v>57029614.149999999</v>
      </c>
      <c r="D96" s="33">
        <v>0</v>
      </c>
      <c r="E96" s="33">
        <v>0</v>
      </c>
      <c r="F96" s="33">
        <v>0</v>
      </c>
      <c r="G96" s="33">
        <v>57029614.149999999</v>
      </c>
    </row>
    <row r="97" spans="1:7" x14ac:dyDescent="0.2">
      <c r="A97" s="53" t="s">
        <v>50</v>
      </c>
      <c r="B97" s="51" t="s">
        <v>355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50</v>
      </c>
      <c r="B98" s="51" t="s">
        <v>356</v>
      </c>
      <c r="C98" s="33">
        <v>57029614.149999999</v>
      </c>
      <c r="D98" s="33">
        <v>0</v>
      </c>
      <c r="E98" s="33">
        <v>0</v>
      </c>
      <c r="F98" s="33">
        <v>0</v>
      </c>
      <c r="G98" s="33">
        <v>57029614.149999999</v>
      </c>
    </row>
    <row r="99" spans="1:7" x14ac:dyDescent="0.2">
      <c r="A99" s="53" t="s">
        <v>50</v>
      </c>
      <c r="B99" s="51" t="s">
        <v>357</v>
      </c>
      <c r="C99" s="33">
        <v>0</v>
      </c>
      <c r="D99" s="33">
        <v>544550.57999999996</v>
      </c>
      <c r="E99" s="33">
        <v>544550.57999999996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358</v>
      </c>
      <c r="C100" s="33">
        <v>82350242.319999993</v>
      </c>
      <c r="D100" s="33">
        <v>562879.73</v>
      </c>
      <c r="E100" s="33">
        <v>-18329.150000000001</v>
      </c>
      <c r="F100" s="33">
        <v>581208.88</v>
      </c>
      <c r="G100" s="33">
        <v>82931451.200000003</v>
      </c>
    </row>
    <row r="101" spans="1:7" x14ac:dyDescent="0.2">
      <c r="A101" s="53" t="s">
        <v>50</v>
      </c>
      <c r="B101" s="51" t="s">
        <v>181</v>
      </c>
      <c r="C101" s="33">
        <v>82188104.829999998</v>
      </c>
      <c r="D101" s="33">
        <v>562910.01</v>
      </c>
      <c r="E101" s="33">
        <v>-18458.23</v>
      </c>
      <c r="F101" s="33">
        <v>581368.24</v>
      </c>
      <c r="G101" s="33">
        <v>82769473.069999993</v>
      </c>
    </row>
    <row r="102" spans="1:7" x14ac:dyDescent="0.2">
      <c r="A102" s="53" t="s">
        <v>50</v>
      </c>
      <c r="B102" s="51" t="s">
        <v>182</v>
      </c>
      <c r="C102" s="33">
        <v>-2078.7600000000002</v>
      </c>
      <c r="D102" s="33">
        <v>129.08000000000001</v>
      </c>
      <c r="E102" s="33">
        <v>-30.28</v>
      </c>
      <c r="F102" s="33">
        <v>-159.36000000000001</v>
      </c>
      <c r="G102" s="33">
        <v>-2238.12</v>
      </c>
    </row>
    <row r="103" spans="1:7" x14ac:dyDescent="0.2">
      <c r="A103" s="53" t="s">
        <v>50</v>
      </c>
      <c r="B103" s="51" t="s">
        <v>359</v>
      </c>
      <c r="C103" s="33">
        <v>392647.72</v>
      </c>
      <c r="D103" s="33">
        <v>0</v>
      </c>
      <c r="E103" s="33">
        <v>0</v>
      </c>
      <c r="F103" s="33">
        <v>0</v>
      </c>
      <c r="G103" s="33">
        <v>392647.72</v>
      </c>
    </row>
    <row r="104" spans="1:7" x14ac:dyDescent="0.2">
      <c r="A104" s="53" t="s">
        <v>50</v>
      </c>
      <c r="B104" s="51" t="s">
        <v>360</v>
      </c>
      <c r="C104" s="33">
        <v>8092.79</v>
      </c>
      <c r="D104" s="33">
        <v>0</v>
      </c>
      <c r="E104" s="33">
        <v>0</v>
      </c>
      <c r="F104" s="33">
        <v>0</v>
      </c>
      <c r="G104" s="33">
        <v>8092.79</v>
      </c>
    </row>
    <row r="105" spans="1:7" x14ac:dyDescent="0.2">
      <c r="B105" s="51" t="s">
        <v>361</v>
      </c>
      <c r="C105" s="33">
        <v>384554.93</v>
      </c>
      <c r="D105" s="33">
        <v>0</v>
      </c>
      <c r="E105" s="33">
        <v>0</v>
      </c>
      <c r="F105" s="33">
        <v>0</v>
      </c>
      <c r="G105" s="33">
        <v>384554.93</v>
      </c>
    </row>
    <row r="106" spans="1:7" x14ac:dyDescent="0.2">
      <c r="B106" s="51" t="s">
        <v>183</v>
      </c>
      <c r="C106" s="33">
        <v>-214128.38</v>
      </c>
      <c r="D106" s="33">
        <v>0</v>
      </c>
      <c r="E106" s="33">
        <v>0</v>
      </c>
      <c r="F106" s="33">
        <v>0</v>
      </c>
      <c r="G106" s="33">
        <v>-214128.38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25156123.449999999</v>
      </c>
      <c r="D108" s="33">
        <v>-18458.23</v>
      </c>
      <c r="E108" s="33">
        <v>562910.01</v>
      </c>
      <c r="F108" s="33">
        <v>581368.24</v>
      </c>
      <c r="G108" s="33">
        <v>25737491.690000001</v>
      </c>
    </row>
    <row r="109" spans="1:7" x14ac:dyDescent="0.2">
      <c r="B109" s="51" t="s">
        <v>362</v>
      </c>
      <c r="C109" s="33">
        <v>82350242.319999993</v>
      </c>
      <c r="D109" s="33">
        <v>562879.73</v>
      </c>
      <c r="E109" s="33">
        <v>-18329.150000000001</v>
      </c>
      <c r="F109" s="33">
        <v>581208.88</v>
      </c>
      <c r="G109" s="33">
        <v>82931451.200000003</v>
      </c>
    </row>
    <row r="110" spans="1:7" x14ac:dyDescent="0.2">
      <c r="B110" s="51" t="s">
        <v>363</v>
      </c>
      <c r="C110" s="33">
        <v>25152635.100000001</v>
      </c>
      <c r="D110" s="33">
        <v>-18200.07</v>
      </c>
      <c r="E110" s="33">
        <v>562849.44999999995</v>
      </c>
      <c r="F110" s="33">
        <v>581368.24</v>
      </c>
      <c r="G110" s="33">
        <v>25734003.34</v>
      </c>
    </row>
    <row r="111" spans="1:7" x14ac:dyDescent="0.2">
      <c r="B111" s="51" t="s">
        <v>364</v>
      </c>
      <c r="C111" s="33">
        <v>-214128.38</v>
      </c>
      <c r="D111" s="33">
        <v>0</v>
      </c>
      <c r="E111" s="33">
        <v>0</v>
      </c>
      <c r="F111" s="33">
        <v>0</v>
      </c>
      <c r="G111" s="33">
        <v>-214128.38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366</v>
      </c>
      <c r="C114" s="33">
        <v>388158.69</v>
      </c>
      <c r="D114" s="33">
        <v>0</v>
      </c>
      <c r="E114" s="33">
        <v>0</v>
      </c>
      <c r="F114" s="33">
        <v>0</v>
      </c>
      <c r="G114" s="33">
        <v>388158.69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367</v>
      </c>
      <c r="C116" s="33">
        <v>-2194.17</v>
      </c>
      <c r="D116" s="33">
        <v>129.08000000000001</v>
      </c>
      <c r="E116" s="33">
        <v>-30.28</v>
      </c>
      <c r="F116" s="33">
        <v>-159.36000000000001</v>
      </c>
      <c r="G116" s="33">
        <v>-2353.5300000000002</v>
      </c>
    </row>
    <row r="117" spans="2:7" x14ac:dyDescent="0.2">
      <c r="B117" s="51" t="s">
        <v>368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369</v>
      </c>
      <c r="C118" s="33">
        <v>396251.48</v>
      </c>
      <c r="D118" s="33">
        <v>0</v>
      </c>
      <c r="E118" s="33">
        <v>0</v>
      </c>
      <c r="F118" s="33">
        <v>0</v>
      </c>
      <c r="G118" s="33">
        <v>396251.48</v>
      </c>
    </row>
    <row r="119" spans="2:7" x14ac:dyDescent="0.2">
      <c r="B119" s="51" t="s">
        <v>370</v>
      </c>
      <c r="C119" s="33">
        <v>8092.79</v>
      </c>
      <c r="D119" s="33">
        <v>0</v>
      </c>
      <c r="E119" s="33">
        <v>0</v>
      </c>
      <c r="F119" s="33">
        <v>0</v>
      </c>
      <c r="G119" s="33">
        <v>8092.79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296787.26</v>
      </c>
      <c r="D123" s="33">
        <v>0</v>
      </c>
      <c r="E123" s="33">
        <v>0</v>
      </c>
      <c r="F123" s="33">
        <v>0</v>
      </c>
      <c r="G123" s="33">
        <v>296787.26</v>
      </c>
    </row>
    <row r="124" spans="2:7" x14ac:dyDescent="0.2">
      <c r="B124" s="51" t="s">
        <v>371</v>
      </c>
      <c r="C124" s="33">
        <v>55149384.390000001</v>
      </c>
      <c r="D124" s="33">
        <v>0</v>
      </c>
      <c r="E124" s="33">
        <v>0</v>
      </c>
      <c r="F124" s="33">
        <v>0</v>
      </c>
      <c r="G124" s="33">
        <v>55149384.390000001</v>
      </c>
    </row>
    <row r="125" spans="2:7" x14ac:dyDescent="0.2">
      <c r="B125" s="51" t="s">
        <v>372</v>
      </c>
      <c r="C125" s="33">
        <v>1450222.48</v>
      </c>
      <c r="D125" s="33">
        <v>0</v>
      </c>
      <c r="E125" s="33">
        <v>0</v>
      </c>
      <c r="F125" s="33">
        <v>0</v>
      </c>
      <c r="G125" s="33">
        <v>1450222.48</v>
      </c>
    </row>
    <row r="126" spans="2:7" x14ac:dyDescent="0.2">
      <c r="B126" s="51" t="s">
        <v>373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374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376</v>
      </c>
      <c r="C129" s="33">
        <v>32140.2</v>
      </c>
      <c r="D129" s="33">
        <v>0</v>
      </c>
      <c r="E129" s="33">
        <v>0</v>
      </c>
      <c r="F129" s="33">
        <v>0</v>
      </c>
      <c r="G129" s="33">
        <v>32140.2</v>
      </c>
    </row>
    <row r="130" spans="2:7" x14ac:dyDescent="0.2">
      <c r="B130" s="51" t="s">
        <v>377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378</v>
      </c>
      <c r="C131" s="33">
        <v>132076.04999999999</v>
      </c>
      <c r="D131" s="33">
        <v>0</v>
      </c>
      <c r="E131" s="33">
        <v>0</v>
      </c>
      <c r="F131" s="33">
        <v>0</v>
      </c>
      <c r="G131" s="33">
        <v>132076.04999999999</v>
      </c>
    </row>
    <row r="132" spans="2:7" x14ac:dyDescent="0.2">
      <c r="B132" s="51" t="s">
        <v>379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25322706.93</v>
      </c>
      <c r="D133" s="33">
        <v>562910.01</v>
      </c>
      <c r="E133" s="33">
        <v>-18458.23</v>
      </c>
      <c r="F133" s="33">
        <v>581368.24</v>
      </c>
      <c r="G133" s="33">
        <v>25904075.170000002</v>
      </c>
    </row>
    <row r="134" spans="2:7" x14ac:dyDescent="0.2">
      <c r="B134" s="51" t="s">
        <v>193</v>
      </c>
      <c r="C134" s="33">
        <v>-2078.7600000000002</v>
      </c>
      <c r="D134" s="33">
        <v>-30.28</v>
      </c>
      <c r="E134" s="33">
        <v>129.08000000000001</v>
      </c>
      <c r="F134" s="33">
        <v>-159.36000000000001</v>
      </c>
      <c r="G134" s="33">
        <v>-2238.12</v>
      </c>
    </row>
    <row r="135" spans="2:7" x14ac:dyDescent="0.2">
      <c r="B135" s="51" t="s">
        <v>380</v>
      </c>
      <c r="C135" s="33">
        <v>-214128.38</v>
      </c>
      <c r="D135" s="33">
        <v>0</v>
      </c>
      <c r="E135" s="33">
        <v>0</v>
      </c>
      <c r="F135" s="33">
        <v>0</v>
      </c>
      <c r="G135" s="33">
        <v>-214128.38</v>
      </c>
    </row>
    <row r="136" spans="2:7" x14ac:dyDescent="0.2">
      <c r="B136" s="51" t="s">
        <v>194</v>
      </c>
      <c r="C136" s="33">
        <v>259555.31</v>
      </c>
      <c r="D136" s="33">
        <v>417.8</v>
      </c>
      <c r="E136" s="33">
        <v>-411.45</v>
      </c>
      <c r="F136" s="33">
        <v>829.25</v>
      </c>
      <c r="G136" s="33">
        <v>260384.56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32400.07</v>
      </c>
      <c r="D142" s="33">
        <v>-30.28</v>
      </c>
      <c r="E142" s="33">
        <v>0</v>
      </c>
      <c r="F142" s="33">
        <v>-30.28</v>
      </c>
      <c r="G142" s="33">
        <v>32369.79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129737.42</v>
      </c>
      <c r="D158" s="33">
        <v>0</v>
      </c>
      <c r="E158" s="33">
        <v>129.08000000000001</v>
      </c>
      <c r="F158" s="33">
        <v>-129.08000000000001</v>
      </c>
      <c r="G158" s="33">
        <v>129608.34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-214128.38</v>
      </c>
      <c r="D161" s="33">
        <v>0</v>
      </c>
      <c r="E161" s="33">
        <v>0</v>
      </c>
      <c r="F161" s="33">
        <v>0</v>
      </c>
      <c r="G161" s="33">
        <v>-214128.38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16.760000000000002</v>
      </c>
      <c r="D165" s="33">
        <v>0</v>
      </c>
      <c r="E165" s="33">
        <v>0</v>
      </c>
      <c r="F165" s="33">
        <v>0</v>
      </c>
      <c r="G165" s="33">
        <v>16.760000000000002</v>
      </c>
    </row>
    <row r="166" spans="2:7" x14ac:dyDescent="0.2">
      <c r="B166" s="51" t="s">
        <v>224</v>
      </c>
      <c r="C166" s="33">
        <v>-3603.76</v>
      </c>
      <c r="D166" s="33">
        <v>0</v>
      </c>
      <c r="E166" s="33">
        <v>0</v>
      </c>
      <c r="F166" s="33">
        <v>0</v>
      </c>
      <c r="G166" s="33">
        <v>-3603.76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382</v>
      </c>
      <c r="C170">
        <v>82350242.319999993</v>
      </c>
      <c r="D170">
        <v>562879.73</v>
      </c>
      <c r="E170">
        <v>-18329.150000000001</v>
      </c>
      <c r="F170">
        <v>581208.88</v>
      </c>
      <c r="G170">
        <v>82931451.200000003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658.19</v>
      </c>
      <c r="H2">
        <v>1250561</v>
      </c>
      <c r="I2">
        <v>1370925.17</v>
      </c>
      <c r="J2">
        <v>658.19</v>
      </c>
      <c r="K2">
        <v>1250561</v>
      </c>
      <c r="L2" t="s">
        <v>230</v>
      </c>
      <c r="M2" s="34">
        <v>44943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64.010000000000005</v>
      </c>
      <c r="H3">
        <v>2222811.2599999998</v>
      </c>
      <c r="I3">
        <v>1544567.5</v>
      </c>
      <c r="J3">
        <v>64.010000000000005</v>
      </c>
      <c r="K3">
        <v>2222811.2599999998</v>
      </c>
      <c r="L3" t="s">
        <v>230</v>
      </c>
      <c r="M3" s="34">
        <v>44943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119.65</v>
      </c>
      <c r="H4">
        <v>1064885</v>
      </c>
      <c r="I4">
        <v>1107483.3600000001</v>
      </c>
      <c r="J4">
        <v>119.65</v>
      </c>
      <c r="K4">
        <v>1064885</v>
      </c>
      <c r="L4" t="s">
        <v>230</v>
      </c>
      <c r="M4" s="34">
        <v>44943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86.95</v>
      </c>
      <c r="H5">
        <v>2403906.65</v>
      </c>
      <c r="I5">
        <v>1367701.97</v>
      </c>
      <c r="J5">
        <v>86.95</v>
      </c>
      <c r="K5">
        <v>2403906.65</v>
      </c>
      <c r="L5" t="s">
        <v>230</v>
      </c>
      <c r="M5" s="34">
        <v>44943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130.03</v>
      </c>
      <c r="H6">
        <v>1785832.02</v>
      </c>
      <c r="I6">
        <v>1154331.31</v>
      </c>
      <c r="J6">
        <v>130.03</v>
      </c>
      <c r="K6">
        <v>1785832.02</v>
      </c>
      <c r="L6" t="s">
        <v>230</v>
      </c>
      <c r="M6" s="34">
        <v>44943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21.46</v>
      </c>
      <c r="H7">
        <v>1324210.76</v>
      </c>
      <c r="I7">
        <v>976474.74</v>
      </c>
      <c r="J7">
        <v>21.46</v>
      </c>
      <c r="K7">
        <v>1324210.76</v>
      </c>
      <c r="L7" t="s">
        <v>230</v>
      </c>
      <c r="M7" s="34">
        <v>44943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174.4</v>
      </c>
      <c r="H8">
        <v>2431833.6</v>
      </c>
      <c r="I8">
        <v>1367877.11</v>
      </c>
      <c r="J8">
        <v>174.4</v>
      </c>
      <c r="K8">
        <v>2431833.6</v>
      </c>
      <c r="L8" t="s">
        <v>230</v>
      </c>
      <c r="M8" s="34">
        <v>44943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36.25</v>
      </c>
      <c r="H9">
        <v>833750</v>
      </c>
      <c r="I9">
        <v>914056.1</v>
      </c>
      <c r="J9">
        <v>36.25</v>
      </c>
      <c r="K9">
        <v>833750</v>
      </c>
      <c r="L9" t="s">
        <v>230</v>
      </c>
      <c r="M9" s="34">
        <v>44943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237.86</v>
      </c>
      <c r="H10">
        <v>3471804.56</v>
      </c>
      <c r="I10">
        <v>958553.82</v>
      </c>
      <c r="J10">
        <v>237.86</v>
      </c>
      <c r="K10">
        <v>3471804.56</v>
      </c>
      <c r="L10" t="s">
        <v>230</v>
      </c>
      <c r="M10" s="34">
        <v>44943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9.08</v>
      </c>
      <c r="H11">
        <v>675960.6</v>
      </c>
      <c r="I11">
        <v>1184308.56</v>
      </c>
      <c r="J11">
        <v>9.08</v>
      </c>
      <c r="K11">
        <v>675960.6</v>
      </c>
      <c r="L11" t="s">
        <v>230</v>
      </c>
      <c r="M11" s="34">
        <v>44943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34.83</v>
      </c>
      <c r="H12">
        <v>780679.62</v>
      </c>
      <c r="I12">
        <v>412838.96</v>
      </c>
      <c r="J12">
        <v>34.83</v>
      </c>
      <c r="K12">
        <v>780679.62</v>
      </c>
      <c r="L12" t="s">
        <v>230</v>
      </c>
      <c r="M12" s="34">
        <v>44943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67.88</v>
      </c>
      <c r="H13">
        <v>1507003.88</v>
      </c>
      <c r="I13">
        <v>1045342.31</v>
      </c>
      <c r="J13">
        <v>67.88</v>
      </c>
      <c r="K13">
        <v>1507003.88</v>
      </c>
      <c r="L13" t="s">
        <v>230</v>
      </c>
      <c r="M13" s="34">
        <v>44943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225.45</v>
      </c>
      <c r="H14">
        <v>2575540.7999999998</v>
      </c>
      <c r="I14">
        <v>900848.13</v>
      </c>
      <c r="J14">
        <v>225.45</v>
      </c>
      <c r="K14">
        <v>2575540.7999999998</v>
      </c>
      <c r="L14" t="s">
        <v>230</v>
      </c>
      <c r="M14" s="34">
        <v>44943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2.41</v>
      </c>
      <c r="H15">
        <v>1089320</v>
      </c>
      <c r="I15">
        <v>1144442.3999999999</v>
      </c>
      <c r="J15">
        <v>2.41</v>
      </c>
      <c r="K15">
        <v>1089320</v>
      </c>
      <c r="L15" t="s">
        <v>230</v>
      </c>
      <c r="M15" s="34">
        <v>44943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54.87</v>
      </c>
      <c r="H16">
        <v>1543328.49</v>
      </c>
      <c r="I16">
        <v>711541.75</v>
      </c>
      <c r="J16">
        <v>54.87</v>
      </c>
      <c r="K16">
        <v>1543328.49</v>
      </c>
      <c r="L16" t="s">
        <v>230</v>
      </c>
      <c r="M16" s="34">
        <v>44943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42.41</v>
      </c>
      <c r="H17">
        <v>3584958.54</v>
      </c>
      <c r="I17">
        <v>2066357.32</v>
      </c>
      <c r="J17">
        <v>42.41</v>
      </c>
      <c r="K17">
        <v>3584958.54</v>
      </c>
      <c r="L17" t="s">
        <v>230</v>
      </c>
      <c r="M17" s="34">
        <v>44943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4.82</v>
      </c>
      <c r="H18">
        <v>1229100</v>
      </c>
      <c r="I18">
        <v>810492</v>
      </c>
      <c r="J18">
        <v>4.82</v>
      </c>
      <c r="K18">
        <v>1229100</v>
      </c>
      <c r="L18" t="s">
        <v>230</v>
      </c>
      <c r="M18" s="34">
        <v>44943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86.63</v>
      </c>
      <c r="H19">
        <v>1819836.41</v>
      </c>
      <c r="I19">
        <v>1664619.36</v>
      </c>
      <c r="J19">
        <v>86.63</v>
      </c>
      <c r="K19">
        <v>1819836.41</v>
      </c>
      <c r="L19" t="s">
        <v>230</v>
      </c>
      <c r="M19" s="34">
        <v>44943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32.81</v>
      </c>
      <c r="H20">
        <v>1009235.6</v>
      </c>
      <c r="I20">
        <v>1063849.21</v>
      </c>
      <c r="J20">
        <v>32.81</v>
      </c>
      <c r="K20">
        <v>1009235.6</v>
      </c>
      <c r="L20" t="s">
        <v>230</v>
      </c>
      <c r="M20" s="34">
        <v>44943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11.2</v>
      </c>
      <c r="H21">
        <v>1668956.8</v>
      </c>
      <c r="I21">
        <v>1628615.82</v>
      </c>
      <c r="J21">
        <v>11.2</v>
      </c>
      <c r="K21">
        <v>1668956.8</v>
      </c>
      <c r="L21" t="s">
        <v>230</v>
      </c>
      <c r="M21" s="34">
        <v>44943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116.21</v>
      </c>
      <c r="H22">
        <v>1452625</v>
      </c>
      <c r="I22">
        <v>1554565.26</v>
      </c>
      <c r="J22">
        <v>116.21</v>
      </c>
      <c r="K22">
        <v>1452625</v>
      </c>
      <c r="L22" t="s">
        <v>230</v>
      </c>
      <c r="M22" s="34">
        <v>44943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39.979999999999997</v>
      </c>
      <c r="H23">
        <v>2223687.6</v>
      </c>
      <c r="I23">
        <v>1502762.08</v>
      </c>
      <c r="J23">
        <v>39.979999999999997</v>
      </c>
      <c r="K23">
        <v>2223687.6</v>
      </c>
      <c r="L23" t="s">
        <v>230</v>
      </c>
      <c r="M23" s="34">
        <v>44943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28.19</v>
      </c>
      <c r="H24">
        <v>1152548.1499999999</v>
      </c>
      <c r="I24">
        <v>1351842.11</v>
      </c>
      <c r="J24">
        <v>28.19</v>
      </c>
      <c r="K24">
        <v>1152548.1499999999</v>
      </c>
      <c r="L24" t="s">
        <v>230</v>
      </c>
      <c r="M24" s="34">
        <v>44943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86.76</v>
      </c>
      <c r="H25">
        <v>3576767.76</v>
      </c>
      <c r="I25">
        <v>1340484.27</v>
      </c>
      <c r="J25">
        <v>86.76</v>
      </c>
      <c r="K25">
        <v>3576767.76</v>
      </c>
      <c r="L25" t="s">
        <v>230</v>
      </c>
      <c r="M25" s="34">
        <v>44943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15.97</v>
      </c>
      <c r="H26">
        <v>1230360.74</v>
      </c>
      <c r="I26">
        <v>827053</v>
      </c>
      <c r="J26">
        <v>15.97</v>
      </c>
      <c r="K26">
        <v>1230360.74</v>
      </c>
      <c r="L26" t="s">
        <v>230</v>
      </c>
      <c r="M26" s="34">
        <v>44943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41.73</v>
      </c>
      <c r="H27">
        <v>2695048.59</v>
      </c>
      <c r="I27">
        <v>672166.21</v>
      </c>
      <c r="J27">
        <v>41.73</v>
      </c>
      <c r="K27">
        <v>2695048.59</v>
      </c>
      <c r="L27" t="s">
        <v>230</v>
      </c>
      <c r="M27" s="34">
        <v>44943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40.840000000000003</v>
      </c>
      <c r="H28">
        <v>1094062.76</v>
      </c>
      <c r="I28">
        <v>470215.13</v>
      </c>
      <c r="J28">
        <v>40.840000000000003</v>
      </c>
      <c r="K28">
        <v>1094062.76</v>
      </c>
      <c r="L28" t="s">
        <v>230</v>
      </c>
      <c r="M28" s="34">
        <v>44943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6.06</v>
      </c>
      <c r="H29">
        <v>1426033.14</v>
      </c>
      <c r="I29">
        <v>1651852.11</v>
      </c>
      <c r="J29">
        <v>6.06</v>
      </c>
      <c r="K29">
        <v>1426033.14</v>
      </c>
      <c r="L29" t="s">
        <v>230</v>
      </c>
      <c r="M29" s="34">
        <v>44943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21.21</v>
      </c>
      <c r="H30">
        <v>3308760</v>
      </c>
      <c r="I30">
        <v>2050707</v>
      </c>
      <c r="J30">
        <v>21.21</v>
      </c>
      <c r="K30">
        <v>3308760</v>
      </c>
      <c r="L30" t="s">
        <v>230</v>
      </c>
      <c r="M30" s="34">
        <v>44943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22.52</v>
      </c>
      <c r="H31">
        <v>789821.43999999994</v>
      </c>
      <c r="I31">
        <v>535758.86</v>
      </c>
      <c r="J31">
        <v>22.52</v>
      </c>
      <c r="K31">
        <v>789821.43999999994</v>
      </c>
      <c r="L31" t="s">
        <v>230</v>
      </c>
      <c r="M31" s="34">
        <v>44943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38.659999999999997</v>
      </c>
      <c r="H32">
        <v>2202480.1800000002</v>
      </c>
      <c r="I32">
        <v>876799.03</v>
      </c>
      <c r="J32">
        <v>35.83</v>
      </c>
      <c r="K32">
        <v>2041699.12</v>
      </c>
      <c r="L32" t="s">
        <v>292</v>
      </c>
      <c r="M32" s="34">
        <v>44943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34.81</v>
      </c>
      <c r="H33">
        <v>1852540.05</v>
      </c>
      <c r="I33">
        <v>965766.58</v>
      </c>
      <c r="J33">
        <v>32.26</v>
      </c>
      <c r="K33">
        <v>1717304.62</v>
      </c>
      <c r="L33" t="s">
        <v>292</v>
      </c>
      <c r="M33" s="34">
        <v>44943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114.13</v>
      </c>
      <c r="H34">
        <v>2563738.2999999998</v>
      </c>
      <c r="I34">
        <v>497232.14</v>
      </c>
      <c r="J34">
        <v>105.8</v>
      </c>
      <c r="K34">
        <v>2376585.4</v>
      </c>
      <c r="L34" t="s">
        <v>292</v>
      </c>
      <c r="M34" s="34">
        <v>44943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271.63</v>
      </c>
      <c r="H35">
        <v>2281682.85</v>
      </c>
      <c r="I35">
        <v>1345481.09</v>
      </c>
      <c r="J35">
        <v>251.8</v>
      </c>
      <c r="K35">
        <v>2115120</v>
      </c>
      <c r="L35" t="s">
        <v>292</v>
      </c>
      <c r="M35" s="34">
        <v>44943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29.21</v>
      </c>
      <c r="H36">
        <v>1555186.58</v>
      </c>
      <c r="I36">
        <v>1073648.52</v>
      </c>
      <c r="J36">
        <v>27.08</v>
      </c>
      <c r="K36">
        <v>1441657.96</v>
      </c>
      <c r="L36" t="s">
        <v>292</v>
      </c>
      <c r="M36" s="34">
        <v>44943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7.32</v>
      </c>
      <c r="H37">
        <v>634120.43000000005</v>
      </c>
      <c r="I37">
        <v>74588701.5</v>
      </c>
      <c r="J37">
        <v>937.3</v>
      </c>
      <c r="K37">
        <v>81249850.5</v>
      </c>
      <c r="L37" t="s">
        <v>299</v>
      </c>
      <c r="M37" s="34">
        <v>44943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26.15</v>
      </c>
      <c r="H38">
        <v>598727.85</v>
      </c>
      <c r="I38">
        <v>83719000</v>
      </c>
      <c r="J38">
        <v>3350</v>
      </c>
      <c r="K38">
        <v>76715000</v>
      </c>
      <c r="L38" t="s">
        <v>299</v>
      </c>
      <c r="M38" s="34">
        <v>44943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56.35</v>
      </c>
      <c r="H39">
        <v>1523452.12</v>
      </c>
      <c r="I39">
        <v>127967454</v>
      </c>
      <c r="J39">
        <v>7220</v>
      </c>
      <c r="K39">
        <v>195199920</v>
      </c>
      <c r="L39" t="s">
        <v>299</v>
      </c>
      <c r="M39" s="34">
        <v>44943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4.88</v>
      </c>
      <c r="H40">
        <v>838064.86</v>
      </c>
      <c r="I40">
        <v>163435850</v>
      </c>
      <c r="J40">
        <v>625</v>
      </c>
      <c r="K40">
        <v>107381250</v>
      </c>
      <c r="L40" t="s">
        <v>299</v>
      </c>
      <c r="M40" s="34">
        <v>44943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14.75</v>
      </c>
      <c r="H41">
        <v>579331.54</v>
      </c>
      <c r="I41">
        <v>81864013</v>
      </c>
      <c r="J41">
        <v>1890</v>
      </c>
      <c r="K41">
        <v>74229750</v>
      </c>
      <c r="L41" t="s">
        <v>299</v>
      </c>
      <c r="M41" s="34">
        <v>44943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33.950000000000003</v>
      </c>
      <c r="H42">
        <v>1109244.9099999999</v>
      </c>
      <c r="I42">
        <v>77018280</v>
      </c>
      <c r="J42">
        <v>4350</v>
      </c>
      <c r="K42">
        <v>142127550</v>
      </c>
      <c r="L42" t="s">
        <v>299</v>
      </c>
      <c r="M42" s="34">
        <v>44943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36.33</v>
      </c>
      <c r="H43">
        <v>1285728.95</v>
      </c>
      <c r="I43">
        <v>114156082</v>
      </c>
      <c r="J43">
        <v>4655</v>
      </c>
      <c r="K43">
        <v>164740450</v>
      </c>
      <c r="L43" t="s">
        <v>299</v>
      </c>
      <c r="M43" s="34">
        <v>44943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162.71</v>
      </c>
      <c r="H44">
        <v>1025056.95</v>
      </c>
      <c r="I44">
        <v>929121.05</v>
      </c>
      <c r="J44">
        <v>150</v>
      </c>
      <c r="K44">
        <v>945000</v>
      </c>
      <c r="L44" t="s">
        <v>307</v>
      </c>
      <c r="M44" s="34">
        <v>44943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18000</v>
      </c>
      <c r="F45">
        <v>946195.59</v>
      </c>
      <c r="G45">
        <v>63.2</v>
      </c>
      <c r="H45">
        <v>1137520.3400000001</v>
      </c>
      <c r="I45">
        <v>921878.36</v>
      </c>
      <c r="J45">
        <v>58.26</v>
      </c>
      <c r="K45">
        <v>1048680</v>
      </c>
      <c r="L45" t="s">
        <v>307</v>
      </c>
      <c r="M45" s="34">
        <v>44943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6754</v>
      </c>
      <c r="F46">
        <v>1211167.53</v>
      </c>
      <c r="G46">
        <v>540.29999999999995</v>
      </c>
      <c r="H46">
        <v>3649167.37</v>
      </c>
      <c r="I46">
        <v>1193865.8</v>
      </c>
      <c r="J46">
        <v>498.1</v>
      </c>
      <c r="K46">
        <v>3364167.4</v>
      </c>
      <c r="L46" t="s">
        <v>307</v>
      </c>
      <c r="M46" s="34">
        <v>44943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63529</v>
      </c>
      <c r="F47">
        <v>550125.75</v>
      </c>
      <c r="G47">
        <v>9.98</v>
      </c>
      <c r="H47">
        <v>633869.56000000006</v>
      </c>
      <c r="I47">
        <v>731088.51</v>
      </c>
      <c r="J47">
        <v>14.28</v>
      </c>
      <c r="K47">
        <v>907194.12</v>
      </c>
      <c r="L47" t="s">
        <v>313</v>
      </c>
      <c r="M47" s="34">
        <v>44943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36.51</v>
      </c>
      <c r="H48">
        <v>1585129.63</v>
      </c>
      <c r="I48">
        <v>1021414.91</v>
      </c>
      <c r="J48">
        <v>29.71</v>
      </c>
      <c r="K48">
        <v>1289978.49</v>
      </c>
      <c r="L48" t="s">
        <v>316</v>
      </c>
      <c r="M48" s="34">
        <v>44943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91.67</v>
      </c>
      <c r="H49">
        <v>2002961.42</v>
      </c>
      <c r="I49">
        <v>986229.89</v>
      </c>
      <c r="J49">
        <v>74.599999999999994</v>
      </c>
      <c r="K49">
        <v>1630010</v>
      </c>
      <c r="L49" t="s">
        <v>316</v>
      </c>
      <c r="M49" s="34">
        <v>44943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36765</v>
      </c>
      <c r="F50">
        <v>713813.3</v>
      </c>
      <c r="G50">
        <v>20.66</v>
      </c>
      <c r="H50">
        <v>759424.49</v>
      </c>
      <c r="I50">
        <v>564924.06000000006</v>
      </c>
      <c r="J50">
        <v>16.809999999999999</v>
      </c>
      <c r="K50">
        <v>618019.65</v>
      </c>
      <c r="L50" t="s">
        <v>316</v>
      </c>
      <c r="M50" s="34">
        <v>44943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1419226.25</v>
      </c>
      <c r="H51">
        <v>1419226.25</v>
      </c>
      <c r="I51">
        <v>1419226.25</v>
      </c>
      <c r="K51">
        <v>1419226.25</v>
      </c>
      <c r="L51" t="s">
        <v>230</v>
      </c>
      <c r="M51" s="34">
        <v>44943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43242.05</v>
      </c>
      <c r="F52">
        <v>53684.97</v>
      </c>
      <c r="G52">
        <v>1.23</v>
      </c>
      <c r="H52">
        <v>53135.97</v>
      </c>
      <c r="I52">
        <v>43242.05</v>
      </c>
      <c r="J52">
        <v>1</v>
      </c>
      <c r="K52">
        <v>43242.05</v>
      </c>
      <c r="L52" t="s">
        <v>316</v>
      </c>
      <c r="M52" s="34">
        <v>44943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0.1</v>
      </c>
      <c r="H53">
        <v>74586.789999999994</v>
      </c>
      <c r="I53">
        <v>776948.2</v>
      </c>
      <c r="J53">
        <v>1</v>
      </c>
      <c r="K53">
        <v>776948.2</v>
      </c>
      <c r="L53" t="s">
        <v>325</v>
      </c>
      <c r="M53" s="34">
        <v>44943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82135.039999999994</v>
      </c>
      <c r="F54">
        <v>85548.92</v>
      </c>
      <c r="G54">
        <v>1.08</v>
      </c>
      <c r="H54">
        <v>89093.22</v>
      </c>
      <c r="I54">
        <v>82135.039999999994</v>
      </c>
      <c r="J54">
        <v>1</v>
      </c>
      <c r="K54">
        <v>82135.039999999994</v>
      </c>
      <c r="L54" t="s">
        <v>307</v>
      </c>
      <c r="M54" s="34">
        <v>44943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9753</v>
      </c>
      <c r="F55">
        <v>71.959999999999994</v>
      </c>
      <c r="G55">
        <v>0.01</v>
      </c>
      <c r="H55">
        <v>76.12</v>
      </c>
      <c r="I55">
        <v>9753</v>
      </c>
      <c r="J55">
        <v>1</v>
      </c>
      <c r="K55">
        <v>9753</v>
      </c>
      <c r="L55" t="s">
        <v>299</v>
      </c>
      <c r="M55" s="34">
        <v>44943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23582.86</v>
      </c>
      <c r="G56">
        <v>0.7</v>
      </c>
      <c r="H56">
        <v>23724.5</v>
      </c>
      <c r="I56">
        <v>33954.51</v>
      </c>
      <c r="J56">
        <v>1</v>
      </c>
      <c r="K56">
        <v>33954.51</v>
      </c>
      <c r="L56" t="s">
        <v>313</v>
      </c>
      <c r="M56" s="34">
        <v>44943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46756.33</v>
      </c>
      <c r="F57">
        <v>49433.94</v>
      </c>
      <c r="G57">
        <v>1.08</v>
      </c>
      <c r="H57">
        <v>50438.33</v>
      </c>
      <c r="I57">
        <v>46756.33</v>
      </c>
      <c r="J57">
        <v>1</v>
      </c>
      <c r="K57">
        <v>46756.33</v>
      </c>
      <c r="L57" t="s">
        <v>292</v>
      </c>
      <c r="M57" s="34">
        <v>44943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2023-01-18T23:39:39Z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