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 defaultThemeVersion="124226"/>
  <bookViews>
    <workbookView xWindow="-120" yWindow="-120" windowWidth="29040" windowHeight="15840" tabRatio="576"/>
  </bookViews>
  <sheets>
    <sheet name="Summary Sheet" sheetId="2" r:id="rId1"/>
    <sheet name="Recon" sheetId="1" r:id="rId2"/>
    <sheet name="Holdings Manager" sheetId="7" r:id="rId3"/>
    <sheet name="Accruals Manager" sheetId="9" r:id="rId4"/>
    <sheet name="Pending Trades Manager" sheetId="10" r:id="rId5"/>
    <sheet name="Trial" sheetId="11" r:id="rId6"/>
    <sheet name="Sheet1" sheetId="13" r:id="rId7"/>
  </sheets>
  <definedNames>
    <definedName name="_xlnm._FilterDatabase" localSheetId="6" hidden="1">Sheet1!#REF!</definedName>
    <definedName name="_xlnm.Print_Titles" localSheetId="1">Recon!$5:$12</definedName>
  </definedNames>
  <calcPr calcId="14562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75" i="1" l="1"/>
  <c r="Q75" i="1"/>
  <c r="L75" i="1"/>
  <c r="M75" i="1"/>
  <c r="N75" i="1"/>
  <c r="I75" i="1"/>
  <c r="J75" i="1"/>
  <c r="K75" i="1"/>
  <c r="H75" i="1"/>
  <c r="O74" i="1"/>
  <c r="Q74" i="1"/>
  <c r="L74" i="1"/>
  <c r="M74" i="1"/>
  <c r="N74" i="1"/>
  <c r="I74" i="1"/>
  <c r="J74" i="1"/>
  <c r="K74" i="1"/>
  <c r="H74" i="1"/>
  <c r="O73" i="1"/>
  <c r="Q73" i="1"/>
  <c r="L73" i="1"/>
  <c r="M73" i="1"/>
  <c r="N73" i="1"/>
  <c r="I73" i="1"/>
  <c r="J73" i="1"/>
  <c r="K73" i="1"/>
  <c r="H73" i="1"/>
  <c r="O72" i="1"/>
  <c r="Q72" i="1"/>
  <c r="L72" i="1"/>
  <c r="M72" i="1"/>
  <c r="N72" i="1"/>
  <c r="I72" i="1"/>
  <c r="J72" i="1"/>
  <c r="K72" i="1"/>
  <c r="H72" i="1"/>
  <c r="O71" i="1"/>
  <c r="Q71" i="1"/>
  <c r="L71" i="1"/>
  <c r="N71" i="1"/>
  <c r="I71" i="1"/>
  <c r="J71" i="1"/>
  <c r="K71" i="1"/>
  <c r="H71" i="1"/>
  <c r="O70" i="1"/>
  <c r="Q70" i="1"/>
  <c r="L70" i="1"/>
  <c r="M70" i="1"/>
  <c r="N70" i="1"/>
  <c r="I70" i="1"/>
  <c r="J70" i="1"/>
  <c r="K70" i="1"/>
  <c r="H70" i="1"/>
  <c r="O69" i="1"/>
  <c r="Q69" i="1"/>
  <c r="L69" i="1"/>
  <c r="M69" i="1"/>
  <c r="N69" i="1"/>
  <c r="I69" i="1"/>
  <c r="J69" i="1"/>
  <c r="K69" i="1"/>
  <c r="H69" i="1"/>
  <c r="C75" i="1"/>
  <c r="C74" i="1"/>
  <c r="C73" i="1"/>
  <c r="C72" i="1"/>
  <c r="O67" i="1"/>
  <c r="Q67" i="1"/>
  <c r="L67" i="1"/>
  <c r="M67" i="1"/>
  <c r="N67" i="1"/>
  <c r="I67" i="1"/>
  <c r="J67" i="1"/>
  <c r="K67" i="1"/>
  <c r="F67" i="1"/>
  <c r="G67" i="1"/>
  <c r="H67" i="1"/>
  <c r="O66" i="1"/>
  <c r="Q66" i="1"/>
  <c r="L66" i="1"/>
  <c r="M66" i="1"/>
  <c r="N66" i="1"/>
  <c r="I66" i="1"/>
  <c r="J66" i="1"/>
  <c r="K66" i="1"/>
  <c r="F66" i="1"/>
  <c r="G66" i="1"/>
  <c r="H66" i="1"/>
  <c r="O65" i="1"/>
  <c r="Q65" i="1"/>
  <c r="L65" i="1"/>
  <c r="M65" i="1"/>
  <c r="N65" i="1"/>
  <c r="I65" i="1"/>
  <c r="J65" i="1"/>
  <c r="K65" i="1"/>
  <c r="F65" i="1"/>
  <c r="G65" i="1"/>
  <c r="H65" i="1"/>
  <c r="O68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M68" i="1"/>
  <c r="L68" i="1"/>
  <c r="M64" i="1"/>
  <c r="L64" i="1"/>
  <c r="M63" i="1"/>
  <c r="L63" i="1"/>
  <c r="M62" i="1"/>
  <c r="L62" i="1"/>
  <c r="M61" i="1"/>
  <c r="L61" i="1"/>
  <c r="M60" i="1"/>
  <c r="L60" i="1"/>
  <c r="M59" i="1"/>
  <c r="L59" i="1"/>
  <c r="M58" i="1"/>
  <c r="L58" i="1"/>
  <c r="M57" i="1"/>
  <c r="L57" i="1"/>
  <c r="M56" i="1"/>
  <c r="L56" i="1"/>
  <c r="M55" i="1"/>
  <c r="L55" i="1"/>
  <c r="M54" i="1"/>
  <c r="L54" i="1"/>
  <c r="M53" i="1"/>
  <c r="L53" i="1"/>
  <c r="M52" i="1"/>
  <c r="L52" i="1"/>
  <c r="M51" i="1"/>
  <c r="L51" i="1"/>
  <c r="M50" i="1"/>
  <c r="L50" i="1"/>
  <c r="M49" i="1"/>
  <c r="L49" i="1"/>
  <c r="M48" i="1"/>
  <c r="L48" i="1"/>
  <c r="M47" i="1"/>
  <c r="L47" i="1"/>
  <c r="M46" i="1"/>
  <c r="L46" i="1"/>
  <c r="M45" i="1"/>
  <c r="L45" i="1"/>
  <c r="M44" i="1"/>
  <c r="L44" i="1"/>
  <c r="M43" i="1"/>
  <c r="L43" i="1"/>
  <c r="M42" i="1"/>
  <c r="L42" i="1"/>
  <c r="M41" i="1"/>
  <c r="L41" i="1"/>
  <c r="M40" i="1"/>
  <c r="L40" i="1"/>
  <c r="M39" i="1"/>
  <c r="L39" i="1"/>
  <c r="M38" i="1"/>
  <c r="L38" i="1"/>
  <c r="M37" i="1"/>
  <c r="L37" i="1"/>
  <c r="M36" i="1"/>
  <c r="L36" i="1"/>
  <c r="M35" i="1"/>
  <c r="L35" i="1"/>
  <c r="M34" i="1"/>
  <c r="L34" i="1"/>
  <c r="M33" i="1"/>
  <c r="L33" i="1"/>
  <c r="M32" i="1"/>
  <c r="L32" i="1"/>
  <c r="M31" i="1"/>
  <c r="L31" i="1"/>
  <c r="M30" i="1"/>
  <c r="L30" i="1"/>
  <c r="M29" i="1"/>
  <c r="L29" i="1"/>
  <c r="M28" i="1"/>
  <c r="L28" i="1"/>
  <c r="M27" i="1"/>
  <c r="L27" i="1"/>
  <c r="M26" i="1"/>
  <c r="L26" i="1"/>
  <c r="M25" i="1"/>
  <c r="L25" i="1"/>
  <c r="M24" i="1"/>
  <c r="L24" i="1"/>
  <c r="M23" i="1"/>
  <c r="L23" i="1"/>
  <c r="M22" i="1"/>
  <c r="L22" i="1"/>
  <c r="M21" i="1"/>
  <c r="L21" i="1"/>
  <c r="M20" i="1"/>
  <c r="L20" i="1"/>
  <c r="M19" i="1"/>
  <c r="L19" i="1"/>
  <c r="M18" i="1"/>
  <c r="L18" i="1"/>
  <c r="M17" i="1"/>
  <c r="L17" i="1"/>
  <c r="M16" i="1"/>
  <c r="L16" i="1"/>
  <c r="M15" i="1"/>
  <c r="L15" i="1"/>
  <c r="M14" i="1"/>
  <c r="L14" i="1"/>
  <c r="M13" i="1"/>
  <c r="L13" i="1"/>
  <c r="I68" i="1"/>
  <c r="J68" i="1"/>
  <c r="J64" i="1"/>
  <c r="I64" i="1"/>
  <c r="J63" i="1"/>
  <c r="I63" i="1"/>
  <c r="J62" i="1"/>
  <c r="I62" i="1"/>
  <c r="J61" i="1"/>
  <c r="I61" i="1"/>
  <c r="J60" i="1"/>
  <c r="I60" i="1"/>
  <c r="J59" i="1"/>
  <c r="I59" i="1"/>
  <c r="J58" i="1"/>
  <c r="I58" i="1"/>
  <c r="J57" i="1"/>
  <c r="I57" i="1"/>
  <c r="J56" i="1"/>
  <c r="I56" i="1"/>
  <c r="J55" i="1"/>
  <c r="I55" i="1"/>
  <c r="J54" i="1"/>
  <c r="I54" i="1"/>
  <c r="J53" i="1"/>
  <c r="I53" i="1"/>
  <c r="J52" i="1"/>
  <c r="I52" i="1"/>
  <c r="J51" i="1"/>
  <c r="I51" i="1"/>
  <c r="J50" i="1"/>
  <c r="I50" i="1"/>
  <c r="J49" i="1"/>
  <c r="I49" i="1"/>
  <c r="J48" i="1"/>
  <c r="I48" i="1"/>
  <c r="J47" i="1"/>
  <c r="I47" i="1"/>
  <c r="J46" i="1"/>
  <c r="I46" i="1"/>
  <c r="J45" i="1"/>
  <c r="I45" i="1"/>
  <c r="J44" i="1"/>
  <c r="I44" i="1"/>
  <c r="J43" i="1"/>
  <c r="I43" i="1"/>
  <c r="J42" i="1"/>
  <c r="I42" i="1"/>
  <c r="J41" i="1"/>
  <c r="I41" i="1"/>
  <c r="J40" i="1"/>
  <c r="I40" i="1"/>
  <c r="J39" i="1"/>
  <c r="I39" i="1"/>
  <c r="J38" i="1"/>
  <c r="I38" i="1"/>
  <c r="J37" i="1"/>
  <c r="I37" i="1"/>
  <c r="J36" i="1"/>
  <c r="I36" i="1"/>
  <c r="J35" i="1"/>
  <c r="I35" i="1"/>
  <c r="J34" i="1"/>
  <c r="I34" i="1"/>
  <c r="J33" i="1"/>
  <c r="I33" i="1"/>
  <c r="J32" i="1"/>
  <c r="I32" i="1"/>
  <c r="J31" i="1"/>
  <c r="I31" i="1"/>
  <c r="J30" i="1"/>
  <c r="I30" i="1"/>
  <c r="J29" i="1"/>
  <c r="I29" i="1"/>
  <c r="J28" i="1"/>
  <c r="I28" i="1"/>
  <c r="J27" i="1"/>
  <c r="I27" i="1"/>
  <c r="J26" i="1"/>
  <c r="I26" i="1"/>
  <c r="J25" i="1"/>
  <c r="I25" i="1"/>
  <c r="J24" i="1"/>
  <c r="I24" i="1"/>
  <c r="J23" i="1"/>
  <c r="I23" i="1"/>
  <c r="J22" i="1"/>
  <c r="I22" i="1"/>
  <c r="J21" i="1"/>
  <c r="I21" i="1"/>
  <c r="J20" i="1"/>
  <c r="I20" i="1"/>
  <c r="J19" i="1"/>
  <c r="I19" i="1"/>
  <c r="J18" i="1"/>
  <c r="I18" i="1"/>
  <c r="J17" i="1"/>
  <c r="I17" i="1"/>
  <c r="J16" i="1"/>
  <c r="I16" i="1"/>
  <c r="J15" i="1"/>
  <c r="I15" i="1"/>
  <c r="J14" i="1"/>
  <c r="I14" i="1"/>
  <c r="G64" i="1"/>
  <c r="F64" i="1"/>
  <c r="G63" i="1"/>
  <c r="F63" i="1"/>
  <c r="G62" i="1"/>
  <c r="F62" i="1"/>
  <c r="G61" i="1"/>
  <c r="F61" i="1"/>
  <c r="G60" i="1"/>
  <c r="F60" i="1"/>
  <c r="G59" i="1"/>
  <c r="F59" i="1"/>
  <c r="G58" i="1"/>
  <c r="F58" i="1"/>
  <c r="G57" i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38" i="1"/>
  <c r="F38" i="1"/>
  <c r="G37" i="1"/>
  <c r="F37" i="1"/>
  <c r="G36" i="1"/>
  <c r="F36" i="1"/>
  <c r="G35" i="1"/>
  <c r="F35" i="1"/>
  <c r="G34" i="1"/>
  <c r="F34" i="1"/>
  <c r="G33" i="1"/>
  <c r="F33" i="1"/>
  <c r="G32" i="1"/>
  <c r="F32" i="1"/>
  <c r="G31" i="1"/>
  <c r="F31" i="1"/>
  <c r="G30" i="1"/>
  <c r="F30" i="1"/>
  <c r="G29" i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J13" i="1"/>
  <c r="H68" i="1"/>
  <c r="K68" i="1"/>
  <c r="D15" i="2"/>
  <c r="N68" i="1"/>
  <c r="Q68" i="1"/>
  <c r="B3" i="1"/>
  <c r="E16" i="2"/>
  <c r="D16" i="2"/>
  <c r="D17" i="2"/>
  <c r="F17" i="2"/>
  <c r="D18" i="2"/>
  <c r="F18" i="2"/>
  <c r="D19" i="2"/>
  <c r="F19" i="2"/>
  <c r="D20" i="2"/>
  <c r="D21" i="2"/>
  <c r="D24" i="2"/>
  <c r="I13" i="1"/>
  <c r="Q13" i="1"/>
  <c r="G13" i="1"/>
  <c r="Q32" i="1"/>
  <c r="Q41" i="1"/>
  <c r="Q37" i="1"/>
  <c r="Q50" i="1"/>
  <c r="Q17" i="1"/>
  <c r="Q48" i="1"/>
  <c r="Q47" i="1"/>
  <c r="Q16" i="1"/>
  <c r="Q25" i="1"/>
  <c r="Q52" i="1"/>
  <c r="Q18" i="1"/>
  <c r="Q14" i="1"/>
  <c r="Q19" i="1"/>
  <c r="Q24" i="1"/>
  <c r="Q28" i="1"/>
  <c r="Q33" i="1"/>
  <c r="Q38" i="1"/>
  <c r="Q45" i="1"/>
  <c r="Q49" i="1"/>
  <c r="Q56" i="1"/>
  <c r="Q59" i="1"/>
  <c r="Q42" i="1"/>
  <c r="Q26" i="1"/>
  <c r="Q54" i="1"/>
  <c r="Q31" i="1"/>
  <c r="Q40" i="1"/>
  <c r="Q55" i="1"/>
  <c r="Q53" i="1"/>
  <c r="Q62" i="1"/>
  <c r="Q29" i="1"/>
  <c r="Q35" i="1"/>
  <c r="Q15" i="1"/>
  <c r="Q20" i="1"/>
  <c r="Q27" i="1"/>
  <c r="Q30" i="1"/>
  <c r="Q36" i="1"/>
  <c r="Q39" i="1"/>
  <c r="Q46" i="1"/>
  <c r="Q51" i="1"/>
  <c r="Q57" i="1"/>
  <c r="Q58" i="1"/>
  <c r="Q34" i="1"/>
  <c r="Q64" i="1"/>
  <c r="Q22" i="1"/>
  <c r="Q23" i="1"/>
  <c r="Q63" i="1"/>
  <c r="Q61" i="1"/>
  <c r="Q21" i="1"/>
  <c r="Q60" i="1"/>
  <c r="Q43" i="1"/>
  <c r="Q44" i="1"/>
  <c r="N47" i="1"/>
  <c r="F13" i="1"/>
  <c r="H21" i="1"/>
  <c r="H25" i="1"/>
  <c r="N33" i="1"/>
  <c r="H17" i="1"/>
  <c r="N16" i="1"/>
  <c r="N20" i="1"/>
  <c r="H22" i="1"/>
  <c r="H30" i="1"/>
  <c r="N36" i="1"/>
  <c r="H40" i="1"/>
  <c r="H42" i="1"/>
  <c r="H44" i="1"/>
  <c r="N46" i="1"/>
  <c r="N48" i="1"/>
  <c r="H48" i="1"/>
  <c r="H52" i="1"/>
  <c r="N54" i="1"/>
  <c r="N56" i="1"/>
  <c r="H56" i="1"/>
  <c r="N64" i="1"/>
  <c r="H64" i="1"/>
  <c r="N60" i="1"/>
  <c r="N52" i="1"/>
  <c r="N44" i="1"/>
  <c r="H61" i="1"/>
  <c r="H53" i="1"/>
  <c r="H37" i="1"/>
  <c r="H29" i="1"/>
  <c r="N53" i="1"/>
  <c r="H49" i="1"/>
  <c r="N45" i="1"/>
  <c r="H41" i="1"/>
  <c r="H33" i="1"/>
  <c r="N21" i="1"/>
  <c r="N35" i="1"/>
  <c r="H46" i="1"/>
  <c r="H45" i="1"/>
  <c r="H58" i="1"/>
  <c r="H54" i="1"/>
  <c r="H50" i="1"/>
  <c r="H36" i="1"/>
  <c r="N34" i="1"/>
  <c r="H32" i="1"/>
  <c r="N30" i="1"/>
  <c r="H28" i="1"/>
  <c r="H24" i="1"/>
  <c r="H16" i="1"/>
  <c r="N15" i="1"/>
  <c r="H63" i="1"/>
  <c r="H59" i="1"/>
  <c r="H55" i="1"/>
  <c r="H51" i="1"/>
  <c r="H47" i="1"/>
  <c r="H43" i="1"/>
  <c r="H39" i="1"/>
  <c r="H35" i="1"/>
  <c r="H31" i="1"/>
  <c r="H27" i="1"/>
  <c r="H23" i="1"/>
  <c r="H4" i="1"/>
  <c r="H38" i="1"/>
  <c r="H34" i="1"/>
  <c r="H26" i="1"/>
  <c r="H18" i="1"/>
  <c r="H14" i="1"/>
  <c r="N40" i="1"/>
  <c r="N32" i="1"/>
  <c r="N28" i="1"/>
  <c r="N26" i="1"/>
  <c r="N24" i="1"/>
  <c r="N18" i="1"/>
  <c r="N19" i="1"/>
  <c r="H15" i="1"/>
  <c r="N58" i="1"/>
  <c r="N57" i="1"/>
  <c r="N49" i="1"/>
  <c r="N25" i="1"/>
  <c r="N51" i="1"/>
  <c r="N55" i="1"/>
  <c r="N59" i="1"/>
  <c r="N27" i="1"/>
  <c r="N31" i="1"/>
  <c r="N39" i="1"/>
  <c r="H60" i="1"/>
  <c r="N43" i="1"/>
  <c r="N23" i="1"/>
  <c r="N29" i="1"/>
  <c r="N37" i="1"/>
  <c r="H19" i="1"/>
  <c r="K42" i="1"/>
  <c r="K15" i="1"/>
  <c r="K20" i="1"/>
  <c r="K28" i="1"/>
  <c r="K43" i="1"/>
  <c r="K48" i="1"/>
  <c r="K52" i="1"/>
  <c r="K62" i="1"/>
  <c r="K39" i="1"/>
  <c r="K22" i="1"/>
  <c r="K37" i="1"/>
  <c r="K14" i="1"/>
  <c r="K19" i="1"/>
  <c r="K27" i="1"/>
  <c r="K35" i="1"/>
  <c r="K47" i="1"/>
  <c r="K51" i="1"/>
  <c r="K55" i="1"/>
  <c r="K61" i="1"/>
  <c r="K40" i="1"/>
  <c r="K46" i="1"/>
  <c r="K56" i="1"/>
  <c r="N4" i="1"/>
  <c r="H13" i="1"/>
  <c r="K57" i="1"/>
  <c r="K17" i="1"/>
  <c r="K41" i="1"/>
  <c r="K13" i="1"/>
  <c r="H3" i="1"/>
  <c r="E15" i="2"/>
  <c r="E23" i="2"/>
  <c r="N13" i="1"/>
  <c r="K21" i="1"/>
  <c r="K18" i="1"/>
  <c r="K26" i="1"/>
  <c r="K31" i="1"/>
  <c r="K45" i="1"/>
  <c r="K50" i="1"/>
  <c r="K54" i="1"/>
  <c r="K60" i="1"/>
  <c r="K64" i="1"/>
  <c r="K59" i="1"/>
  <c r="K36" i="1"/>
  <c r="K29" i="1"/>
  <c r="K32" i="1"/>
  <c r="K25" i="1"/>
  <c r="K16" i="1"/>
  <c r="K24" i="1"/>
  <c r="K30" i="1"/>
  <c r="K44" i="1"/>
  <c r="K49" i="1"/>
  <c r="K53" i="1"/>
  <c r="K58" i="1"/>
  <c r="K63" i="1"/>
  <c r="K33" i="1"/>
  <c r="K34" i="1"/>
  <c r="K23" i="1"/>
  <c r="K38" i="1"/>
  <c r="N3" i="1"/>
  <c r="N5" i="1"/>
  <c r="H62" i="1"/>
  <c r="H20" i="1"/>
  <c r="H57" i="1"/>
  <c r="N63" i="1"/>
  <c r="N41" i="1"/>
  <c r="N14" i="1"/>
  <c r="N38" i="1"/>
  <c r="N61" i="1"/>
  <c r="N50" i="1"/>
  <c r="N42" i="1"/>
  <c r="N22" i="1"/>
  <c r="N17" i="1"/>
  <c r="N62" i="1"/>
  <c r="H5" i="1"/>
  <c r="F15" i="2"/>
  <c r="F16" i="2"/>
  <c r="F23" i="2"/>
  <c r="B4" i="1"/>
  <c r="D23" i="2"/>
  <c r="D26" i="2"/>
  <c r="B5" i="1"/>
  <c r="F26" i="2"/>
</calcChain>
</file>

<file path=xl/sharedStrings.xml><?xml version="1.0" encoding="utf-8"?>
<sst xmlns="http://schemas.openxmlformats.org/spreadsheetml/2006/main" count="1367" uniqueCount="494">
  <si>
    <t>Fund</t>
  </si>
  <si>
    <t>Type</t>
  </si>
  <si>
    <t>Cusip</t>
  </si>
  <si>
    <t>Diff</t>
  </si>
  <si>
    <t>Accrual</t>
  </si>
  <si>
    <t>SS comment</t>
  </si>
  <si>
    <t>SS</t>
  </si>
  <si>
    <t>IM</t>
  </si>
  <si>
    <t>Date Rec</t>
  </si>
  <si>
    <t>Isn / SDL</t>
  </si>
  <si>
    <t xml:space="preserve"> </t>
  </si>
  <si>
    <t>IM:</t>
  </si>
  <si>
    <t>SS:</t>
  </si>
  <si>
    <t>DIFF:</t>
  </si>
  <si>
    <t>REASON FOR DIFFERENCE:</t>
  </si>
  <si>
    <t>input</t>
  </si>
  <si>
    <t>TOTAL MARKET VALUE OF SECURITIES COMPARISON:</t>
  </si>
  <si>
    <t>Shares / Local Currency</t>
  </si>
  <si>
    <t>Market Value / Currency Value</t>
  </si>
  <si>
    <t>Manager:</t>
  </si>
  <si>
    <t>Summary Worksheet</t>
  </si>
  <si>
    <t>Net Asset Value Reconciliation:</t>
  </si>
  <si>
    <t>Holdings (Includes cash and currencies)</t>
  </si>
  <si>
    <t>Manager</t>
  </si>
  <si>
    <t>Accrued Income</t>
  </si>
  <si>
    <t>Variance</t>
  </si>
  <si>
    <t>Explaination</t>
  </si>
  <si>
    <t>Accrued Expenses</t>
  </si>
  <si>
    <t>Pending Trades Payable</t>
  </si>
  <si>
    <t>See Recon Tab</t>
  </si>
  <si>
    <t>SSC (From Trial Balance)</t>
  </si>
  <si>
    <t>Month End Net Asset Value</t>
  </si>
  <si>
    <t>Instructions:</t>
  </si>
  <si>
    <t>Other</t>
  </si>
  <si>
    <t>Total Accrual Comparison</t>
  </si>
  <si>
    <t>Pending Trades Receivable</t>
  </si>
  <si>
    <t>Data Check - NAV Balances if Zero</t>
  </si>
  <si>
    <t>Manager does not accrue expenses</t>
  </si>
  <si>
    <t>Formula</t>
  </si>
  <si>
    <t>Summary explaination here</t>
  </si>
  <si>
    <t>TOTAL SHARE VALUE OF SECURITIES COMPARISON:</t>
  </si>
  <si>
    <t>Notes:</t>
  </si>
  <si>
    <t>Holdings for SSC and manager should agree to totals on Recon tab</t>
  </si>
  <si>
    <t>Accruals  for SSC and manager should agree to totals on Recon tab</t>
  </si>
  <si>
    <t>Pricing source differences, not over 5 basis points impact to NAV</t>
  </si>
  <si>
    <t xml:space="preserve">Summary explaination here </t>
  </si>
  <si>
    <t>Basis point impact (Excluding accrued expenses)</t>
  </si>
  <si>
    <t>Pricing difference, not significant</t>
  </si>
  <si>
    <t>Local Price</t>
  </si>
  <si>
    <t>IM comment</t>
  </si>
  <si>
    <t>Flag</t>
  </si>
  <si>
    <t/>
  </si>
  <si>
    <t>Unrealized on FX</t>
  </si>
  <si>
    <t>Once the view is updated double-click on the line created for the selected fund.</t>
  </si>
  <si>
    <t>Click the Download View button and select Excel, click Download on the next pop-up.</t>
  </si>
  <si>
    <t>The file will be available to Open or Save (see bottom of screen)</t>
  </si>
  <si>
    <t>Go to the Interactive Views  and under Trial, select Balance (Accounting)</t>
  </si>
  <si>
    <t xml:space="preserve">Once in the Trial Balance, please select the Fund, select the Dates (Prior Month) and click the “Run” button.  </t>
  </si>
  <si>
    <t>Once the file is Open, Copy and Paste Columns B thru G into the Trial Tab of the workbook in columns B thru G</t>
  </si>
  <si>
    <t>TCL8</t>
  </si>
  <si>
    <t>Description</t>
  </si>
  <si>
    <t>Starting Balance</t>
  </si>
  <si>
    <t>Debits</t>
  </si>
  <si>
    <t>Credits</t>
  </si>
  <si>
    <t>Net Activity</t>
  </si>
  <si>
    <t>Ending Balance</t>
  </si>
  <si>
    <t>Henry James International Management</t>
  </si>
  <si>
    <t>portfolio</t>
  </si>
  <si>
    <t>cusip</t>
  </si>
  <si>
    <t>sedol</t>
  </si>
  <si>
    <t>security</t>
  </si>
  <si>
    <t>quantity</t>
  </si>
  <si>
    <t>cost</t>
  </si>
  <si>
    <t>price</t>
  </si>
  <si>
    <t>market value</t>
  </si>
  <si>
    <t>cost local</t>
  </si>
  <si>
    <t>price local</t>
  </si>
  <si>
    <t>mkt value local</t>
  </si>
  <si>
    <t>country</t>
  </si>
  <si>
    <t>date</t>
  </si>
  <si>
    <t>Security Name</t>
  </si>
  <si>
    <t>SEDOL Number</t>
  </si>
  <si>
    <t>CUSIP Number</t>
  </si>
  <si>
    <t>Shares/Par Value</t>
  </si>
  <si>
    <t>Base Total Cost</t>
  </si>
  <si>
    <t>Base Price Amount</t>
  </si>
  <si>
    <t>Base Market Value</t>
  </si>
  <si>
    <t>Base Currency Code</t>
  </si>
  <si>
    <t>Local Price Amount</t>
  </si>
  <si>
    <t>Local Market Value</t>
  </si>
  <si>
    <t>Local Total Cost Amount</t>
  </si>
  <si>
    <t>Currency Code</t>
  </si>
  <si>
    <t>Period End Date</t>
  </si>
  <si>
    <t>Investment Type Code</t>
  </si>
  <si>
    <t>Local Currency Code</t>
  </si>
  <si>
    <t>Base Net Income Amount</t>
  </si>
  <si>
    <t>Base Gross Income</t>
  </si>
  <si>
    <t>Income Indicator</t>
  </si>
  <si>
    <t>Security Long Name</t>
  </si>
  <si>
    <t>Dividend/Interest Rate</t>
  </si>
  <si>
    <t>Payable Date</t>
  </si>
  <si>
    <t>Base Net Interest Less Principal</t>
  </si>
  <si>
    <t>Base Principal Amount</t>
  </si>
  <si>
    <t>Original Face Amount</t>
  </si>
  <si>
    <t>Days Past Due</t>
  </si>
  <si>
    <t>Payable Flag</t>
  </si>
  <si>
    <t>Date:</t>
  </si>
  <si>
    <t>ASSETS</t>
  </si>
  <si>
    <t>AVERAGE COST OF EQUITY</t>
  </si>
  <si>
    <t>AVERAGE COST OF FIXED INCOME</t>
  </si>
  <si>
    <t>AVERAGE COST OF SHORT TERM INV</t>
  </si>
  <si>
    <t>AVERAGE COST OF OPTIONS</t>
  </si>
  <si>
    <t>CASH BALANCE</t>
  </si>
  <si>
    <t>RECEIVABLE FOR INVESTMENTS SOLD</t>
  </si>
  <si>
    <t>RECEIVABLE FOR FOREIGN EXCHANGES</t>
  </si>
  <si>
    <t>RECEIVABLE FOR FUND SHARE SUBSCRIPTIONS</t>
  </si>
  <si>
    <t>DIVIDENDS RECEIVABLE</t>
  </si>
  <si>
    <t>LONG TERM INTEREST RECEIVABLE</t>
  </si>
  <si>
    <t>SHORT TERM INTEREST RECEIVABLE</t>
  </si>
  <si>
    <t>PRINCIPAL RECEIVABLE</t>
  </si>
  <si>
    <t>TAX REFUNDS RECEIVABLE</t>
  </si>
  <si>
    <t>MARGIN VARIATION RECEIVABLE</t>
  </si>
  <si>
    <t>OTHER RECEIVABLE</t>
  </si>
  <si>
    <t>TOTAL ASSETS:</t>
  </si>
  <si>
    <t>LIABILITIES</t>
  </si>
  <si>
    <t>PAYABLE FOR INVESTMENTS PURCHASED</t>
  </si>
  <si>
    <t>PAYABLE FOR FOREIGN EXCHANGES</t>
  </si>
  <si>
    <t>SHAREHOLDERS DISTRIBUTIONS PAYABLE</t>
  </si>
  <si>
    <t>INTEREST PAYABLE</t>
  </si>
  <si>
    <t>MARGIN VARIATION PAYABLE</t>
  </si>
  <si>
    <t>LIABILITY: OPTIONS AVG COST</t>
  </si>
  <si>
    <t>ACCRUED EXPENSES</t>
  </si>
  <si>
    <t>TAXES WITHHELD LIABILITY</t>
  </si>
  <si>
    <t>OTHER PAYABLES</t>
  </si>
  <si>
    <t>TOTAL LIABILITIES:</t>
  </si>
  <si>
    <t>NET ASSETS - EXCLUDING MARKET:</t>
  </si>
  <si>
    <t>UNREALIZED APPRECIATION/DEPRECIATION</t>
  </si>
  <si>
    <t>ON EQUITIES</t>
  </si>
  <si>
    <t>ON FIXED INCOME</t>
  </si>
  <si>
    <t>ON DERIVATIVES</t>
  </si>
  <si>
    <t>ON FOREIGN CASH AND SHORT TERM</t>
  </si>
  <si>
    <t>ON INCOME RECEIVABLES</t>
  </si>
  <si>
    <t>ON INVESMENT RECEIVABLES</t>
  </si>
  <si>
    <t>ON INVESTMENT PAYABLES</t>
  </si>
  <si>
    <t>ON FOREIGN EXCHANGES</t>
  </si>
  <si>
    <t>ON FORWARD CONTRACTS</t>
  </si>
  <si>
    <t>TOTAL APRECIATION/DEPRECIATION</t>
  </si>
  <si>
    <t>MARKET VALUE OF INVESTMENTS</t>
  </si>
  <si>
    <t>TOTAL NET ASSETS AT MARKET:</t>
  </si>
  <si>
    <t>INCOME</t>
  </si>
  <si>
    <t>DIVIDEND INCOME</t>
  </si>
  <si>
    <t>LONG TERM INTEREST INCOME</t>
  </si>
  <si>
    <t>SHORT TERM INTEREST INCOME</t>
  </si>
  <si>
    <t>AMORTIZATION/ACCRETION - LONG TERM</t>
  </si>
  <si>
    <t>AMORTIZATION/ACCRETION - SHORT TERM</t>
  </si>
  <si>
    <t>CURRENCY GN/LS ON INCOME RECEIVED</t>
  </si>
  <si>
    <t>CURRENCY GN/LS ON SETTLEMENTS</t>
  </si>
  <si>
    <t>AVERAGE GAIN/LOSS ON CURRENCY DISPOSAL</t>
  </si>
  <si>
    <t>AVERAGE SECURITY GN/LS-MBS PAYDOWN</t>
  </si>
  <si>
    <t>OTHER INCOME</t>
  </si>
  <si>
    <t>SECURITIES LENDING INCOME</t>
  </si>
  <si>
    <t>REAL ESTATE COLLECTIONS</t>
  </si>
  <si>
    <t>TOTAL INCOME:</t>
  </si>
  <si>
    <t>EXPENSES</t>
  </si>
  <si>
    <t>MANAGEMENT EXPENSE - PRIVATE EDGE</t>
  </si>
  <si>
    <t>FOREIGN INCOME TAXES</t>
  </si>
  <si>
    <t>REAL ESTATE DISTRIBUTIONS</t>
  </si>
  <si>
    <t>INVESTMENT MANAGER FEES</t>
  </si>
  <si>
    <t>TOTAL EXPENSES:</t>
  </si>
  <si>
    <t>NET INCOME - CURRENT PERIOD:</t>
  </si>
  <si>
    <t>NET INCOME AVAILABLE FOR DISTRIBUTION</t>
  </si>
  <si>
    <t>NET G/L AVAILABLE FOR DISTRIBUTION</t>
  </si>
  <si>
    <t>DISTRIBUTIONS PAID FROM INCOME</t>
  </si>
  <si>
    <t>UNDISTRIBUTED NET INCOME</t>
  </si>
  <si>
    <t>CAPITAL</t>
  </si>
  <si>
    <t>SUBSCRIPTIONS</t>
  </si>
  <si>
    <t>REDEMPTIONS</t>
  </si>
  <si>
    <t>MISCELLANEOUS PAYMENTS</t>
  </si>
  <si>
    <t>PRIOR YEARS NAV AT COST</t>
  </si>
  <si>
    <t>RETAINED EARNINGS (PAID IN CAPITAL)</t>
  </si>
  <si>
    <t>NET INCOME</t>
  </si>
  <si>
    <t>CONTRIBUTIONS</t>
  </si>
  <si>
    <t>BENEFIT PAYMENTS</t>
  </si>
  <si>
    <t>ASSET TRANSFERS</t>
  </si>
  <si>
    <t>TRANSFERS IN</t>
  </si>
  <si>
    <t>TRANSFERS OUT</t>
  </si>
  <si>
    <t>INTERLEDGER TRANSFERS IN/OUT</t>
  </si>
  <si>
    <t>INCOME SWEEP</t>
  </si>
  <si>
    <t>SECURITY GAIN/LOSS - FUTURES</t>
  </si>
  <si>
    <t>AVERAGE SECURITY GAIN/LOSS</t>
  </si>
  <si>
    <t>AVERAGE CURRENCY GAIN/LOSS</t>
  </si>
  <si>
    <t>NET AVERAGE GAIN/LOSS</t>
  </si>
  <si>
    <t>OTHER CAPITAL</t>
  </si>
  <si>
    <t>GAIN LOSS ON OPEN FUTURES CONTRACTS</t>
  </si>
  <si>
    <t>DISTRIBUTIONS PAID FROM CAPITAL</t>
  </si>
  <si>
    <t>TOTAL CAPITAL:</t>
  </si>
  <si>
    <t>NET CAPITAL AT MARKET:</t>
  </si>
  <si>
    <t>NET SHARES OUTSTANDING</t>
  </si>
  <si>
    <t>NET ASSET VALUE PER SHARE</t>
  </si>
  <si>
    <t>BALANCED TRIAL</t>
  </si>
  <si>
    <t>TOTAL NAV</t>
  </si>
  <si>
    <t>MARKET VALUE INVESTMENTS</t>
  </si>
  <si>
    <t>TOTAL MTM</t>
  </si>
  <si>
    <t>TOTAL INCOME</t>
  </si>
  <si>
    <t>TOTAL EXPENSE</t>
  </si>
  <si>
    <t>TOTAL INCOME/EXPENSE</t>
  </si>
  <si>
    <t>TOTAL CAP STOCK</t>
  </si>
  <si>
    <t>TOTAL FUTURES GL</t>
  </si>
  <si>
    <t>TRADE ADJUSTED MV CHANGE</t>
  </si>
  <si>
    <t>EXTENDED NAV</t>
  </si>
  <si>
    <t>MARKET VALUE IMPACT</t>
  </si>
  <si>
    <t>CAP STOCK IMPACT</t>
  </si>
  <si>
    <t>CAP GAINS IMPACT</t>
  </si>
  <si>
    <t>MISC CAP IMPACT</t>
  </si>
  <si>
    <t>INC/EXP IMPACT</t>
  </si>
  <si>
    <t>CURR. G/L IMPACT</t>
  </si>
  <si>
    <t>MTM IMPACT</t>
  </si>
  <si>
    <t>FUTURES IMPACT</t>
  </si>
  <si>
    <t>INCOME IMPACT</t>
  </si>
  <si>
    <t>EXPENSE IMPACT</t>
  </si>
  <si>
    <t>CURRENCY IMPACT</t>
  </si>
  <si>
    <t>FUTURE IMPACT</t>
  </si>
  <si>
    <t>MARKET TO MARKET IMPACT</t>
  </si>
  <si>
    <t>BSLP CURRENCY</t>
  </si>
  <si>
    <t>BSLP LT COST</t>
  </si>
  <si>
    <t>BSLP ST COST</t>
  </si>
  <si>
    <t>BSLP OPEN SELLS</t>
  </si>
  <si>
    <t>BSLP OPEN BUYS</t>
  </si>
  <si>
    <t>BSLP INT REC</t>
  </si>
  <si>
    <t>BSLP DIV REC</t>
  </si>
  <si>
    <t>BSLP INCOME PAY</t>
  </si>
  <si>
    <t>BSLP RECLAIMS</t>
  </si>
  <si>
    <t>BSLP TAX EX PAY</t>
  </si>
  <si>
    <t>BSLP UNR APP DEP MV</t>
  </si>
  <si>
    <t>BSLP UNR APP DEP</t>
  </si>
  <si>
    <t>CASH FLOW</t>
  </si>
  <si>
    <t>PS-CASH</t>
  </si>
  <si>
    <t>PS - FX FORWARD PAYABLE</t>
  </si>
  <si>
    <t>PS - FX FORWARD RECEIVABLE</t>
  </si>
  <si>
    <t>PS - FX SPOT PAYABLE</t>
  </si>
  <si>
    <t>PS - FX SPOT RECEIVABLE</t>
  </si>
  <si>
    <t>PS - INCOME PAYABLE - DIVIDEND</t>
  </si>
  <si>
    <t>PS - INCOME RECEIVABLE - DIVIDEND</t>
  </si>
  <si>
    <t>PS - INTEREST PAYABLE</t>
  </si>
  <si>
    <t>PS - INTEREST RECEIVABLE</t>
  </si>
  <si>
    <t>PS - INVESTMENT PAYABLE</t>
  </si>
  <si>
    <t>PS - INVESTMENT RECEIVABLE</t>
  </si>
  <si>
    <t>PS - LOAN INCOME RECEIVABLE</t>
  </si>
  <si>
    <t>PS - MBS PRINCIPAL</t>
  </si>
  <si>
    <t>PS - MARGIN VARIATION PAYABLE</t>
  </si>
  <si>
    <t>PS - MARGIN VARIATION RECEIVABLE</t>
  </si>
  <si>
    <t>PS - OTHER EXPENSE PAYABLE</t>
  </si>
  <si>
    <t>PS - OTHER INCOME PAYABLE</t>
  </si>
  <si>
    <t>PS - OTHER INCOME RECEIVABLE</t>
  </si>
  <si>
    <t>PS - OTHER PAYABLE</t>
  </si>
  <si>
    <t>PS - OTHER RECEIVABLE</t>
  </si>
  <si>
    <t>PS - SUSPENSE CASH</t>
  </si>
  <si>
    <t>PS - TAX EXPENSE</t>
  </si>
  <si>
    <t>PS - TAX RECLAIM RECEIVABLE</t>
  </si>
  <si>
    <t>PS - CAPITAL GAIN LOSS</t>
  </si>
  <si>
    <t>PS - CASH CONTRIBUTIONS</t>
  </si>
  <si>
    <t>PS - CASH WITHDRAWALS</t>
  </si>
  <si>
    <t>PS - LOAN INCOME ACTIVITY</t>
  </si>
  <si>
    <t>PS - MANAGEMENT EXPENSE</t>
  </si>
  <si>
    <t>PS - OTHER EXPENSE</t>
  </si>
  <si>
    <t>PS - OTHER INCOME</t>
  </si>
  <si>
    <t>PS - CURRENCY GAIN LOSS ON DISP ACTIVITY</t>
  </si>
  <si>
    <t>BSLP UNR FUTURE OTE</t>
  </si>
  <si>
    <t>tcl8</t>
  </si>
  <si>
    <t>N00985106</t>
  </si>
  <si>
    <t>B1HHKD3</t>
  </si>
  <si>
    <t>Aercap Holdings N.V.</t>
  </si>
  <si>
    <t>us</t>
  </si>
  <si>
    <t>04351P101</t>
  </si>
  <si>
    <t>BV9G6B8</t>
  </si>
  <si>
    <t xml:space="preserve">Ascendis Pharma A/S Sponsored </t>
  </si>
  <si>
    <t>12532H104</t>
  </si>
  <si>
    <t>BJ2L553</t>
  </si>
  <si>
    <t>CGI Inc.</t>
  </si>
  <si>
    <t>M22465104</t>
  </si>
  <si>
    <t>CHECK POINT SOFTWARE TECH</t>
  </si>
  <si>
    <t>Cae Inc.</t>
  </si>
  <si>
    <t>ERICSSON L M TELEPHONE CO</t>
  </si>
  <si>
    <t>M3760D101</t>
  </si>
  <si>
    <t>Elbit Systems Ltd.</t>
  </si>
  <si>
    <t>30215C101</t>
  </si>
  <si>
    <t>B1FWBH1</t>
  </si>
  <si>
    <t>Experian PLC</t>
  </si>
  <si>
    <t>N3167Y103</t>
  </si>
  <si>
    <t>BZ1GMK5</t>
  </si>
  <si>
    <t>Ferrari NV</t>
  </si>
  <si>
    <t>36315X101</t>
  </si>
  <si>
    <t>B292NQ7</t>
  </si>
  <si>
    <t>GALAPAGOS NV</t>
  </si>
  <si>
    <t>B8K7T65</t>
  </si>
  <si>
    <t>GRIFOLS SA</t>
  </si>
  <si>
    <t>45662N103</t>
  </si>
  <si>
    <t>INFINEON TECHNOLOGIES</t>
  </si>
  <si>
    <t>45857P806</t>
  </si>
  <si>
    <t>BF7NT10</t>
  </si>
  <si>
    <t xml:space="preserve">INTERCONTINENTAL HOTELS GROUP </t>
  </si>
  <si>
    <t>G4705A100</t>
  </si>
  <si>
    <t>B94G471</t>
  </si>
  <si>
    <t>Icon Plc</t>
  </si>
  <si>
    <t>48137C108</t>
  </si>
  <si>
    <t>B5BH372</t>
  </si>
  <si>
    <t>Julius Baer Gruppe AG Unsponso</t>
  </si>
  <si>
    <t>48138M105</t>
  </si>
  <si>
    <t>BJLMY27</t>
  </si>
  <si>
    <t>Jumia Technologies AG</t>
  </si>
  <si>
    <t>H50430232</t>
  </si>
  <si>
    <t>B1921K0</t>
  </si>
  <si>
    <t>Logitech International S.A.</t>
  </si>
  <si>
    <t>BYX32N0</t>
  </si>
  <si>
    <t>Merck KGaA Sponsored ADR</t>
  </si>
  <si>
    <t>BZ2YT41</t>
  </si>
  <si>
    <t>Morphosys AG</t>
  </si>
  <si>
    <t>NOKIA CORP -SPON ADR</t>
  </si>
  <si>
    <t>Open Text Corp.</t>
  </si>
  <si>
    <t>Orix Corp.</t>
  </si>
  <si>
    <t>PEARSON PLC SPONSORED ADR ADR</t>
  </si>
  <si>
    <t>SAP SE-SPONSORED ADR</t>
  </si>
  <si>
    <t>82509L107</t>
  </si>
  <si>
    <t>BXDZ9Z0</t>
  </si>
  <si>
    <t>Shopify, Inc. Class A</t>
  </si>
  <si>
    <t>83175M205</t>
  </si>
  <si>
    <t>Smith &amp; Nephew Plc</t>
  </si>
  <si>
    <t>Sony Group Corporation Sponsor</t>
  </si>
  <si>
    <t>84473L105</t>
  </si>
  <si>
    <t>BWG08D6</t>
  </si>
  <si>
    <t>South32 ADR</t>
  </si>
  <si>
    <t>Stmicroelectronics N.V.</t>
  </si>
  <si>
    <t>Teck Resources Ltd.</t>
  </si>
  <si>
    <t>H42097107</t>
  </si>
  <si>
    <t>BRTR118</t>
  </si>
  <si>
    <t>UBS Group AG</t>
  </si>
  <si>
    <t>N90064101</t>
  </si>
  <si>
    <t>BJFSR88</t>
  </si>
  <si>
    <t>uniQure N.V.</t>
  </si>
  <si>
    <t>Dassault System S.A.</t>
  </si>
  <si>
    <t>eu</t>
  </si>
  <si>
    <t>INFINEON TECHNOLOGIES AG</t>
  </si>
  <si>
    <t>B1JB4K8</t>
  </si>
  <si>
    <t>Symrise AG</t>
  </si>
  <si>
    <t>Teleperformance SE</t>
  </si>
  <si>
    <t>Veolia Environnement</t>
  </si>
  <si>
    <t>Alps Alpine Co., Ltd</t>
  </si>
  <si>
    <t>jp</t>
  </si>
  <si>
    <t>Asahi Kasei Corp ADR</t>
  </si>
  <si>
    <t>Makita Corp.</t>
  </si>
  <si>
    <t>Nidec Corp.</t>
  </si>
  <si>
    <t>OMRON Corporation</t>
  </si>
  <si>
    <t>Pan Pacific International Hold</t>
  </si>
  <si>
    <t>Rakuten, Inc.</t>
  </si>
  <si>
    <t>SUBARU CORP</t>
  </si>
  <si>
    <t>Seiko Epson</t>
  </si>
  <si>
    <t>TDK Corp. Sponsored</t>
  </si>
  <si>
    <t>Yaskawa Electric Corporation</t>
  </si>
  <si>
    <t>BALOISE HOLDING AG   REG</t>
  </si>
  <si>
    <t>ch</t>
  </si>
  <si>
    <t>B4R2R50</t>
  </si>
  <si>
    <t>JULIUS BAER GROUP LTD</t>
  </si>
  <si>
    <t>Lonza Group AG</t>
  </si>
  <si>
    <t>B61JC67</t>
  </si>
  <si>
    <t>Treasury Wine Estates ltd</t>
  </si>
  <si>
    <t>au</t>
  </si>
  <si>
    <t>B0744B3</t>
  </si>
  <si>
    <t>BUNZL PLC Common Stock</t>
  </si>
  <si>
    <t>gb</t>
  </si>
  <si>
    <t>B0SWJX3</t>
  </si>
  <si>
    <t>London Stock Exchange Grpoup P</t>
  </si>
  <si>
    <t>B1WY233</t>
  </si>
  <si>
    <t>Smith Group PLC</t>
  </si>
  <si>
    <t>money</t>
  </si>
  <si>
    <t>US Dollar</t>
  </si>
  <si>
    <t>gbp</t>
  </si>
  <si>
    <t>UK Pound</t>
  </si>
  <si>
    <t>sek</t>
  </si>
  <si>
    <t>Swedish Krona</t>
  </si>
  <si>
    <t>se</t>
  </si>
  <si>
    <t>chf</t>
  </si>
  <si>
    <t>Swiss Franc</t>
  </si>
  <si>
    <t>jpy</t>
  </si>
  <si>
    <t>Japanese Yen</t>
  </si>
  <si>
    <t>aud</t>
  </si>
  <si>
    <t>Australian Dollar</t>
  </si>
  <si>
    <t>eur</t>
  </si>
  <si>
    <t>European Union Euro</t>
  </si>
  <si>
    <t>8322049D5</t>
  </si>
  <si>
    <t>DR</t>
  </si>
  <si>
    <t>USD</t>
  </si>
  <si>
    <t>N</t>
  </si>
  <si>
    <t>MERCK KGAA SPONSORED ADR ADR</t>
  </si>
  <si>
    <t>INFINEON TECHNOLOGIES ADR ADR</t>
  </si>
  <si>
    <t>ALPS ALPINE CO LTD COMMON STOCK</t>
  </si>
  <si>
    <t>JPY</t>
  </si>
  <si>
    <t>ASAHI KASEI CORP COMMON STOCK</t>
  </si>
  <si>
    <t>MAKITA CORP COMMON STOCK</t>
  </si>
  <si>
    <t>NIDEC CORP COMMON STOCK</t>
  </si>
  <si>
    <t>OMRON CORP COMMON STOCK</t>
  </si>
  <si>
    <t>INFINEON TECHNOLOGIES AG COMMON STOCK</t>
  </si>
  <si>
    <t>EUR</t>
  </si>
  <si>
    <t>SUBARU CORP COMMON STOCK</t>
  </si>
  <si>
    <t>TDK CORP COMMON STOCK</t>
  </si>
  <si>
    <t>STMICROELECTRONICS NV NY SHS NY REG SHRS</t>
  </si>
  <si>
    <t>SAP SE SPONSORED ADR ADR</t>
  </si>
  <si>
    <t>SMITH + NEPHEW PLC  SPON ADR ADR</t>
  </si>
  <si>
    <t>ERICSSON (LM) TEL SP ADR ADR</t>
  </si>
  <si>
    <t>SEIKO EPSON CORP COMMON STOCK</t>
  </si>
  <si>
    <t>LONDON STOCK EXCHANGE GROUP COMMON STOCK GBP.06918605</t>
  </si>
  <si>
    <t>B0SWJX907</t>
  </si>
  <si>
    <t>GBP</t>
  </si>
  <si>
    <t>LOGITECH INTERNATIONAL REG COMMON STOCK CHF.25</t>
  </si>
  <si>
    <t>SYMRISE AG COMMON STOCK</t>
  </si>
  <si>
    <t>B1JB4K905</t>
  </si>
  <si>
    <t>SMITHS GROUP PLC COMMON STOCK GBP.375</t>
  </si>
  <si>
    <t>B1WY23900</t>
  </si>
  <si>
    <t>MERCK KGAA UNSPONSORED ADR ADR</t>
  </si>
  <si>
    <t>B24BVX2</t>
  </si>
  <si>
    <t>SYMRISE AG UNSPON ADR ADR</t>
  </si>
  <si>
    <t>B3DTPS7</t>
  </si>
  <si>
    <t>87155N109</t>
  </si>
  <si>
    <t>JULIUS BAER GROUP LTD UN ADR ADR</t>
  </si>
  <si>
    <t>GRIFOLS SA ADR ADR</t>
  </si>
  <si>
    <t>UBS GROUP AG REG COMMON STOCK CHF.1</t>
  </si>
  <si>
    <t>FERRARI NV COMMON STOCK EUR.01</t>
  </si>
  <si>
    <t>YASKAWA ELECTRIC CORP COMMON STOCK</t>
  </si>
  <si>
    <t>MORPHOSYS AG ADR</t>
  </si>
  <si>
    <t>FERRARI NV</t>
  </si>
  <si>
    <t>MERCK KGAA SPONSORED ADR</t>
  </si>
  <si>
    <t>SHOPIFY INC   CLASS A</t>
  </si>
  <si>
    <t>SOUTH32 ADR</t>
  </si>
  <si>
    <t>ASCENDIS PHARMA A/S   ADR</t>
  </si>
  <si>
    <t>UBS GROUP AG REG</t>
  </si>
  <si>
    <t>JUMIA TECHNOLOGIES AG ADR</t>
  </si>
  <si>
    <t>UNIQURE NV</t>
  </si>
  <si>
    <t>CGI INC</t>
  </si>
  <si>
    <t>INTERCONTINENTAL HOTELS ADR</t>
  </si>
  <si>
    <t>ICON PLC</t>
  </si>
  <si>
    <t>GRIFOLS SA ADR</t>
  </si>
  <si>
    <t>TREASURY WINE ESTATES LTD</t>
  </si>
  <si>
    <t>B61JC6908</t>
  </si>
  <si>
    <t>AUD</t>
  </si>
  <si>
    <t>JULIUS BAER GROUP LTD UN ADR</t>
  </si>
  <si>
    <t>B4R2R5908</t>
  </si>
  <si>
    <t>CHF</t>
  </si>
  <si>
    <t>GALAPAGOS NV SPON ADR</t>
  </si>
  <si>
    <t>SMITHS GROUP PLC</t>
  </si>
  <si>
    <t>SYMRISE AG</t>
  </si>
  <si>
    <t>AERCAP HOLDINGS NV</t>
  </si>
  <si>
    <t>EXPERIAN PLC SPONS ADR</t>
  </si>
  <si>
    <t>LOGITECH INTERNATIONAL REG</t>
  </si>
  <si>
    <t>LONDON STOCK EXCHANGE GROUP</t>
  </si>
  <si>
    <t>BUNZL PLC</t>
  </si>
  <si>
    <t>B0744B906</t>
  </si>
  <si>
    <t>LONZA GROUP AG REG</t>
  </si>
  <si>
    <t>YASKAWA ELECTRIC CORP</t>
  </si>
  <si>
    <t>TDK CORP</t>
  </si>
  <si>
    <t>OMRON CORP</t>
  </si>
  <si>
    <t>NIDEC CORP</t>
  </si>
  <si>
    <t>SEIKO EPSON CORP</t>
  </si>
  <si>
    <t>MAKITA CORP</t>
  </si>
  <si>
    <t>PAN PACIFIC INTERNATIONAL HO</t>
  </si>
  <si>
    <t>RAKUTEN GROUP INC</t>
  </si>
  <si>
    <t>ASAHI KASEI CORP</t>
  </si>
  <si>
    <t>ALPS ALPINE CO LTD</t>
  </si>
  <si>
    <t>TELEPERFORMANCE</t>
  </si>
  <si>
    <t>DASSAULT SYSTEMES SE</t>
  </si>
  <si>
    <t>VEOLIA ENVIRONNEMENT</t>
  </si>
  <si>
    <t>SONY GROUP CORP   SP ADR</t>
  </si>
  <si>
    <t>SAP SE SPONSORED ADR</t>
  </si>
  <si>
    <t>PEARSON PLC SPONSORED ADR</t>
  </si>
  <si>
    <t>OPEN TEXT CORP</t>
  </si>
  <si>
    <t>NOKIA CORP SPON ADR</t>
  </si>
  <si>
    <t>SMITH + NEPHEW PLC  SPON ADR</t>
  </si>
  <si>
    <t>INFINEON TECHNOLOGIES ADR</t>
  </si>
  <si>
    <t>STMICROELECTRONICS NV NY SHS</t>
  </si>
  <si>
    <t>ORIX    SPONSORED ADR</t>
  </si>
  <si>
    <t>ELBIT SYSTEMS LTD</t>
  </si>
  <si>
    <t>CAE INC</t>
  </si>
  <si>
    <t>TECK RESOURCES LTD CLS B</t>
  </si>
  <si>
    <t>ERICSSON (LM) TEL SP ADR</t>
  </si>
  <si>
    <t>POUND STERLING</t>
  </si>
  <si>
    <t>FC</t>
  </si>
  <si>
    <t>SWEDISH KRONA</t>
  </si>
  <si>
    <t>SEK</t>
  </si>
  <si>
    <t>STRS LIQUIDITY FUND</t>
  </si>
  <si>
    <t>SF</t>
  </si>
  <si>
    <t>US DOLLAR</t>
  </si>
  <si>
    <t>EURO CURRENCY</t>
  </si>
  <si>
    <t>SWISS FRANC</t>
  </si>
  <si>
    <t>JAPANESE YEN</t>
  </si>
  <si>
    <t>AUSTRALIAN DOLLAR</t>
  </si>
  <si>
    <t>Cash sweep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</si>
</sst>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8" formatCode="&quot;$&quot;#,##0.00_);[Red]\(&quot;$&quot;#,##0.00\)"/>
    <numFmt numFmtId="43" formatCode="_(* #,##0.00_);_(* \(#,##0.00\);_(* &quot;-&quot;??_);_(@_)"/>
    <numFmt numFmtId="164" formatCode="[$-409]d\-mmm\-yy;@"/>
    <numFmt numFmtId="165" formatCode="#,##0.000000_);[Red]\(#,##0.000000\)"/>
    <numFmt numFmtId="166" formatCode="0.000%"/>
    <numFmt numFmtId="167" formatCode="#,##0.000;\(#,##0.000\)"/>
    <numFmt numFmtId="168" formatCode="#,##0;\(#,##0\)"/>
    <numFmt numFmtId="169" formatCode="&quot;       &quot;@"/>
    <numFmt numFmtId="170" formatCode="[$-409]dd\-mmm\-yy;@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name val="Arial"/>
      <family val="2"/>
    </font>
    <font>
      <b/>
      <i/>
      <u/>
      <sz val="10"/>
      <name val="Arial"/>
      <family val="2"/>
    </font>
    <font>
      <b/>
      <i/>
      <sz val="10"/>
      <name val="Times New Roman"/>
      <family val="1"/>
    </font>
    <font>
      <b/>
      <i/>
      <u/>
      <sz val="10"/>
      <name val="Times New Roman"/>
      <family val="1"/>
    </font>
    <font>
      <b/>
      <i/>
      <sz val="14"/>
      <name val="Times New Roman"/>
      <family val="1"/>
    </font>
    <font>
      <b/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</font>
    <font>
      <b/>
      <sz val="10"/>
      <name val="Arial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3" fontId="10" fillId="0" borderId="0" applyFont="0" applyFill="0" applyBorder="0" applyAlignment="0" applyProtection="0"/>
    <xf numFmtId="0" fontId="21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82">
    <xf numFmtId="0" fontId="0" fillId="0" borderId="0" xfId="0"/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horizontal="center"/>
    </xf>
    <xf numFmtId="49" fontId="13" fillId="0" borderId="0" xfId="0" applyNumberFormat="1" applyFont="1" applyAlignment="1">
      <alignment horizontal="center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3" fillId="0" borderId="0" xfId="0" applyFont="1" applyBorder="1"/>
    <xf numFmtId="0" fontId="15" fillId="0" borderId="0" xfId="0" applyFont="1"/>
    <xf numFmtId="0" fontId="16" fillId="0" borderId="0" xfId="0" applyFont="1"/>
    <xf numFmtId="0" fontId="17" fillId="0" borderId="0" xfId="0" applyFont="1"/>
    <xf numFmtId="43" fontId="17" fillId="0" borderId="0" xfId="1" applyFont="1"/>
    <xf numFmtId="43" fontId="13" fillId="0" borderId="0" xfId="1" applyFont="1"/>
    <xf numFmtId="43" fontId="13" fillId="0" borderId="0" xfId="1" applyFont="1" applyBorder="1"/>
    <xf numFmtId="0" fontId="13" fillId="0" borderId="0" xfId="0" quotePrefix="1" applyFont="1" applyAlignment="1">
      <alignment horizontal="left"/>
    </xf>
    <xf numFmtId="43" fontId="13" fillId="0" borderId="2" xfId="1" applyFont="1" applyBorder="1"/>
    <xf numFmtId="0" fontId="18" fillId="0" borderId="0" xfId="0" applyFont="1"/>
    <xf numFmtId="43" fontId="18" fillId="0" borderId="0" xfId="1" quotePrefix="1" applyFont="1" applyAlignment="1">
      <alignment horizontal="left"/>
    </xf>
    <xf numFmtId="43" fontId="18" fillId="0" borderId="0" xfId="1" applyFont="1"/>
    <xf numFmtId="0" fontId="19" fillId="0" borderId="0" xfId="0" applyFont="1"/>
    <xf numFmtId="165" fontId="13" fillId="0" borderId="0" xfId="0" applyNumberFormat="1" applyFont="1" applyAlignment="1">
      <alignment wrapText="1"/>
    </xf>
    <xf numFmtId="43" fontId="13" fillId="0" borderId="0" xfId="1" applyFont="1" applyAlignment="1">
      <alignment wrapText="1"/>
    </xf>
    <xf numFmtId="166" fontId="13" fillId="0" borderId="0" xfId="3" applyNumberFormat="1" applyFont="1"/>
    <xf numFmtId="43" fontId="13" fillId="0" borderId="0" xfId="0" applyNumberFormat="1" applyFont="1"/>
    <xf numFmtId="0" fontId="21" fillId="0" borderId="0" xfId="2"/>
    <xf numFmtId="0" fontId="20" fillId="0" borderId="0" xfId="2" applyFont="1"/>
    <xf numFmtId="0" fontId="0" fillId="3" borderId="0" xfId="0" applyFill="1"/>
    <xf numFmtId="43" fontId="13" fillId="0" borderId="0" xfId="1" applyFont="1" applyFill="1"/>
    <xf numFmtId="15" fontId="13" fillId="0" borderId="13" xfId="0" applyNumberFormat="1" applyFont="1" applyBorder="1"/>
    <xf numFmtId="8" fontId="13" fillId="0" borderId="0" xfId="1" applyNumberFormat="1" applyFont="1" applyFill="1"/>
    <xf numFmtId="0" fontId="23" fillId="0" borderId="0" xfId="0" applyFont="1" applyAlignment="1">
      <alignment horizontal="left"/>
    </xf>
    <xf numFmtId="0" fontId="23" fillId="0" borderId="0" xfId="0" applyFont="1" applyAlignment="1">
      <alignment horizontal="right"/>
    </xf>
    <xf numFmtId="167" fontId="22" fillId="0" borderId="0" xfId="0" applyNumberFormat="1" applyFont="1" applyAlignment="1">
      <alignment horizontal="right"/>
    </xf>
    <xf numFmtId="14" fontId="0" fillId="0" borderId="0" xfId="0" applyNumberFormat="1"/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40" fontId="13" fillId="0" borderId="2" xfId="0" applyNumberFormat="1" applyFont="1" applyBorder="1" applyAlignment="1">
      <alignment horizontal="center"/>
    </xf>
    <xf numFmtId="165" fontId="13" fillId="0" borderId="2" xfId="0" applyNumberFormat="1" applyFont="1" applyBorder="1"/>
    <xf numFmtId="0" fontId="13" fillId="0" borderId="2" xfId="0" applyFont="1" applyBorder="1" applyAlignment="1">
      <alignment wrapText="1"/>
    </xf>
    <xf numFmtId="0" fontId="12" fillId="2" borderId="2" xfId="0" applyFont="1" applyFill="1" applyBorder="1" applyAlignment="1">
      <alignment horizontal="centerContinuous"/>
    </xf>
    <xf numFmtId="0" fontId="12" fillId="0" borderId="2" xfId="0" applyFont="1" applyBorder="1" applyAlignment="1">
      <alignment horizontal="center"/>
    </xf>
    <xf numFmtId="164" fontId="13" fillId="0" borderId="2" xfId="0" applyNumberFormat="1" applyFont="1" applyBorder="1" applyAlignment="1">
      <alignment horizontal="center"/>
    </xf>
    <xf numFmtId="168" fontId="0" fillId="0" borderId="2" xfId="0" applyNumberFormat="1" applyFont="1" applyBorder="1" applyAlignment="1">
      <alignment horizontal="right"/>
    </xf>
    <xf numFmtId="0" fontId="0" fillId="0" borderId="2" xfId="0" applyFont="1" applyBorder="1"/>
    <xf numFmtId="167" fontId="0" fillId="0" borderId="2" xfId="0" applyNumberFormat="1" applyFont="1" applyBorder="1" applyAlignment="1">
      <alignment horizontal="right"/>
    </xf>
    <xf numFmtId="0" fontId="24" fillId="0" borderId="2" xfId="10" applyFont="1" applyBorder="1"/>
    <xf numFmtId="170" fontId="0" fillId="0" borderId="2" xfId="0" applyNumberFormat="1" applyFont="1" applyBorder="1" applyAlignment="1">
      <alignment horizontal="right"/>
    </xf>
    <xf numFmtId="0" fontId="2" fillId="0" borderId="0" xfId="11"/>
    <xf numFmtId="0" fontId="25" fillId="0" borderId="2" xfId="0" applyFont="1" applyBorder="1"/>
    <xf numFmtId="0" fontId="22" fillId="0" borderId="0" xfId="0" applyFont="1" applyAlignment="1">
      <alignment horizontal="left"/>
    </xf>
    <xf numFmtId="169" fontId="22" fillId="0" borderId="0" xfId="0" applyNumberFormat="1" applyFont="1" applyAlignment="1">
      <alignment horizontal="left"/>
    </xf>
    <xf numFmtId="0" fontId="10" fillId="3" borderId="0" xfId="2" applyFont="1" applyFill="1"/>
    <xf numFmtId="0" fontId="10" fillId="0" borderId="0" xfId="2" applyFont="1"/>
    <xf numFmtId="0" fontId="25" fillId="0" borderId="0" xfId="0" applyFont="1"/>
    <xf numFmtId="0" fontId="0" fillId="0" borderId="0" xfId="0" applyAlignment="1">
      <alignment horizontal="left"/>
    </xf>
    <xf numFmtId="0" fontId="0" fillId="0" borderId="2" xfId="0" applyFont="1" applyBorder="1" applyAlignment="1">
      <alignment horizontal="left"/>
    </xf>
    <xf numFmtId="0" fontId="13" fillId="0" borderId="5" xfId="0" quotePrefix="1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0" fillId="0" borderId="7" xfId="0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0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0" fontId="0" fillId="0" borderId="8" xfId="0" applyFont="1" applyBorder="1" applyAlignment="1">
      <alignment horizontal="center" wrapText="1"/>
    </xf>
    <xf numFmtId="0" fontId="0" fillId="0" borderId="9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12" fillId="2" borderId="2" xfId="0" applyFont="1" applyFill="1" applyBorder="1" applyAlignment="1">
      <alignment horizontal="center"/>
    </xf>
    <xf numFmtId="0" fontId="13" fillId="0" borderId="5" xfId="0" applyFont="1" applyBorder="1" applyAlignment="1">
      <alignment horizontal="center" wrapText="1"/>
    </xf>
    <xf numFmtId="0" fontId="14" fillId="0" borderId="10" xfId="0" quotePrefix="1" applyFont="1" applyBorder="1" applyAlignment="1">
      <alignment horizontal="left"/>
    </xf>
    <xf numFmtId="0" fontId="0" fillId="0" borderId="11" xfId="0" applyFont="1" applyBorder="1" applyAlignment="1"/>
    <xf numFmtId="0" fontId="0" fillId="0" borderId="12" xfId="0" applyFont="1" applyBorder="1" applyAlignment="1"/>
    <xf numFmtId="43" fontId="13" fillId="0" borderId="6" xfId="1" applyFont="1" applyBorder="1" applyAlignment="1">
      <alignment horizontal="center" vertical="center"/>
    </xf>
    <xf numFmtId="43" fontId="0" fillId="0" borderId="6" xfId="1" applyFont="1" applyBorder="1" applyAlignment="1">
      <alignment horizontal="center" vertical="center"/>
    </xf>
    <xf numFmtId="43" fontId="13" fillId="0" borderId="0" xfId="1" applyFont="1" applyAlignment="1">
      <alignment horizontal="center"/>
    </xf>
    <xf numFmtId="43" fontId="0" fillId="0" borderId="0" xfId="1" applyFont="1" applyAlignment="1">
      <alignment horizontal="center"/>
    </xf>
    <xf numFmtId="0" fontId="13" fillId="0" borderId="10" xfId="0" applyFont="1" applyBorder="1" applyAlignment="1">
      <alignment horizontal="left"/>
    </xf>
    <xf numFmtId="0" fontId="14" fillId="0" borderId="10" xfId="0" applyFont="1" applyBorder="1" applyAlignment="1">
      <alignment horizontal="left"/>
    </xf>
    <xf numFmtId="8" fontId="13" fillId="0" borderId="0" xfId="0" applyNumberFormat="1" applyFont="1" applyAlignment="1">
      <alignment horizontal="center"/>
    </xf>
    <xf numFmtId="8" fontId="0" fillId="0" borderId="0" xfId="0" applyNumberFormat="1" applyFont="1" applyAlignment="1">
      <alignment horizontal="center"/>
    </xf>
  </cellXfs>
  <cellStyles count="13">
    <cellStyle name="Comma" xfId="1" builtinId="3"/>
    <cellStyle name="Normal" xfId="0" builtinId="0"/>
    <cellStyle name="Normal 10" xfId="11"/>
    <cellStyle name="Normal 11" xfId="12"/>
    <cellStyle name="Normal 2" xfId="2"/>
    <cellStyle name="Normal 3" xfId="4"/>
    <cellStyle name="Normal 4" xfId="5"/>
    <cellStyle name="Normal 5" xfId="6"/>
    <cellStyle name="Normal 6" xfId="7"/>
    <cellStyle name="Normal 7" xfId="8"/>
    <cellStyle name="Normal 8" xfId="9"/>
    <cellStyle name="Normal 9" xfId="1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39"/>
  <sheetViews>
    <sheetView tabSelected="1" zoomScaleNormal="100" workbookViewId="0"/>
  </sheetViews>
  <sheetFormatPr defaultRowHeight="12.75" x14ac:dyDescent="0.2"/>
  <cols>
    <col min="1" max="1" width="20.7109375" style="2" customWidth="1"/>
    <col min="2" max="2" width="38" style="2" customWidth="1"/>
    <col min="3" max="3" width="4.140625" style="2" customWidth="1"/>
    <col min="4" max="4" width="24.42578125" style="13" bestFit="1" customWidth="1"/>
    <col min="5" max="5" width="20.28515625" style="13" customWidth="1"/>
    <col min="6" max="6" width="17.7109375" style="13" customWidth="1"/>
    <col min="7" max="7" width="48.7109375" style="2" bestFit="1" customWidth="1"/>
    <col min="8" max="8" width="53.5703125" style="2" bestFit="1" customWidth="1"/>
  </cols>
  <sheetData>
    <row r="1" spans="1:8" s="9" customFormat="1" ht="31.7" customHeight="1" x14ac:dyDescent="0.35">
      <c r="A1" s="20" t="s">
        <v>20</v>
      </c>
      <c r="B1" s="11"/>
      <c r="C1" s="11"/>
      <c r="D1" s="12"/>
      <c r="E1" s="12"/>
      <c r="F1" s="12"/>
      <c r="G1" s="11"/>
      <c r="H1" s="11"/>
    </row>
    <row r="3" spans="1:8" x14ac:dyDescent="0.2">
      <c r="C3" s="8"/>
      <c r="D3" s="14"/>
      <c r="E3" s="14"/>
      <c r="F3" s="14"/>
      <c r="G3" s="8"/>
    </row>
    <row r="4" spans="1:8" ht="20.25" customHeight="1" x14ac:dyDescent="0.2">
      <c r="A4" s="29" t="s">
        <v>19</v>
      </c>
      <c r="B4" s="29" t="s">
        <v>66</v>
      </c>
      <c r="C4" s="8"/>
      <c r="D4" s="14"/>
      <c r="E4" s="14"/>
      <c r="F4" s="14"/>
      <c r="G4" s="8"/>
    </row>
    <row r="5" spans="1:8" ht="21.75" customHeight="1" x14ac:dyDescent="0.2">
      <c r="A5" s="29" t="s">
        <v>106</v>
      </c>
      <c r="B5" s="29">
        <v>44316</v>
      </c>
      <c r="C5" s="8"/>
      <c r="D5" s="14"/>
      <c r="E5" s="14"/>
      <c r="F5" s="14"/>
      <c r="G5" s="8"/>
    </row>
    <row r="6" spans="1:8" x14ac:dyDescent="0.2">
      <c r="C6" s="8"/>
      <c r="D6" s="14"/>
      <c r="E6" s="14"/>
      <c r="F6" s="14"/>
      <c r="G6" s="8"/>
    </row>
    <row r="7" spans="1:8" x14ac:dyDescent="0.2">
      <c r="C7" s="8"/>
      <c r="D7" s="14"/>
      <c r="E7" s="14"/>
      <c r="F7" s="14"/>
      <c r="G7" s="8"/>
    </row>
    <row r="13" spans="1:8" s="10" customFormat="1" ht="13.5" x14ac:dyDescent="0.25">
      <c r="A13" s="17" t="s">
        <v>21</v>
      </c>
      <c r="B13" s="17"/>
      <c r="C13" s="17"/>
      <c r="D13" s="18" t="s">
        <v>30</v>
      </c>
      <c r="E13" s="19" t="s">
        <v>23</v>
      </c>
      <c r="F13" s="19" t="s">
        <v>25</v>
      </c>
      <c r="G13" s="17" t="s">
        <v>26</v>
      </c>
      <c r="H13" s="17" t="s">
        <v>41</v>
      </c>
    </row>
    <row r="15" spans="1:8" x14ac:dyDescent="0.2">
      <c r="A15" s="15" t="s">
        <v>22</v>
      </c>
      <c r="D15" s="28">
        <f ca="1">SUMIF(Trial!$A$3:$G$17,'Summary Sheet'!A15,Trial!$G$3:$G$17)-SUMIF(Trial!$A$20:$G$28,'Summary Sheet'!A15,Trial!$G$20:$G$28)+SUMIF(Trial!$A$32:$G$40,'Summary Sheet'!A15,Trial!$G$32:$G$40)</f>
        <v>97047884.689999998</v>
      </c>
      <c r="E15" s="30">
        <f>+Recon!H3</f>
        <v>97042029.640000001</v>
      </c>
      <c r="F15" s="13">
        <f ca="1">+D15-E15</f>
        <v>5855.0499999970198</v>
      </c>
      <c r="G15" s="2" t="s">
        <v>29</v>
      </c>
      <c r="H15" s="2" t="s">
        <v>42</v>
      </c>
    </row>
    <row r="16" spans="1:8" x14ac:dyDescent="0.2">
      <c r="A16" s="2" t="s">
        <v>24</v>
      </c>
      <c r="D16" s="28">
        <f ca="1">SUMIF(Trial!$A$3:$G$17,'Summary Sheet'!A16,Trial!$G$3:$G$17)-SUMIF(Trial!$A$20:$G$28,'Summary Sheet'!A16,Trial!$G$20:$G$28)+SUMIF(Trial!$A$32:$G$40,'Summary Sheet'!A16,Trial!$G$32:$G$40)</f>
        <v>319497.71999999997</v>
      </c>
      <c r="E16" s="30">
        <f>+Recon!B3</f>
        <v>222772.19</v>
      </c>
      <c r="F16" s="13">
        <f ca="1">+D16-E16</f>
        <v>96725.52999999997</v>
      </c>
      <c r="G16" s="2" t="s">
        <v>29</v>
      </c>
      <c r="H16" s="2" t="s">
        <v>43</v>
      </c>
    </row>
    <row r="17" spans="1:7" x14ac:dyDescent="0.2">
      <c r="A17" s="15" t="s">
        <v>35</v>
      </c>
      <c r="D17" s="28">
        <f ca="1">SUMIF(Trial!$A$3:$G$17,'Summary Sheet'!A17,Trial!$G$3:$G$17)-SUMIF(Trial!$A$20:$G$28,'Summary Sheet'!A17,Trial!$G$20:$G$28)+SUMIF(Trial!$A$32:$G$40,'Summary Sheet'!A17,Trial!$G$32:$G$40)</f>
        <v>0</v>
      </c>
      <c r="E17" s="28">
        <v>0</v>
      </c>
      <c r="F17" s="13">
        <f ca="1">+D17-E17</f>
        <v>0</v>
      </c>
    </row>
    <row r="18" spans="1:7" x14ac:dyDescent="0.2">
      <c r="A18" s="2" t="s">
        <v>27</v>
      </c>
      <c r="D18" s="28">
        <f ca="1">SUMIF(Trial!$A$3:$G$17,'Summary Sheet'!A18,Trial!$G$3:$G$17)-SUMIF(Trial!$A$20:$G$28,'Summary Sheet'!A18,Trial!$G$20:$G$28)+SUMIF(Trial!$A$32:$G$40,'Summary Sheet'!A18,Trial!$G$32:$G$40)</f>
        <v>0</v>
      </c>
      <c r="E18" s="28">
        <v>0</v>
      </c>
      <c r="F18" s="13">
        <f ca="1">+D18-E18</f>
        <v>0</v>
      </c>
      <c r="G18" s="2" t="s">
        <v>37</v>
      </c>
    </row>
    <row r="19" spans="1:7" x14ac:dyDescent="0.2">
      <c r="A19" s="2" t="s">
        <v>28</v>
      </c>
      <c r="D19" s="28">
        <f ca="1">SUMIF(Trial!$A$3:$G$17,'Summary Sheet'!A19,Trial!$G$3:$G$17)-SUMIF(Trial!$A$20:$G$28,'Summary Sheet'!A19,Trial!$G$20:$G$28)+SUMIF(Trial!$A$32:$G$40,'Summary Sheet'!A19,Trial!$G$32:$G$40)</f>
        <v>0</v>
      </c>
      <c r="E19" s="28">
        <v>0</v>
      </c>
      <c r="F19" s="13">
        <f ca="1">+D19-E19</f>
        <v>0</v>
      </c>
    </row>
    <row r="20" spans="1:7" x14ac:dyDescent="0.2">
      <c r="A20" s="2" t="s">
        <v>52</v>
      </c>
      <c r="D20" s="28">
        <f ca="1">SUMIF(Trial!$A$3:$G$17,'Summary Sheet'!A20,Trial!$G$3:$G$17)-SUMIF(Trial!$A$20:$G$28,'Summary Sheet'!A20,Trial!$G$20:$G$28)+SUMIF(Trial!$A$32:$G$40,'Summary Sheet'!A20,Trial!$G$32:$G$40)</f>
        <v>112.86</v>
      </c>
      <c r="E20" s="28">
        <v>0</v>
      </c>
    </row>
    <row r="21" spans="1:7" x14ac:dyDescent="0.2">
      <c r="A21" s="2" t="s">
        <v>33</v>
      </c>
      <c r="D21" s="28">
        <f ca="1">SUMIF(Trial!$A$3:$G$17,'Summary Sheet'!A21,Trial!$G$3:$G$17)-SUMIF(Trial!$A$20:$G$28,'Summary Sheet'!A21,Trial!$G$20:$G$28)+SUMIF(Trial!$A$32:$G$40,'Summary Sheet'!A21,Trial!$G$32:$G$40)</f>
        <v>0</v>
      </c>
      <c r="E21" s="28">
        <v>0</v>
      </c>
    </row>
    <row r="23" spans="1:7" x14ac:dyDescent="0.2">
      <c r="B23" s="2" t="s">
        <v>31</v>
      </c>
      <c r="D23" s="16">
        <f ca="1">SUM(D14:D22)</f>
        <v>97367495.269999996</v>
      </c>
      <c r="E23" s="16">
        <f>SUM(E14:E22)</f>
        <v>97264801.829999998</v>
      </c>
      <c r="F23" s="16">
        <f ca="1">SUM(F14:F22)</f>
        <v>102580.57999999699</v>
      </c>
    </row>
    <row r="24" spans="1:7" x14ac:dyDescent="0.2">
      <c r="B24" s="15" t="s">
        <v>36</v>
      </c>
      <c r="D24" s="16">
        <f>Trial!G43</f>
        <v>97367495.269999996</v>
      </c>
    </row>
    <row r="25" spans="1:7" x14ac:dyDescent="0.2">
      <c r="G25" s="24"/>
    </row>
    <row r="26" spans="1:7" x14ac:dyDescent="0.2">
      <c r="B26" s="15" t="s">
        <v>46</v>
      </c>
      <c r="D26" s="13">
        <f ca="1">+D23-D24</f>
        <v>0</v>
      </c>
      <c r="F26" s="23">
        <f ca="1">(+F23-F18)/D23</f>
        <v>1.053540298182069E-3</v>
      </c>
    </row>
    <row r="33" spans="1:8" s="9" customFormat="1" ht="13.5" x14ac:dyDescent="0.25">
      <c r="A33" s="17" t="s">
        <v>32</v>
      </c>
      <c r="B33" s="11"/>
      <c r="C33" s="11"/>
      <c r="D33" s="12"/>
      <c r="E33" s="12"/>
      <c r="F33" s="12"/>
      <c r="G33" s="11"/>
      <c r="H33" s="11"/>
    </row>
    <row r="34" spans="1:8" x14ac:dyDescent="0.2">
      <c r="A34" s="2" t="s">
        <v>56</v>
      </c>
      <c r="C34" s="13"/>
      <c r="F34" s="2"/>
      <c r="H34"/>
    </row>
    <row r="35" spans="1:8" x14ac:dyDescent="0.2">
      <c r="A35" s="2" t="s">
        <v>57</v>
      </c>
      <c r="C35" s="13"/>
      <c r="F35" s="2"/>
      <c r="H35"/>
    </row>
    <row r="36" spans="1:8" x14ac:dyDescent="0.2">
      <c r="A36" s="2" t="s">
        <v>53</v>
      </c>
      <c r="C36" s="13"/>
      <c r="F36" s="2"/>
      <c r="H36"/>
    </row>
    <row r="37" spans="1:8" x14ac:dyDescent="0.2">
      <c r="A37" s="2" t="s">
        <v>54</v>
      </c>
      <c r="C37" s="13"/>
      <c r="F37" s="2"/>
      <c r="H37"/>
    </row>
    <row r="38" spans="1:8" x14ac:dyDescent="0.2">
      <c r="A38" s="2" t="s">
        <v>55</v>
      </c>
      <c r="C38" s="13"/>
      <c r="F38" s="2"/>
      <c r="H38"/>
    </row>
    <row r="39" spans="1:8" x14ac:dyDescent="0.2">
      <c r="A39" s="2" t="s">
        <v>58</v>
      </c>
      <c r="C39" s="13"/>
      <c r="F39" s="2"/>
      <c r="H39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  <pageSetUpPr fitToPage="1"/>
  </sheetPr>
  <dimension ref="A1:S113"/>
  <sheetViews>
    <sheetView zoomScale="80" zoomScaleNormal="80" workbookViewId="0">
      <pane xSplit="5" ySplit="12" topLeftCell="F13" activePane="bottomRight" state="frozen"/>
      <selection pane="topRight" activeCell="E1" sqref="E1"/>
      <selection pane="bottomLeft" activeCell="A4" sqref="A4"/>
      <selection pane="bottomRight"/>
    </sheetView>
  </sheetViews>
  <sheetFormatPr defaultColWidth="9.28515625" defaultRowHeight="12.75" x14ac:dyDescent="0.2"/>
  <cols>
    <col min="1" max="1" width="16.140625" style="3" customWidth="1"/>
    <col min="2" max="2" width="6.7109375" style="3" customWidth="1"/>
    <col min="3" max="3" width="10.85546875" style="3" bestFit="1" customWidth="1"/>
    <col min="4" max="4" width="20.28515625" style="3" customWidth="1"/>
    <col min="5" max="5" width="16.42578125" style="4" customWidth="1"/>
    <col min="6" max="6" width="15.28515625" style="2" customWidth="1"/>
    <col min="7" max="7" width="21.5703125" style="2" customWidth="1"/>
    <col min="8" max="8" width="11.85546875" style="2" bestFit="1" customWidth="1"/>
    <col min="9" max="9" width="13.5703125" style="2" customWidth="1"/>
    <col min="10" max="10" width="15.140625" style="2" bestFit="1" customWidth="1"/>
    <col min="11" max="11" width="15.42578125" style="3" customWidth="1"/>
    <col min="12" max="13" width="15.7109375" style="3" bestFit="1" customWidth="1"/>
    <col min="14" max="14" width="18.140625" style="3" customWidth="1"/>
    <col min="15" max="16" width="12.5703125" style="2" bestFit="1" customWidth="1"/>
    <col min="17" max="17" width="11.7109375" style="2" customWidth="1"/>
    <col min="18" max="18" width="37.7109375" style="5" customWidth="1"/>
    <col min="19" max="19" width="21.7109375" style="5" customWidth="1"/>
    <col min="20" max="16384" width="9.28515625" style="2"/>
  </cols>
  <sheetData>
    <row r="1" spans="1:19" ht="13.5" thickBot="1" x14ac:dyDescent="0.25"/>
    <row r="2" spans="1:19" ht="13.5" thickBot="1" x14ac:dyDescent="0.25">
      <c r="A2" s="79" t="s">
        <v>34</v>
      </c>
      <c r="B2" s="72"/>
      <c r="C2" s="72"/>
      <c r="D2" s="72"/>
      <c r="E2" s="73"/>
      <c r="G2" s="79" t="s">
        <v>16</v>
      </c>
      <c r="H2" s="72"/>
      <c r="I2" s="72"/>
      <c r="J2" s="72"/>
      <c r="K2" s="73"/>
      <c r="M2" s="71" t="s">
        <v>40</v>
      </c>
      <c r="N2" s="72"/>
      <c r="O2" s="72"/>
      <c r="P2" s="72"/>
      <c r="Q2" s="73"/>
    </row>
    <row r="3" spans="1:19" x14ac:dyDescent="0.2">
      <c r="A3" s="7" t="s">
        <v>11</v>
      </c>
      <c r="B3" s="80">
        <f>SUM(P:P)</f>
        <v>222772.19</v>
      </c>
      <c r="C3" s="80"/>
      <c r="D3" s="80"/>
      <c r="E3" s="81"/>
      <c r="F3" s="2" t="s">
        <v>38</v>
      </c>
      <c r="G3" s="7" t="s">
        <v>11</v>
      </c>
      <c r="H3" s="80">
        <f>SUM(M13:M59973)</f>
        <v>97042029.640000001</v>
      </c>
      <c r="I3" s="80"/>
      <c r="J3" s="80"/>
      <c r="K3" s="81"/>
      <c r="L3" s="2" t="s">
        <v>38</v>
      </c>
      <c r="M3" s="7" t="s">
        <v>11</v>
      </c>
      <c r="N3" s="74">
        <f>SUM(G13:G59973)</f>
        <v>2505230</v>
      </c>
      <c r="O3" s="74"/>
      <c r="P3" s="74"/>
      <c r="Q3" s="75"/>
      <c r="R3" s="2" t="s">
        <v>38</v>
      </c>
    </row>
    <row r="4" spans="1:19" x14ac:dyDescent="0.2">
      <c r="A4" s="7" t="s">
        <v>12</v>
      </c>
      <c r="B4" s="80">
        <f>SUM(O:O)</f>
        <v>222772.19</v>
      </c>
      <c r="C4" s="80"/>
      <c r="D4" s="80"/>
      <c r="E4" s="81"/>
      <c r="F4" s="2" t="s">
        <v>38</v>
      </c>
      <c r="G4" s="7" t="s">
        <v>12</v>
      </c>
      <c r="H4" s="80">
        <f>SUM(L13:L59974)</f>
        <v>97047884.690000013</v>
      </c>
      <c r="I4" s="80"/>
      <c r="J4" s="80"/>
      <c r="K4" s="81"/>
      <c r="L4" s="2" t="s">
        <v>38</v>
      </c>
      <c r="M4" s="7" t="s">
        <v>12</v>
      </c>
      <c r="N4" s="76">
        <f>SUM(F13:F59974)</f>
        <v>2505230</v>
      </c>
      <c r="O4" s="76"/>
      <c r="P4" s="76"/>
      <c r="Q4" s="77"/>
      <c r="R4" s="2" t="s">
        <v>38</v>
      </c>
      <c r="S4" s="22"/>
    </row>
    <row r="5" spans="1:19" ht="13.5" thickBot="1" x14ac:dyDescent="0.25">
      <c r="A5" s="7" t="s">
        <v>13</v>
      </c>
      <c r="B5" s="80">
        <f>B4-B3</f>
        <v>0</v>
      </c>
      <c r="C5" s="80"/>
      <c r="D5" s="80"/>
      <c r="E5" s="81"/>
      <c r="F5" s="2" t="s">
        <v>10</v>
      </c>
      <c r="G5" s="7" t="s">
        <v>13</v>
      </c>
      <c r="H5" s="80">
        <f>H4-H3</f>
        <v>5855.0500000119209</v>
      </c>
      <c r="I5" s="80"/>
      <c r="J5" s="80"/>
      <c r="K5" s="81"/>
      <c r="M5" s="7" t="s">
        <v>13</v>
      </c>
      <c r="N5" s="76">
        <f>N4-N3</f>
        <v>0</v>
      </c>
      <c r="O5" s="76"/>
      <c r="P5" s="76"/>
      <c r="Q5" s="77"/>
      <c r="S5" s="22"/>
    </row>
    <row r="6" spans="1:19" ht="13.5" thickBot="1" x14ac:dyDescent="0.25">
      <c r="A6" s="78" t="s">
        <v>14</v>
      </c>
      <c r="B6" s="72"/>
      <c r="C6" s="72"/>
      <c r="D6" s="72"/>
      <c r="E6" s="73"/>
      <c r="G6" s="78" t="s">
        <v>14</v>
      </c>
      <c r="H6" s="72"/>
      <c r="I6" s="72"/>
      <c r="J6" s="72"/>
      <c r="K6" s="73"/>
      <c r="M6" s="78" t="s">
        <v>14</v>
      </c>
      <c r="N6" s="72"/>
      <c r="O6" s="72"/>
      <c r="P6" s="72"/>
      <c r="Q6" s="73"/>
      <c r="S6" s="21"/>
    </row>
    <row r="7" spans="1:19" ht="12.75" customHeight="1" x14ac:dyDescent="0.2">
      <c r="A7" s="6"/>
      <c r="B7" s="70" t="s">
        <v>39</v>
      </c>
      <c r="C7" s="58"/>
      <c r="D7" s="58"/>
      <c r="E7" s="59"/>
      <c r="G7" s="6"/>
      <c r="H7" s="70" t="s">
        <v>44</v>
      </c>
      <c r="I7" s="58"/>
      <c r="J7" s="58"/>
      <c r="K7" s="59"/>
      <c r="M7" s="57" t="s">
        <v>45</v>
      </c>
      <c r="N7" s="58"/>
      <c r="O7" s="58"/>
      <c r="P7" s="59"/>
      <c r="Q7" s="3"/>
    </row>
    <row r="8" spans="1:19" x14ac:dyDescent="0.2">
      <c r="A8" s="6"/>
      <c r="B8" s="60"/>
      <c r="C8" s="61"/>
      <c r="D8" s="61"/>
      <c r="E8" s="62"/>
      <c r="F8" s="2" t="s">
        <v>15</v>
      </c>
      <c r="G8" s="6"/>
      <c r="H8" s="60"/>
      <c r="I8" s="61"/>
      <c r="J8" s="61"/>
      <c r="K8" s="62"/>
      <c r="L8" s="2" t="s">
        <v>15</v>
      </c>
      <c r="M8" s="60"/>
      <c r="N8" s="61"/>
      <c r="O8" s="61"/>
      <c r="P8" s="62"/>
      <c r="Q8" s="2" t="s">
        <v>15</v>
      </c>
    </row>
    <row r="9" spans="1:19" ht="13.5" thickBot="1" x14ac:dyDescent="0.25">
      <c r="A9" s="6"/>
      <c r="B9" s="63"/>
      <c r="C9" s="64"/>
      <c r="D9" s="64"/>
      <c r="E9" s="65"/>
      <c r="G9" s="6"/>
      <c r="H9" s="63"/>
      <c r="I9" s="64"/>
      <c r="J9" s="64"/>
      <c r="K9" s="65"/>
      <c r="L9" s="2"/>
      <c r="M9" s="63"/>
      <c r="N9" s="64"/>
      <c r="O9" s="64"/>
      <c r="P9" s="65"/>
    </row>
    <row r="11" spans="1:19" s="1" customFormat="1" x14ac:dyDescent="0.2">
      <c r="A11" s="67" t="s">
        <v>8</v>
      </c>
      <c r="B11" s="67" t="s">
        <v>0</v>
      </c>
      <c r="C11" s="67" t="s">
        <v>1</v>
      </c>
      <c r="D11" s="68" t="s">
        <v>9</v>
      </c>
      <c r="E11" s="68" t="s">
        <v>2</v>
      </c>
      <c r="F11" s="40" t="s">
        <v>17</v>
      </c>
      <c r="G11" s="40"/>
      <c r="H11" s="67" t="s">
        <v>3</v>
      </c>
      <c r="I11" s="40" t="s">
        <v>48</v>
      </c>
      <c r="J11" s="40"/>
      <c r="K11" s="67" t="s">
        <v>3</v>
      </c>
      <c r="L11" s="69" t="s">
        <v>18</v>
      </c>
      <c r="M11" s="69"/>
      <c r="N11" s="67" t="s">
        <v>3</v>
      </c>
      <c r="O11" s="40" t="s">
        <v>4</v>
      </c>
      <c r="P11" s="40"/>
      <c r="Q11" s="67" t="s">
        <v>3</v>
      </c>
      <c r="R11" s="66" t="s">
        <v>49</v>
      </c>
      <c r="S11" s="66" t="s">
        <v>5</v>
      </c>
    </row>
    <row r="12" spans="1:19" s="1" customFormat="1" x14ac:dyDescent="0.2">
      <c r="A12" s="67"/>
      <c r="B12" s="67"/>
      <c r="C12" s="67"/>
      <c r="D12" s="68"/>
      <c r="E12" s="68"/>
      <c r="F12" s="41" t="s">
        <v>6</v>
      </c>
      <c r="G12" s="41" t="s">
        <v>7</v>
      </c>
      <c r="H12" s="67"/>
      <c r="I12" s="41" t="s">
        <v>6</v>
      </c>
      <c r="J12" s="41" t="s">
        <v>7</v>
      </c>
      <c r="K12" s="67"/>
      <c r="L12" s="35" t="s">
        <v>6</v>
      </c>
      <c r="M12" s="35" t="s">
        <v>7</v>
      </c>
      <c r="N12" s="67"/>
      <c r="O12" s="41" t="s">
        <v>6</v>
      </c>
      <c r="P12" s="41" t="s">
        <v>7</v>
      </c>
      <c r="Q12" s="67"/>
      <c r="R12" s="66"/>
      <c r="S12" s="66"/>
    </row>
    <row r="13" spans="1:19" x14ac:dyDescent="0.2">
      <c r="A13" s="47">
        <v>44316</v>
      </c>
      <c r="B13" s="36" t="s">
        <v>59</v>
      </c>
      <c r="C13" s="43">
        <f>VLOOKUP(D13,'Holdings Manager'!$C$2:$O$100,13,FALSE)</f>
        <v>43</v>
      </c>
      <c r="D13" s="56" t="s">
        <v>315</v>
      </c>
      <c r="E13" s="56">
        <v>617760202</v>
      </c>
      <c r="F13" s="45">
        <f>VLOOKUP(D13,'Holdings Manager'!$C$2:$E$65,3,FALSE)</f>
        <v>14000</v>
      </c>
      <c r="G13" s="45">
        <f>VLOOKUP(D13,Sheet1!$C$2:$E$65,3,FALSE)</f>
        <v>14000</v>
      </c>
      <c r="H13" s="37">
        <f>F13-G13</f>
        <v>0</v>
      </c>
      <c r="I13" s="45">
        <f>VLOOKUP(D13,'Holdings Manager'!$C$2:$J$65,8,FALSE)</f>
        <v>23.95</v>
      </c>
      <c r="J13" s="45">
        <f>VLOOKUP(D13,Sheet1!$C$2:$J$65,8,FALSE)</f>
        <v>23.95</v>
      </c>
      <c r="K13" s="38">
        <f>I13-J13</f>
        <v>0</v>
      </c>
      <c r="L13" s="45">
        <f>VLOOKUP(D13,'Holdings Manager'!$C$2:$H$100,6,FALSE)</f>
        <v>335300</v>
      </c>
      <c r="M13" s="45">
        <f>VLOOKUP(D13,Sheet1!$C$2:$H$100,6,FALSE)</f>
        <v>335300</v>
      </c>
      <c r="N13" s="38">
        <f>L13-M13</f>
        <v>0</v>
      </c>
      <c r="O13" s="45">
        <f>IFERROR(VLOOKUP(D13,'Accruals Manager'!$B$2:$C$100,2,FALSE),0)</f>
        <v>0</v>
      </c>
      <c r="P13" s="45">
        <v>0</v>
      </c>
      <c r="Q13" s="37">
        <f t="shared" ref="Q13:Q71" si="0">O13-P13</f>
        <v>0</v>
      </c>
      <c r="R13" s="39"/>
      <c r="S13" s="39"/>
    </row>
    <row r="14" spans="1:19" x14ac:dyDescent="0.2">
      <c r="A14" s="47">
        <v>44316</v>
      </c>
      <c r="B14" s="36" t="s">
        <v>59</v>
      </c>
      <c r="C14" s="43">
        <f>VLOOKUP(D14,'Holdings Manager'!$C$2:$O$100,13,FALSE)</f>
        <v>41</v>
      </c>
      <c r="D14" s="56" t="s">
        <v>289</v>
      </c>
      <c r="E14" s="56" t="s">
        <v>288</v>
      </c>
      <c r="F14" s="45">
        <f>VLOOKUP(D14,'Holdings Manager'!$C$2:$E$100,3,FALSE)</f>
        <v>14596</v>
      </c>
      <c r="G14" s="45">
        <f>VLOOKUP(D14,Sheet1!$C$2:$E$100,3,FALSE)</f>
        <v>14596</v>
      </c>
      <c r="H14" s="37">
        <f t="shared" ref="H14:H71" si="1">F14-G14</f>
        <v>0</v>
      </c>
      <c r="I14" s="45">
        <f>VLOOKUP(D14,'Holdings Manager'!$C$2:$J$100,8,FALSE)</f>
        <v>213.39</v>
      </c>
      <c r="J14" s="45">
        <f>VLOOKUP(D14,Sheet1!$C$2:$J$100,8,FALSE)</f>
        <v>213.39</v>
      </c>
      <c r="K14" s="38">
        <f t="shared" ref="K14:K71" si="2">I14-J14</f>
        <v>0</v>
      </c>
      <c r="L14" s="45">
        <f>VLOOKUP(D14,'Holdings Manager'!$C$2:$H$100,6,FALSE)</f>
        <v>3114640.44</v>
      </c>
      <c r="M14" s="45">
        <f>VLOOKUP(D14,Sheet1!$C$2:$H$100,6,FALSE)</f>
        <v>3114640.44</v>
      </c>
      <c r="N14" s="38">
        <f t="shared" ref="N14:N71" si="3">L14-M14</f>
        <v>0</v>
      </c>
      <c r="O14" s="45">
        <f>IFERROR(VLOOKUP(D14,'Accruals Manager'!$B$2:$C$100,2,FALSE),0)</f>
        <v>15147.73</v>
      </c>
      <c r="P14" s="45">
        <v>15147.73</v>
      </c>
      <c r="Q14" s="37">
        <f t="shared" si="0"/>
        <v>0</v>
      </c>
      <c r="S14" s="39"/>
    </row>
    <row r="15" spans="1:19" ht="12.75" customHeight="1" x14ac:dyDescent="0.2">
      <c r="A15" s="47">
        <v>44316</v>
      </c>
      <c r="B15" s="36" t="s">
        <v>59</v>
      </c>
      <c r="C15" s="43">
        <f>VLOOKUP(D15,'Holdings Manager'!$C$2:$O$100,13,FALSE)</f>
        <v>43</v>
      </c>
      <c r="D15" s="56" t="s">
        <v>313</v>
      </c>
      <c r="E15" s="56">
        <v>589339209</v>
      </c>
      <c r="F15" s="45">
        <f>VLOOKUP(D15,'Holdings Manager'!$C$2:$E$100,3,FALSE)</f>
        <v>73023</v>
      </c>
      <c r="G15" s="45">
        <f>VLOOKUP(D15,Sheet1!$C$2:$E$100,3,FALSE)</f>
        <v>73023</v>
      </c>
      <c r="H15" s="37">
        <f t="shared" si="1"/>
        <v>0</v>
      </c>
      <c r="I15" s="45">
        <f>VLOOKUP(D15,'Holdings Manager'!$C$2:$J$100,8,FALSE)</f>
        <v>35.209899999999998</v>
      </c>
      <c r="J15" s="45">
        <f>VLOOKUP(D15,Sheet1!$C$2:$J$100,8,FALSE)</f>
        <v>35.19</v>
      </c>
      <c r="K15" s="38">
        <f t="shared" si="2"/>
        <v>1.9899999999999807E-2</v>
      </c>
      <c r="L15" s="45">
        <f>VLOOKUP(D15,'Holdings Manager'!$C$2:$H$100,6,FALSE)</f>
        <v>2571132.5299999998</v>
      </c>
      <c r="M15" s="45">
        <f>VLOOKUP(D15,Sheet1!$C$2:$H$100,6,FALSE)</f>
        <v>2569460.31</v>
      </c>
      <c r="N15" s="38">
        <f t="shared" si="3"/>
        <v>1672.2199999997392</v>
      </c>
      <c r="O15" s="45">
        <f>IFERROR(VLOOKUP(D15,'Accruals Manager'!$B$2:$C$100,2,FALSE),0)</f>
        <v>24771.88</v>
      </c>
      <c r="P15" s="45">
        <v>24771.88</v>
      </c>
      <c r="Q15" s="37">
        <f t="shared" si="0"/>
        <v>0</v>
      </c>
      <c r="R15" s="39" t="s">
        <v>47</v>
      </c>
      <c r="S15" s="39"/>
    </row>
    <row r="16" spans="1:19" x14ac:dyDescent="0.2">
      <c r="A16" s="47">
        <v>44316</v>
      </c>
      <c r="B16" s="36" t="s">
        <v>59</v>
      </c>
      <c r="C16" s="43">
        <f>VLOOKUP(D16,'Holdings Manager'!$C$2:$O$100,13,FALSE)</f>
        <v>41</v>
      </c>
      <c r="D16" s="56" t="s">
        <v>323</v>
      </c>
      <c r="E16" s="56" t="s">
        <v>322</v>
      </c>
      <c r="F16" s="45">
        <f>VLOOKUP(D16,'Holdings Manager'!$C$2:$E$100,3,FALSE)</f>
        <v>4492</v>
      </c>
      <c r="G16" s="45">
        <f>VLOOKUP(D16,Sheet1!$C$2:$E$100,3,FALSE)</f>
        <v>4492</v>
      </c>
      <c r="H16" s="37">
        <f t="shared" si="1"/>
        <v>0</v>
      </c>
      <c r="I16" s="45">
        <f>VLOOKUP(D16,'Holdings Manager'!$C$2:$J$100,8,FALSE)</f>
        <v>1182.51</v>
      </c>
      <c r="J16" s="45">
        <f>VLOOKUP(D16,Sheet1!$C$2:$J$100,8,FALSE)</f>
        <v>1182.51</v>
      </c>
      <c r="K16" s="38">
        <f t="shared" si="2"/>
        <v>0</v>
      </c>
      <c r="L16" s="45">
        <f>VLOOKUP(D16,'Holdings Manager'!$C$2:$H$100,6,FALSE)</f>
        <v>5311834.92</v>
      </c>
      <c r="M16" s="45">
        <f>VLOOKUP(D16,Sheet1!$C$2:$H$100,6,FALSE)</f>
        <v>5311834.92</v>
      </c>
      <c r="N16" s="38">
        <f t="shared" si="3"/>
        <v>0</v>
      </c>
      <c r="O16" s="45">
        <f>IFERROR(VLOOKUP(D16,'Accruals Manager'!$B$2:$C$100,2,FALSE),0)</f>
        <v>0</v>
      </c>
      <c r="P16" s="45">
        <v>0</v>
      </c>
      <c r="Q16" s="37">
        <f t="shared" si="0"/>
        <v>0</v>
      </c>
      <c r="R16" s="39"/>
      <c r="S16" s="39"/>
    </row>
    <row r="17" spans="1:19" x14ac:dyDescent="0.2">
      <c r="A17" s="47">
        <v>44316</v>
      </c>
      <c r="B17" s="36" t="s">
        <v>59</v>
      </c>
      <c r="C17" s="43">
        <f>VLOOKUP(D17,'Holdings Manager'!$C$2:$O$100,13,FALSE)</f>
        <v>43</v>
      </c>
      <c r="D17" s="56" t="s">
        <v>329</v>
      </c>
      <c r="E17" s="56" t="s">
        <v>328</v>
      </c>
      <c r="F17" s="45">
        <f>VLOOKUP(D17,'Holdings Manager'!$C$2:$E$100,3,FALSE)</f>
        <v>77042</v>
      </c>
      <c r="G17" s="45">
        <f>VLOOKUP(D17,Sheet1!$C$2:$E$100,3,FALSE)</f>
        <v>77042</v>
      </c>
      <c r="H17" s="37">
        <f t="shared" si="1"/>
        <v>0</v>
      </c>
      <c r="I17" s="45">
        <f>VLOOKUP(D17,'Holdings Manager'!$C$2:$J$100,8,FALSE)</f>
        <v>11</v>
      </c>
      <c r="J17" s="45">
        <f>VLOOKUP(D17,Sheet1!$C$2:$J$100,8,FALSE)</f>
        <v>11.12</v>
      </c>
      <c r="K17" s="38">
        <f t="shared" si="2"/>
        <v>-0.11999999999999922</v>
      </c>
      <c r="L17" s="45">
        <f>VLOOKUP(D17,'Holdings Manager'!$C$2:$H$100,6,FALSE)</f>
        <v>847462</v>
      </c>
      <c r="M17" s="45">
        <f>VLOOKUP(D17,Sheet1!$C$2:$H$100,6,FALSE)</f>
        <v>856938.17</v>
      </c>
      <c r="N17" s="38">
        <f t="shared" si="3"/>
        <v>-9476.1700000000419</v>
      </c>
      <c r="O17" s="45">
        <f>IFERROR(VLOOKUP(D17,'Accruals Manager'!$B$2:$C$100,2,FALSE),0)</f>
        <v>0</v>
      </c>
      <c r="P17" s="45">
        <v>0</v>
      </c>
      <c r="Q17" s="37">
        <f t="shared" si="0"/>
        <v>0</v>
      </c>
      <c r="R17" s="39" t="s">
        <v>47</v>
      </c>
      <c r="S17" s="39"/>
    </row>
    <row r="18" spans="1:19" x14ac:dyDescent="0.2">
      <c r="A18" s="47">
        <v>44316</v>
      </c>
      <c r="B18" s="36" t="s">
        <v>59</v>
      </c>
      <c r="C18" s="43">
        <f>VLOOKUP(D18,'Holdings Manager'!$C$2:$O$100,13,FALSE)</f>
        <v>43</v>
      </c>
      <c r="D18" s="56" t="s">
        <v>274</v>
      </c>
      <c r="E18" s="56" t="s">
        <v>273</v>
      </c>
      <c r="F18" s="45">
        <f>VLOOKUP(D18,'Holdings Manager'!$C$2:$E$100,3,FALSE)</f>
        <v>8900</v>
      </c>
      <c r="G18" s="45">
        <f>VLOOKUP(D18,Sheet1!$C$2:$E$100,3,FALSE)</f>
        <v>8900</v>
      </c>
      <c r="H18" s="37">
        <f t="shared" si="1"/>
        <v>0</v>
      </c>
      <c r="I18" s="45">
        <f>VLOOKUP(D18,'Holdings Manager'!$C$2:$J$100,8,FALSE)</f>
        <v>144.97</v>
      </c>
      <c r="J18" s="45">
        <f>VLOOKUP(D18,Sheet1!$C$2:$J$100,8,FALSE)</f>
        <v>144.97</v>
      </c>
      <c r="K18" s="38">
        <f t="shared" si="2"/>
        <v>0</v>
      </c>
      <c r="L18" s="45">
        <f>VLOOKUP(D18,'Holdings Manager'!$C$2:$H$100,6,FALSE)</f>
        <v>1290233</v>
      </c>
      <c r="M18" s="45">
        <f>VLOOKUP(D18,Sheet1!$C$2:$H$100,6,FALSE)</f>
        <v>1290233</v>
      </c>
      <c r="N18" s="38">
        <f t="shared" si="3"/>
        <v>0</v>
      </c>
      <c r="O18" s="45">
        <f>IFERROR(VLOOKUP(D18,'Accruals Manager'!$B$2:$C$100,2,FALSE),0)</f>
        <v>0</v>
      </c>
      <c r="P18" s="45">
        <v>0</v>
      </c>
      <c r="Q18" s="37">
        <f t="shared" si="0"/>
        <v>0</v>
      </c>
      <c r="R18" s="39"/>
      <c r="S18" s="39"/>
    </row>
    <row r="19" spans="1:19" ht="12.75" customHeight="1" x14ac:dyDescent="0.2">
      <c r="A19" s="47">
        <v>44316</v>
      </c>
      <c r="B19" s="36" t="s">
        <v>59</v>
      </c>
      <c r="C19" s="43">
        <f>VLOOKUP(D19,'Holdings Manager'!$C$2:$O$100,13,FALSE)</f>
        <v>41</v>
      </c>
      <c r="D19" s="56" t="s">
        <v>334</v>
      </c>
      <c r="E19" s="56" t="s">
        <v>333</v>
      </c>
      <c r="F19" s="45">
        <f>VLOOKUP(D19,'Holdings Manager'!$C$2:$E$100,3,FALSE)</f>
        <v>112000</v>
      </c>
      <c r="G19" s="45">
        <f>VLOOKUP(D19,Sheet1!$C$2:$E$100,3,FALSE)</f>
        <v>112000</v>
      </c>
      <c r="H19" s="37">
        <f t="shared" si="1"/>
        <v>0</v>
      </c>
      <c r="I19" s="45">
        <f>VLOOKUP(D19,'Holdings Manager'!$C$2:$J$100,8,FALSE)</f>
        <v>15.29</v>
      </c>
      <c r="J19" s="45">
        <f>VLOOKUP(D19,Sheet1!$C$2:$J$100,8,FALSE)</f>
        <v>15.29</v>
      </c>
      <c r="K19" s="38">
        <f t="shared" si="2"/>
        <v>0</v>
      </c>
      <c r="L19" s="45">
        <f>VLOOKUP(D19,'Holdings Manager'!$C$2:$H$100,6,FALSE)</f>
        <v>1712480</v>
      </c>
      <c r="M19" s="45">
        <f>VLOOKUP(D19,Sheet1!$C$2:$H$100,6,FALSE)</f>
        <v>1712480</v>
      </c>
      <c r="N19" s="38">
        <f t="shared" si="3"/>
        <v>0</v>
      </c>
      <c r="O19" s="45">
        <f>IFERROR(VLOOKUP(D19,'Accruals Manager'!$B$2:$C$100,2,FALSE),0)</f>
        <v>0</v>
      </c>
      <c r="P19" s="45">
        <v>0</v>
      </c>
      <c r="Q19" s="37">
        <f t="shared" si="0"/>
        <v>0</v>
      </c>
      <c r="S19" s="39"/>
    </row>
    <row r="20" spans="1:19" x14ac:dyDescent="0.2">
      <c r="A20" s="47">
        <v>44316</v>
      </c>
      <c r="B20" s="36" t="s">
        <v>59</v>
      </c>
      <c r="C20" s="43">
        <f>VLOOKUP(D20,'Holdings Manager'!$C$2:$O$100,13,FALSE)</f>
        <v>43</v>
      </c>
      <c r="D20" s="56" t="s">
        <v>308</v>
      </c>
      <c r="E20" s="56" t="s">
        <v>307</v>
      </c>
      <c r="F20" s="45">
        <f>VLOOKUP(D20,'Holdings Manager'!$C$2:$E$100,3,FALSE)</f>
        <v>10000</v>
      </c>
      <c r="G20" s="45">
        <f>VLOOKUP(D20,Sheet1!$C$2:$E$100,3,FALSE)</f>
        <v>10000</v>
      </c>
      <c r="H20" s="37">
        <f t="shared" si="1"/>
        <v>0</v>
      </c>
      <c r="I20" s="45">
        <f>VLOOKUP(D20,'Holdings Manager'!$C$2:$J$100,8,FALSE)</f>
        <v>30.42</v>
      </c>
      <c r="J20" s="45">
        <f>VLOOKUP(D20,Sheet1!$C$2:$J$100,8,FALSE)</f>
        <v>30.42</v>
      </c>
      <c r="K20" s="38">
        <f t="shared" si="2"/>
        <v>0</v>
      </c>
      <c r="L20" s="45">
        <f>VLOOKUP(D20,'Holdings Manager'!$C$2:$H$100,6,FALSE)</f>
        <v>304200</v>
      </c>
      <c r="M20" s="45">
        <f>VLOOKUP(D20,Sheet1!$C$2:$H$100,6,FALSE)</f>
        <v>304200</v>
      </c>
      <c r="N20" s="38">
        <f t="shared" si="3"/>
        <v>0</v>
      </c>
      <c r="O20" s="45">
        <f>IFERROR(VLOOKUP(D20,'Accruals Manager'!$B$2:$C$100,2,FALSE),0)</f>
        <v>0</v>
      </c>
      <c r="P20" s="45">
        <v>0</v>
      </c>
      <c r="Q20" s="37">
        <f t="shared" si="0"/>
        <v>0</v>
      </c>
      <c r="R20" s="39"/>
      <c r="S20" s="39"/>
    </row>
    <row r="21" spans="1:19" x14ac:dyDescent="0.2">
      <c r="A21" s="47">
        <v>44316</v>
      </c>
      <c r="B21" s="36" t="s">
        <v>59</v>
      </c>
      <c r="C21" s="43">
        <f>VLOOKUP(D21,'Holdings Manager'!$C$2:$O$100,13,FALSE)</f>
        <v>41</v>
      </c>
      <c r="D21" s="56" t="s">
        <v>337</v>
      </c>
      <c r="E21" s="56" t="s">
        <v>336</v>
      </c>
      <c r="F21" s="45">
        <f>VLOOKUP(D21,'Holdings Manager'!$C$2:$E$100,3,FALSE)</f>
        <v>35072</v>
      </c>
      <c r="G21" s="45">
        <f>VLOOKUP(D21,Sheet1!$C$2:$E$100,3,FALSE)</f>
        <v>35072</v>
      </c>
      <c r="H21" s="37">
        <f t="shared" si="1"/>
        <v>0</v>
      </c>
      <c r="I21" s="45">
        <f>VLOOKUP(D21,'Holdings Manager'!$C$2:$J$100,8,FALSE)</f>
        <v>32.270000000000003</v>
      </c>
      <c r="J21" s="45">
        <f>VLOOKUP(D21,Sheet1!$C$2:$J$100,8,FALSE)</f>
        <v>32.270000000000003</v>
      </c>
      <c r="K21" s="38">
        <f t="shared" si="2"/>
        <v>0</v>
      </c>
      <c r="L21" s="45">
        <f>VLOOKUP(D21,'Holdings Manager'!$C$2:$H$100,6,FALSE)</f>
        <v>1131773.4399999999</v>
      </c>
      <c r="M21" s="45">
        <f>VLOOKUP(D21,Sheet1!$C$2:$H$100,6,FALSE)</f>
        <v>1131773.4399999999</v>
      </c>
      <c r="N21" s="38">
        <f t="shared" si="3"/>
        <v>0</v>
      </c>
      <c r="O21" s="45">
        <f>IFERROR(VLOOKUP(D21,'Accruals Manager'!$B$2:$C$100,2,FALSE),0)</f>
        <v>0</v>
      </c>
      <c r="P21" s="45">
        <v>0</v>
      </c>
      <c r="Q21" s="37">
        <f t="shared" si="0"/>
        <v>0</v>
      </c>
      <c r="R21" s="39"/>
      <c r="S21" s="39"/>
    </row>
    <row r="22" spans="1:19" ht="12.75" customHeight="1" x14ac:dyDescent="0.2">
      <c r="A22" s="47">
        <v>44316</v>
      </c>
      <c r="B22" s="36" t="s">
        <v>59</v>
      </c>
      <c r="C22" s="43">
        <f>VLOOKUP(D22,'Holdings Manager'!$C$2:$O$100,13,FALSE)</f>
        <v>41</v>
      </c>
      <c r="D22" s="56" t="s">
        <v>277</v>
      </c>
      <c r="E22" s="56" t="s">
        <v>276</v>
      </c>
      <c r="F22" s="45">
        <f>VLOOKUP(D22,'Holdings Manager'!$C$2:$E$100,3,FALSE)</f>
        <v>27647</v>
      </c>
      <c r="G22" s="45">
        <f>VLOOKUP(D22,Sheet1!$C$2:$E$100,3,FALSE)</f>
        <v>27647</v>
      </c>
      <c r="H22" s="37">
        <f t="shared" si="1"/>
        <v>0</v>
      </c>
      <c r="I22" s="45">
        <f>VLOOKUP(D22,'Holdings Manager'!$C$2:$J$100,8,FALSE)</f>
        <v>88.46</v>
      </c>
      <c r="J22" s="45">
        <f>VLOOKUP(D22,Sheet1!$C$2:$J$100,8,FALSE)</f>
        <v>88.46</v>
      </c>
      <c r="K22" s="38">
        <f t="shared" si="2"/>
        <v>0</v>
      </c>
      <c r="L22" s="45">
        <f>VLOOKUP(D22,'Holdings Manager'!$C$2:$H$100,6,FALSE)</f>
        <v>2445653.62</v>
      </c>
      <c r="M22" s="45">
        <f>VLOOKUP(D22,Sheet1!$C$2:$H$100,6,FALSE)</f>
        <v>2445653.62</v>
      </c>
      <c r="N22" s="38">
        <f t="shared" si="3"/>
        <v>0</v>
      </c>
      <c r="O22" s="45">
        <f>IFERROR(VLOOKUP(D22,'Accruals Manager'!$B$2:$C$100,2,FALSE),0)</f>
        <v>0</v>
      </c>
      <c r="P22" s="45">
        <v>0</v>
      </c>
      <c r="Q22" s="37">
        <f t="shared" si="0"/>
        <v>0</v>
      </c>
      <c r="R22" s="39"/>
      <c r="S22" s="39"/>
    </row>
    <row r="23" spans="1:19" ht="12.75" customHeight="1" x14ac:dyDescent="0.2">
      <c r="A23" s="47">
        <v>44316</v>
      </c>
      <c r="B23" s="36" t="s">
        <v>59</v>
      </c>
      <c r="C23" s="43">
        <f>VLOOKUP(D23,'Holdings Manager'!$C$2:$O$100,13,FALSE)</f>
        <v>43</v>
      </c>
      <c r="D23" s="56" t="s">
        <v>299</v>
      </c>
      <c r="E23" s="56" t="s">
        <v>298</v>
      </c>
      <c r="F23" s="45">
        <f>VLOOKUP(D23,'Holdings Manager'!$C$2:$E$100,3,FALSE)</f>
        <v>22201</v>
      </c>
      <c r="G23" s="45">
        <f>VLOOKUP(D23,Sheet1!$C$2:$E$100,3,FALSE)</f>
        <v>22201</v>
      </c>
      <c r="H23" s="37">
        <f t="shared" si="1"/>
        <v>0</v>
      </c>
      <c r="I23" s="45">
        <f>VLOOKUP(D23,'Holdings Manager'!$C$2:$J$100,8,FALSE)</f>
        <v>71.11</v>
      </c>
      <c r="J23" s="45">
        <f>VLOOKUP(D23,Sheet1!$C$2:$J$100,8,FALSE)</f>
        <v>71.11</v>
      </c>
      <c r="K23" s="38">
        <f t="shared" si="2"/>
        <v>0</v>
      </c>
      <c r="L23" s="45">
        <f>VLOOKUP(D23,'Holdings Manager'!$C$2:$H$100,6,FALSE)</f>
        <v>1578713.11</v>
      </c>
      <c r="M23" s="45">
        <f>VLOOKUP(D23,Sheet1!$C$2:$H$100,6,FALSE)</f>
        <v>1578713.11</v>
      </c>
      <c r="N23" s="38">
        <f t="shared" si="3"/>
        <v>0</v>
      </c>
      <c r="O23" s="45">
        <f>IFERROR(VLOOKUP(D23,'Accruals Manager'!$B$2:$C$100,2,FALSE),0)</f>
        <v>0</v>
      </c>
      <c r="P23" s="45">
        <v>0</v>
      </c>
      <c r="Q23" s="37">
        <f t="shared" si="0"/>
        <v>0</v>
      </c>
      <c r="R23" s="39"/>
      <c r="S23" s="39"/>
    </row>
    <row r="24" spans="1:19" x14ac:dyDescent="0.2">
      <c r="A24" s="47">
        <v>44316</v>
      </c>
      <c r="B24" s="36" t="s">
        <v>59</v>
      </c>
      <c r="C24" s="43">
        <f>VLOOKUP(D24,'Holdings Manager'!$C$2:$O$100,13,FALSE)</f>
        <v>41</v>
      </c>
      <c r="D24" s="56" t="s">
        <v>302</v>
      </c>
      <c r="E24" s="56" t="s">
        <v>301</v>
      </c>
      <c r="F24" s="45">
        <f>VLOOKUP(D24,'Holdings Manager'!$C$2:$E$100,3,FALSE)</f>
        <v>11424</v>
      </c>
      <c r="G24" s="45">
        <f>VLOOKUP(D24,Sheet1!$C$2:$E$100,3,FALSE)</f>
        <v>11424</v>
      </c>
      <c r="H24" s="37">
        <f t="shared" si="1"/>
        <v>0</v>
      </c>
      <c r="I24" s="45">
        <f>VLOOKUP(D24,'Holdings Manager'!$C$2:$J$100,8,FALSE)</f>
        <v>216.95</v>
      </c>
      <c r="J24" s="45">
        <f>VLOOKUP(D24,Sheet1!$C$2:$J$100,8,FALSE)</f>
        <v>216.95</v>
      </c>
      <c r="K24" s="38">
        <f t="shared" si="2"/>
        <v>0</v>
      </c>
      <c r="L24" s="45">
        <f>VLOOKUP(D24,'Holdings Manager'!$C$2:$H$100,6,FALSE)</f>
        <v>2478436.7999999998</v>
      </c>
      <c r="M24" s="45">
        <f>VLOOKUP(D24,Sheet1!$C$2:$H$100,6,FALSE)</f>
        <v>2478436.7999999998</v>
      </c>
      <c r="N24" s="38">
        <f t="shared" si="3"/>
        <v>0</v>
      </c>
      <c r="O24" s="45">
        <f>IFERROR(VLOOKUP(D24,'Accruals Manager'!$B$2:$C$100,2,FALSE),0)</f>
        <v>0</v>
      </c>
      <c r="P24" s="45">
        <v>0</v>
      </c>
      <c r="Q24" s="37">
        <f t="shared" si="0"/>
        <v>0</v>
      </c>
      <c r="R24" s="39"/>
      <c r="S24" s="39"/>
    </row>
    <row r="25" spans="1:19" x14ac:dyDescent="0.2">
      <c r="A25" s="47">
        <v>44316</v>
      </c>
      <c r="B25" s="36" t="s">
        <v>59</v>
      </c>
      <c r="C25" s="43">
        <f>VLOOKUP(D25,'Holdings Manager'!$C$2:$O$100,13,FALSE)</f>
        <v>43</v>
      </c>
      <c r="D25" s="56" t="s">
        <v>294</v>
      </c>
      <c r="E25" s="56">
        <v>398438408</v>
      </c>
      <c r="F25" s="45">
        <f>VLOOKUP(D25,'Holdings Manager'!$C$2:$E$100,3,FALSE)</f>
        <v>50445</v>
      </c>
      <c r="G25" s="45">
        <f>VLOOKUP(D25,Sheet1!$C$2:$E$100,3,FALSE)</f>
        <v>50445</v>
      </c>
      <c r="H25" s="37">
        <f t="shared" si="1"/>
        <v>0</v>
      </c>
      <c r="I25" s="45">
        <f>VLOOKUP(D25,'Holdings Manager'!$C$2:$J$100,8,FALSE)</f>
        <v>17.649999999999999</v>
      </c>
      <c r="J25" s="45">
        <f>VLOOKUP(D25,Sheet1!$C$2:$J$100,8,FALSE)</f>
        <v>17.649999999999999</v>
      </c>
      <c r="K25" s="38">
        <f t="shared" si="2"/>
        <v>0</v>
      </c>
      <c r="L25" s="45">
        <f>VLOOKUP(D25,'Holdings Manager'!$C$2:$H$100,6,FALSE)</f>
        <v>890354.25</v>
      </c>
      <c r="M25" s="45">
        <f>VLOOKUP(D25,Sheet1!$C$2:$H$100,6,FALSE)</f>
        <v>890354.25</v>
      </c>
      <c r="N25" s="38">
        <f t="shared" si="3"/>
        <v>0</v>
      </c>
      <c r="O25" s="45">
        <f>IFERROR(VLOOKUP(D25,'Accruals Manager'!$B$2:$C$100,2,FALSE),0)</f>
        <v>0</v>
      </c>
      <c r="P25" s="45">
        <v>0</v>
      </c>
      <c r="Q25" s="37">
        <f t="shared" si="0"/>
        <v>0</v>
      </c>
      <c r="R25" s="39"/>
      <c r="S25" s="39"/>
    </row>
    <row r="26" spans="1:19" x14ac:dyDescent="0.2">
      <c r="A26" s="47">
        <v>44316</v>
      </c>
      <c r="B26" s="36" t="s">
        <v>59</v>
      </c>
      <c r="C26" s="43">
        <f>VLOOKUP(D26,'Holdings Manager'!$C$2:$O$100,13,FALSE)</f>
        <v>41</v>
      </c>
      <c r="D26" s="56" t="s">
        <v>363</v>
      </c>
      <c r="E26" s="56" t="s">
        <v>441</v>
      </c>
      <c r="F26" s="45">
        <f>VLOOKUP(D26,'Holdings Manager'!$C$2:$E$100,3,FALSE)</f>
        <v>61322</v>
      </c>
      <c r="G26" s="45">
        <f>VLOOKUP(D26,Sheet1!$C$2:$E$100,3,FALSE)</f>
        <v>61322</v>
      </c>
      <c r="H26" s="37">
        <f t="shared" si="1"/>
        <v>0</v>
      </c>
      <c r="I26" s="45">
        <f>VLOOKUP(D26,'Holdings Manager'!$C$2:$J$100,8,FALSE)</f>
        <v>10.039999999999999</v>
      </c>
      <c r="J26" s="45">
        <f>VLOOKUP(D26,Sheet1!$C$2:$J$100,8,FALSE)</f>
        <v>10.039999999999999</v>
      </c>
      <c r="K26" s="38">
        <f t="shared" si="2"/>
        <v>0</v>
      </c>
      <c r="L26" s="45">
        <f>VLOOKUP(D26,'Holdings Manager'!$C$2:$H$100,6,FALSE)</f>
        <v>475576.58</v>
      </c>
      <c r="M26" s="45">
        <f>VLOOKUP(D26,Sheet1!$C$2:$H$100,6,FALSE)</f>
        <v>475056.23</v>
      </c>
      <c r="N26" s="38">
        <f t="shared" si="3"/>
        <v>520.35000000003492</v>
      </c>
      <c r="O26" s="45">
        <f>IFERROR(VLOOKUP(D26,'Accruals Manager'!$B$2:$C$100,2,FALSE),0)</f>
        <v>0</v>
      </c>
      <c r="P26" s="45">
        <v>0</v>
      </c>
      <c r="Q26" s="37">
        <f t="shared" si="0"/>
        <v>0</v>
      </c>
      <c r="R26" s="39" t="s">
        <v>47</v>
      </c>
      <c r="S26" s="39"/>
    </row>
    <row r="27" spans="1:19" x14ac:dyDescent="0.2">
      <c r="A27" s="47">
        <v>44316</v>
      </c>
      <c r="B27" s="36" t="s">
        <v>59</v>
      </c>
      <c r="C27" s="43">
        <f>VLOOKUP(D27,'Holdings Manager'!$C$2:$O$100,13,FALSE)</f>
        <v>43</v>
      </c>
      <c r="D27" s="56" t="s">
        <v>305</v>
      </c>
      <c r="E27" s="56" t="s">
        <v>304</v>
      </c>
      <c r="F27" s="45">
        <f>VLOOKUP(D27,'Holdings Manager'!$C$2:$E$100,3,FALSE)</f>
        <v>141740</v>
      </c>
      <c r="G27" s="45">
        <f>VLOOKUP(D27,Sheet1!$C$2:$E$100,3,FALSE)</f>
        <v>141740</v>
      </c>
      <c r="H27" s="37">
        <f t="shared" si="1"/>
        <v>0</v>
      </c>
      <c r="I27" s="45">
        <f>VLOOKUP(D27,'Holdings Manager'!$C$2:$J$100,8,FALSE)</f>
        <v>12.516</v>
      </c>
      <c r="J27" s="45">
        <f>VLOOKUP(D27,Sheet1!$C$2:$J$100,8,FALSE)</f>
        <v>12.61</v>
      </c>
      <c r="K27" s="38">
        <f t="shared" si="2"/>
        <v>-9.3999999999999417E-2</v>
      </c>
      <c r="L27" s="45">
        <f>VLOOKUP(D27,'Holdings Manager'!$C$2:$H$100,6,FALSE)</f>
        <v>1774017.84</v>
      </c>
      <c r="M27" s="45">
        <f>VLOOKUP(D27,Sheet1!$C$2:$H$100,6,FALSE)</f>
        <v>1787766.62</v>
      </c>
      <c r="N27" s="38">
        <f t="shared" si="3"/>
        <v>-13748.780000000028</v>
      </c>
      <c r="O27" s="45">
        <f>IFERROR(VLOOKUP(D27,'Accruals Manager'!$B$2:$C$100,2,FALSE),0)</f>
        <v>19795.55</v>
      </c>
      <c r="P27" s="45">
        <v>19795.55</v>
      </c>
      <c r="Q27" s="37">
        <f t="shared" si="0"/>
        <v>0</v>
      </c>
      <c r="R27" s="39" t="s">
        <v>47</v>
      </c>
      <c r="S27" s="39"/>
    </row>
    <row r="28" spans="1:19" x14ac:dyDescent="0.2">
      <c r="A28" s="47">
        <v>44316</v>
      </c>
      <c r="B28" s="36" t="s">
        <v>59</v>
      </c>
      <c r="C28" s="43">
        <f>VLOOKUP(D28,'Holdings Manager'!$C$2:$O$100,13,FALSE)</f>
        <v>41</v>
      </c>
      <c r="D28" s="56" t="s">
        <v>360</v>
      </c>
      <c r="E28" s="56" t="s">
        <v>444</v>
      </c>
      <c r="F28" s="45">
        <f>VLOOKUP(D28,'Holdings Manager'!$C$2:$E$100,3,FALSE)</f>
        <v>18000</v>
      </c>
      <c r="G28" s="45">
        <f>VLOOKUP(D28,Sheet1!$C$2:$E$100,3,FALSE)</f>
        <v>18000</v>
      </c>
      <c r="H28" s="37">
        <f t="shared" si="1"/>
        <v>0</v>
      </c>
      <c r="I28" s="45">
        <f>VLOOKUP(D28,'Holdings Manager'!$C$2:$J$100,8,FALSE)</f>
        <v>57.52</v>
      </c>
      <c r="J28" s="45">
        <f>VLOOKUP(D28,Sheet1!$C$2:$J$100,8,FALSE)</f>
        <v>57.52</v>
      </c>
      <c r="K28" s="38">
        <f t="shared" si="2"/>
        <v>0</v>
      </c>
      <c r="L28" s="45">
        <f>VLOOKUP(D28,'Holdings Manager'!$C$2:$H$100,6,FALSE)</f>
        <v>1135200.92</v>
      </c>
      <c r="M28" s="45">
        <f>VLOOKUP(D28,Sheet1!$C$2:$H$100,6,FALSE)</f>
        <v>1133647.21</v>
      </c>
      <c r="N28" s="38">
        <f t="shared" si="3"/>
        <v>1553.7099999999627</v>
      </c>
      <c r="O28" s="45">
        <f>IFERROR(VLOOKUP(D28,'Accruals Manager'!$B$2:$C$100,2,FALSE),0)</f>
        <v>0</v>
      </c>
      <c r="P28" s="45">
        <v>0</v>
      </c>
      <c r="Q28" s="37">
        <f t="shared" si="0"/>
        <v>0</v>
      </c>
      <c r="R28" s="39" t="s">
        <v>47</v>
      </c>
      <c r="S28" s="39"/>
    </row>
    <row r="29" spans="1:19" x14ac:dyDescent="0.2">
      <c r="A29" s="47">
        <v>44316</v>
      </c>
      <c r="B29" s="36" t="s">
        <v>59</v>
      </c>
      <c r="C29" s="43">
        <f>VLOOKUP(D29,'Holdings Manager'!$C$2:$O$100,13,FALSE)</f>
        <v>43</v>
      </c>
      <c r="D29" s="56" t="s">
        <v>292</v>
      </c>
      <c r="E29" s="56" t="s">
        <v>291</v>
      </c>
      <c r="F29" s="45">
        <f>VLOOKUP(D29,'Holdings Manager'!$C$2:$E$100,3,FALSE)</f>
        <v>12924</v>
      </c>
      <c r="G29" s="45">
        <f>VLOOKUP(D29,Sheet1!$C$2:$E$100,3,FALSE)</f>
        <v>12924</v>
      </c>
      <c r="H29" s="37">
        <f t="shared" si="1"/>
        <v>0</v>
      </c>
      <c r="I29" s="45">
        <f>VLOOKUP(D29,'Holdings Manager'!$C$2:$J$100,8,FALSE)</f>
        <v>77.77</v>
      </c>
      <c r="J29" s="45">
        <f>VLOOKUP(D29,Sheet1!$C$2:$J$100,8,FALSE)</f>
        <v>77.77</v>
      </c>
      <c r="K29" s="38">
        <f t="shared" si="2"/>
        <v>0</v>
      </c>
      <c r="L29" s="45">
        <f>VLOOKUP(D29,'Holdings Manager'!$C$2:$H$100,6,FALSE)</f>
        <v>1005099.48</v>
      </c>
      <c r="M29" s="45">
        <f>VLOOKUP(D29,Sheet1!$C$2:$H$100,6,FALSE)</f>
        <v>1005099.48</v>
      </c>
      <c r="N29" s="38">
        <f t="shared" si="3"/>
        <v>0</v>
      </c>
      <c r="O29" s="45">
        <f>IFERROR(VLOOKUP(D29,'Accruals Manager'!$B$2:$C$100,2,FALSE),0)</f>
        <v>0</v>
      </c>
      <c r="P29" s="45">
        <v>0</v>
      </c>
      <c r="Q29" s="37">
        <f t="shared" si="0"/>
        <v>0</v>
      </c>
      <c r="R29" s="39"/>
      <c r="S29" s="39"/>
    </row>
    <row r="30" spans="1:19" x14ac:dyDescent="0.2">
      <c r="A30" s="47">
        <v>44316</v>
      </c>
      <c r="B30" s="36" t="s">
        <v>59</v>
      </c>
      <c r="C30" s="43">
        <f>VLOOKUP(D30,'Holdings Manager'!$C$2:$O$100,13,FALSE)</f>
        <v>41</v>
      </c>
      <c r="D30" s="56" t="s">
        <v>371</v>
      </c>
      <c r="E30" s="56" t="s">
        <v>416</v>
      </c>
      <c r="F30" s="45">
        <f>VLOOKUP(D30,'Holdings Manager'!$C$2:$E$100,3,FALSE)</f>
        <v>33623</v>
      </c>
      <c r="G30" s="45">
        <f>VLOOKUP(D30,Sheet1!$C$2:$E$100,3,FALSE)</f>
        <v>33623</v>
      </c>
      <c r="H30" s="37">
        <f t="shared" si="1"/>
        <v>0</v>
      </c>
      <c r="I30" s="45">
        <f>VLOOKUP(D30,'Holdings Manager'!$C$2:$J$100,8,FALSE)</f>
        <v>16.254999999999999</v>
      </c>
      <c r="J30" s="45">
        <f>VLOOKUP(D30,Sheet1!$C$2:$J$100,8,FALSE)</f>
        <v>16.25</v>
      </c>
      <c r="K30" s="38">
        <f t="shared" si="2"/>
        <v>4.9999999999990052E-3</v>
      </c>
      <c r="L30" s="45">
        <f>VLOOKUP(D30,'Holdings Manager'!$C$2:$H$100,6,FALSE)</f>
        <v>756714.89</v>
      </c>
      <c r="M30" s="45">
        <f>VLOOKUP(D30,Sheet1!$C$2:$H$100,6,FALSE)</f>
        <v>754996.36</v>
      </c>
      <c r="N30" s="38">
        <f t="shared" si="3"/>
        <v>1718.5300000000279</v>
      </c>
      <c r="O30" s="45">
        <f>IFERROR(VLOOKUP(D30,'Accruals Manager'!$B$2:$C$100,2,FALSE),0)</f>
        <v>5401.23</v>
      </c>
      <c r="P30" s="45">
        <v>5401.23</v>
      </c>
      <c r="Q30" s="37">
        <f t="shared" si="0"/>
        <v>0</v>
      </c>
      <c r="R30" s="39" t="s">
        <v>47</v>
      </c>
      <c r="S30" s="39"/>
    </row>
    <row r="31" spans="1:19" x14ac:dyDescent="0.2">
      <c r="A31" s="47">
        <v>44316</v>
      </c>
      <c r="B31" s="36" t="s">
        <v>59</v>
      </c>
      <c r="C31" s="43">
        <f>VLOOKUP(D31,'Holdings Manager'!$C$2:$O$100,13,FALSE)</f>
        <v>41</v>
      </c>
      <c r="D31" s="56" t="s">
        <v>342</v>
      </c>
      <c r="E31" s="56" t="s">
        <v>414</v>
      </c>
      <c r="F31" s="45">
        <f>VLOOKUP(D31,'Holdings Manager'!$C$2:$E$100,3,FALSE)</f>
        <v>22463</v>
      </c>
      <c r="G31" s="45">
        <f>VLOOKUP(D31,Sheet1!$C$2:$E$100,3,FALSE)</f>
        <v>22463</v>
      </c>
      <c r="H31" s="37">
        <f t="shared" si="1"/>
        <v>0</v>
      </c>
      <c r="I31" s="45">
        <f>VLOOKUP(D31,'Holdings Manager'!$C$2:$J$100,8,FALSE)</f>
        <v>107.4</v>
      </c>
      <c r="J31" s="45">
        <f>VLOOKUP(D31,Sheet1!$C$2:$J$100,8,FALSE)</f>
        <v>107.4</v>
      </c>
      <c r="K31" s="38">
        <f t="shared" si="2"/>
        <v>0</v>
      </c>
      <c r="L31" s="45">
        <f>VLOOKUP(D31,'Holdings Manager'!$C$2:$H$100,6,FALSE)</f>
        <v>2904198.25</v>
      </c>
      <c r="M31" s="45">
        <f>VLOOKUP(D31,Sheet1!$C$2:$H$100,6,FALSE)</f>
        <v>2899322.44</v>
      </c>
      <c r="N31" s="38">
        <f t="shared" si="3"/>
        <v>4875.8100000000559</v>
      </c>
      <c r="O31" s="45">
        <f>IFERROR(VLOOKUP(D31,'Accruals Manager'!$B$2:$C$100,2,FALSE),0)</f>
        <v>0</v>
      </c>
      <c r="P31" s="45">
        <v>0</v>
      </c>
      <c r="Q31" s="37">
        <f t="shared" si="0"/>
        <v>0</v>
      </c>
      <c r="R31" s="39" t="s">
        <v>47</v>
      </c>
      <c r="S31" s="39"/>
    </row>
    <row r="32" spans="1:19" x14ac:dyDescent="0.2">
      <c r="A32" s="47">
        <v>44316</v>
      </c>
      <c r="B32" s="36" t="s">
        <v>59</v>
      </c>
      <c r="C32" s="43">
        <f>VLOOKUP(D32,'Holdings Manager'!$C$2:$O$100,13,FALSE)</f>
        <v>41</v>
      </c>
      <c r="D32" s="56" t="s">
        <v>270</v>
      </c>
      <c r="E32" s="56" t="s">
        <v>269</v>
      </c>
      <c r="F32" s="45">
        <f>VLOOKUP(D32,'Holdings Manager'!$C$2:$E$100,3,FALSE)</f>
        <v>34726</v>
      </c>
      <c r="G32" s="45">
        <f>VLOOKUP(D32,Sheet1!$C$2:$E$100,3,FALSE)</f>
        <v>34726</v>
      </c>
      <c r="H32" s="37">
        <f t="shared" si="1"/>
        <v>0</v>
      </c>
      <c r="I32" s="45">
        <f>VLOOKUP(D32,'Holdings Manager'!$C$2:$J$100,8,FALSE)</f>
        <v>58.25</v>
      </c>
      <c r="J32" s="45">
        <f>VLOOKUP(D32,Sheet1!$C$2:$J$100,8,FALSE)</f>
        <v>58.25</v>
      </c>
      <c r="K32" s="38">
        <f t="shared" si="2"/>
        <v>0</v>
      </c>
      <c r="L32" s="45">
        <f>VLOOKUP(D32,'Holdings Manager'!$C$2:$H$100,6,FALSE)</f>
        <v>2022789.5</v>
      </c>
      <c r="M32" s="45">
        <f>VLOOKUP(D32,Sheet1!$C$2:$H$100,6,FALSE)</f>
        <v>2022789.5</v>
      </c>
      <c r="N32" s="38">
        <f t="shared" si="3"/>
        <v>0</v>
      </c>
      <c r="O32" s="45">
        <f>IFERROR(VLOOKUP(D32,'Accruals Manager'!$B$2:$C$100,2,FALSE),0)</f>
        <v>0</v>
      </c>
      <c r="P32" s="45">
        <v>0</v>
      </c>
      <c r="Q32" s="37">
        <f t="shared" si="0"/>
        <v>0</v>
      </c>
      <c r="R32" s="39"/>
      <c r="S32" s="39"/>
    </row>
    <row r="33" spans="1:19" x14ac:dyDescent="0.2">
      <c r="A33" s="47">
        <v>44316</v>
      </c>
      <c r="B33" s="36" t="s">
        <v>59</v>
      </c>
      <c r="C33" s="43">
        <f>VLOOKUP(D33,'Holdings Manager'!$C$2:$O$100,13,FALSE)</f>
        <v>43</v>
      </c>
      <c r="D33" s="56" t="s">
        <v>286</v>
      </c>
      <c r="E33" s="56" t="s">
        <v>285</v>
      </c>
      <c r="F33" s="45">
        <f>VLOOKUP(D33,'Holdings Manager'!$C$2:$E$100,3,FALSE)</f>
        <v>9000</v>
      </c>
      <c r="G33" s="45">
        <f>VLOOKUP(D33,Sheet1!$C$2:$E$100,3,FALSE)</f>
        <v>9000</v>
      </c>
      <c r="H33" s="37">
        <f t="shared" si="1"/>
        <v>0</v>
      </c>
      <c r="I33" s="45">
        <f>VLOOKUP(D33,'Holdings Manager'!$C$2:$J$100,8,FALSE)</f>
        <v>38.68</v>
      </c>
      <c r="J33" s="45">
        <f>VLOOKUP(D33,Sheet1!$C$2:$J$100,8,FALSE)</f>
        <v>38.659999999999997</v>
      </c>
      <c r="K33" s="38">
        <f t="shared" si="2"/>
        <v>2.0000000000003126E-2</v>
      </c>
      <c r="L33" s="45">
        <f>VLOOKUP(D33,'Holdings Manager'!$C$2:$H$100,6,FALSE)</f>
        <v>348120</v>
      </c>
      <c r="M33" s="45">
        <f>VLOOKUP(D33,Sheet1!$C$2:$H$100,6,FALSE)</f>
        <v>347904</v>
      </c>
      <c r="N33" s="38">
        <f t="shared" si="3"/>
        <v>216</v>
      </c>
      <c r="O33" s="45">
        <f>IFERROR(VLOOKUP(D33,'Accruals Manager'!$B$2:$C$100,2,FALSE),0)</f>
        <v>0</v>
      </c>
      <c r="P33" s="45">
        <v>0</v>
      </c>
      <c r="Q33" s="37">
        <f t="shared" si="0"/>
        <v>0</v>
      </c>
      <c r="R33" s="39" t="s">
        <v>47</v>
      </c>
      <c r="S33" s="39"/>
    </row>
    <row r="34" spans="1:19" x14ac:dyDescent="0.2">
      <c r="A34" s="47">
        <v>44316</v>
      </c>
      <c r="B34" s="36" t="s">
        <v>59</v>
      </c>
      <c r="C34" s="43">
        <f>VLOOKUP(D34,'Holdings Manager'!$C$2:$O$100,13,FALSE)</f>
        <v>41</v>
      </c>
      <c r="D34" s="56" t="s">
        <v>311</v>
      </c>
      <c r="E34" s="56" t="s">
        <v>310</v>
      </c>
      <c r="F34" s="45">
        <f>VLOOKUP(D34,'Holdings Manager'!$C$2:$E$100,3,FALSE)</f>
        <v>28127</v>
      </c>
      <c r="G34" s="45">
        <f>VLOOKUP(D34,Sheet1!$C$2:$E$100,3,FALSE)</f>
        <v>28127</v>
      </c>
      <c r="H34" s="37">
        <f t="shared" si="1"/>
        <v>0</v>
      </c>
      <c r="I34" s="45">
        <f>VLOOKUP(D34,'Holdings Manager'!$C$2:$J$100,8,FALSE)</f>
        <v>110.88</v>
      </c>
      <c r="J34" s="45">
        <f>VLOOKUP(D34,Sheet1!$C$2:$J$100,8,FALSE)</f>
        <v>110.88</v>
      </c>
      <c r="K34" s="38">
        <f t="shared" si="2"/>
        <v>0</v>
      </c>
      <c r="L34" s="45">
        <f>VLOOKUP(D34,'Holdings Manager'!$C$2:$H$100,6,FALSE)</f>
        <v>3118721.76</v>
      </c>
      <c r="M34" s="45">
        <f>VLOOKUP(D34,Sheet1!$C$2:$H$100,6,FALSE)</f>
        <v>3118721.76</v>
      </c>
      <c r="N34" s="38">
        <f t="shared" si="3"/>
        <v>0</v>
      </c>
      <c r="O34" s="45">
        <f>IFERROR(VLOOKUP(D34,'Accruals Manager'!$B$2:$C$100,2,FALSE),0)</f>
        <v>0</v>
      </c>
      <c r="P34" s="45">
        <v>0</v>
      </c>
      <c r="Q34" s="37">
        <f t="shared" si="0"/>
        <v>0</v>
      </c>
      <c r="R34" s="39"/>
      <c r="S34" s="39"/>
    </row>
    <row r="35" spans="1:19" x14ac:dyDescent="0.2">
      <c r="A35" s="47">
        <v>44316</v>
      </c>
      <c r="B35" s="36" t="s">
        <v>59</v>
      </c>
      <c r="C35" s="43">
        <f>VLOOKUP(D35,'Holdings Manager'!$C$2:$O$100,13,FALSE)</f>
        <v>41</v>
      </c>
      <c r="D35" s="56" t="s">
        <v>369</v>
      </c>
      <c r="E35" s="56" t="s">
        <v>410</v>
      </c>
      <c r="F35" s="45">
        <f>VLOOKUP(D35,'Holdings Manager'!$C$2:$E$100,3,FALSE)</f>
        <v>21850</v>
      </c>
      <c r="G35" s="45">
        <f>VLOOKUP(D35,Sheet1!$C$2:$E$100,3,FALSE)</f>
        <v>21850</v>
      </c>
      <c r="H35" s="37">
        <f t="shared" si="1"/>
        <v>0</v>
      </c>
      <c r="I35" s="45">
        <f>VLOOKUP(D35,'Holdings Manager'!$C$2:$J$100,8,FALSE)</f>
        <v>74</v>
      </c>
      <c r="J35" s="45">
        <f>VLOOKUP(D35,Sheet1!$C$2:$J$100,8,FALSE)</f>
        <v>74</v>
      </c>
      <c r="K35" s="38">
        <f t="shared" si="2"/>
        <v>0</v>
      </c>
      <c r="L35" s="45">
        <f>VLOOKUP(D35,'Holdings Manager'!$C$2:$H$100,6,FALSE)</f>
        <v>2238679.91</v>
      </c>
      <c r="M35" s="45">
        <f>VLOOKUP(D35,Sheet1!$C$2:$H$100,6,FALSE)</f>
        <v>2233595.7999999998</v>
      </c>
      <c r="N35" s="38">
        <f t="shared" si="3"/>
        <v>5084.1100000003353</v>
      </c>
      <c r="O35" s="45">
        <f>IFERROR(VLOOKUP(D35,'Accruals Manager'!$B$2:$C$100,2,FALSE),0)</f>
        <v>15754.04</v>
      </c>
      <c r="P35" s="45">
        <v>15754.04</v>
      </c>
      <c r="Q35" s="37">
        <f t="shared" si="0"/>
        <v>0</v>
      </c>
      <c r="R35" s="39" t="s">
        <v>47</v>
      </c>
      <c r="S35" s="39"/>
    </row>
    <row r="36" spans="1:19" x14ac:dyDescent="0.2">
      <c r="A36" s="47">
        <v>44316</v>
      </c>
      <c r="B36" s="36" t="s">
        <v>59</v>
      </c>
      <c r="C36" s="43">
        <f>VLOOKUP(D36,'Holdings Manager'!$C$2:$O$100,13,FALSE)</f>
        <v>41</v>
      </c>
      <c r="D36" s="56" t="s">
        <v>366</v>
      </c>
      <c r="E36" s="56" t="s">
        <v>454</v>
      </c>
      <c r="F36" s="45">
        <f>VLOOKUP(D36,'Holdings Manager'!$C$2:$E$100,3,FALSE)</f>
        <v>42513</v>
      </c>
      <c r="G36" s="45">
        <f>VLOOKUP(D36,Sheet1!$C$2:$E$100,3,FALSE)</f>
        <v>42513</v>
      </c>
      <c r="H36" s="37">
        <f t="shared" si="1"/>
        <v>0</v>
      </c>
      <c r="I36" s="45">
        <f>VLOOKUP(D36,'Holdings Manager'!$C$2:$J$100,8,FALSE)</f>
        <v>23.27</v>
      </c>
      <c r="J36" s="45">
        <f>VLOOKUP(D36,Sheet1!$C$2:$J$100,8,FALSE)</f>
        <v>23.27</v>
      </c>
      <c r="K36" s="38">
        <f t="shared" si="2"/>
        <v>0</v>
      </c>
      <c r="L36" s="45">
        <f>VLOOKUP(D36,'Holdings Manager'!$C$2:$H$100,6,FALSE)</f>
        <v>1369704.8</v>
      </c>
      <c r="M36" s="45">
        <f>VLOOKUP(D36,Sheet1!$C$2:$H$100,6,FALSE)</f>
        <v>1366594.16</v>
      </c>
      <c r="N36" s="38">
        <f t="shared" si="3"/>
        <v>3110.6400000001304</v>
      </c>
      <c r="O36" s="45">
        <f>IFERROR(VLOOKUP(D36,'Accruals Manager'!$B$2:$C$100,2,FALSE),0)</f>
        <v>0</v>
      </c>
      <c r="P36" s="45">
        <v>0</v>
      </c>
      <c r="Q36" s="37">
        <f t="shared" si="0"/>
        <v>0</v>
      </c>
      <c r="R36" s="39" t="s">
        <v>47</v>
      </c>
      <c r="S36" s="39"/>
    </row>
    <row r="37" spans="1:19" x14ac:dyDescent="0.2">
      <c r="A37" s="47">
        <v>44316</v>
      </c>
      <c r="B37" s="36" t="s">
        <v>59</v>
      </c>
      <c r="C37" s="43">
        <f>VLOOKUP(D37,'Holdings Manager'!$C$2:$O$100,13,FALSE)</f>
        <v>41</v>
      </c>
      <c r="D37" s="56">
        <v>7333378</v>
      </c>
      <c r="E37" s="56">
        <v>733337901</v>
      </c>
      <c r="F37" s="45">
        <f>VLOOKUP(D37,'Holdings Manager'!$C$2:$E$100,3,FALSE)</f>
        <v>6754</v>
      </c>
      <c r="G37" s="45">
        <f>VLOOKUP(D37,Sheet1!$C$2:$E$100,3,FALSE)</f>
        <v>6754</v>
      </c>
      <c r="H37" s="37">
        <f t="shared" si="1"/>
        <v>0</v>
      </c>
      <c r="I37" s="45">
        <f>VLOOKUP(D37,'Holdings Manager'!$C$2:$J$100,8,FALSE)</f>
        <v>580.79999999999995</v>
      </c>
      <c r="J37" s="45">
        <f>VLOOKUP(D37,Sheet1!$C$2:$J$100,8,FALSE)</f>
        <v>580.79999999999995</v>
      </c>
      <c r="K37" s="38">
        <f t="shared" si="2"/>
        <v>0</v>
      </c>
      <c r="L37" s="45">
        <f>VLOOKUP(D37,'Holdings Manager'!$C$2:$H$100,6,FALSE)</f>
        <v>4300995.78</v>
      </c>
      <c r="M37" s="45">
        <f>VLOOKUP(D37,Sheet1!$C$2:$H$100,6,FALSE)</f>
        <v>4295109.16</v>
      </c>
      <c r="N37" s="38">
        <f t="shared" si="3"/>
        <v>5886.6200000001118</v>
      </c>
      <c r="O37" s="45">
        <f>IFERROR(VLOOKUP(D37,'Accruals Manager'!$B$2:$C$100,2,FALSE),0)</f>
        <v>0</v>
      </c>
      <c r="P37" s="45">
        <v>0</v>
      </c>
      <c r="Q37" s="37">
        <f t="shared" si="0"/>
        <v>0</v>
      </c>
      <c r="R37" s="39" t="s">
        <v>47</v>
      </c>
      <c r="S37" s="39"/>
    </row>
    <row r="38" spans="1:19" x14ac:dyDescent="0.2">
      <c r="A38" s="47">
        <v>44316</v>
      </c>
      <c r="B38" s="36" t="s">
        <v>59</v>
      </c>
      <c r="C38" s="43">
        <f>VLOOKUP(D38,'Holdings Manager'!$C$2:$O$100,13,FALSE)</f>
        <v>41</v>
      </c>
      <c r="D38" s="56">
        <v>7124594</v>
      </c>
      <c r="E38" s="56">
        <v>712459908</v>
      </c>
      <c r="F38" s="45">
        <f>VLOOKUP(D38,'Holdings Manager'!$C$2:$E$100,3,FALSE)</f>
        <v>6300</v>
      </c>
      <c r="G38" s="45">
        <f>VLOOKUP(D38,Sheet1!$C$2:$E$100,3,FALSE)</f>
        <v>6300</v>
      </c>
      <c r="H38" s="37">
        <f t="shared" si="1"/>
        <v>0</v>
      </c>
      <c r="I38" s="45">
        <f>VLOOKUP(D38,'Holdings Manager'!$C$2:$J$100,8,FALSE)</f>
        <v>154.4</v>
      </c>
      <c r="J38" s="45">
        <f>VLOOKUP(D38,Sheet1!$C$2:$J$100,8,FALSE)</f>
        <v>154.4</v>
      </c>
      <c r="K38" s="38">
        <f t="shared" si="2"/>
        <v>0</v>
      </c>
      <c r="L38" s="45">
        <f>VLOOKUP(D38,'Holdings Manager'!$C$2:$H$100,6,FALSE)</f>
        <v>1066520.48</v>
      </c>
      <c r="M38" s="45">
        <f>VLOOKUP(D38,Sheet1!$C$2:$H$100,6,FALSE)</f>
        <v>1065060.77</v>
      </c>
      <c r="N38" s="38">
        <f t="shared" si="3"/>
        <v>1459.7099999999627</v>
      </c>
      <c r="O38" s="45">
        <f>IFERROR(VLOOKUP(D38,'Accruals Manager'!$B$2:$C$100,2,FALSE),0)</f>
        <v>0</v>
      </c>
      <c r="P38" s="45">
        <v>0</v>
      </c>
      <c r="Q38" s="37">
        <f t="shared" si="0"/>
        <v>0</v>
      </c>
      <c r="R38" s="39" t="s">
        <v>47</v>
      </c>
      <c r="S38" s="39"/>
    </row>
    <row r="39" spans="1:19" x14ac:dyDescent="0.2">
      <c r="A39" s="47">
        <v>44316</v>
      </c>
      <c r="B39" s="36" t="s">
        <v>59</v>
      </c>
      <c r="C39" s="43">
        <f>VLOOKUP(D39,'Holdings Manager'!$C$2:$O$100,13,FALSE)</f>
        <v>41</v>
      </c>
      <c r="D39" s="56">
        <v>6986041</v>
      </c>
      <c r="E39" s="56">
        <v>698604006</v>
      </c>
      <c r="F39" s="45">
        <f>VLOOKUP(D39,'Holdings Manager'!$C$2:$E$100,3,FALSE)</f>
        <v>35390</v>
      </c>
      <c r="G39" s="45">
        <f>VLOOKUP(D39,Sheet1!$C$2:$E$100,3,FALSE)</f>
        <v>35390</v>
      </c>
      <c r="H39" s="37">
        <f t="shared" si="1"/>
        <v>0</v>
      </c>
      <c r="I39" s="45">
        <f>VLOOKUP(D39,'Holdings Manager'!$C$2:$J$100,8,FALSE)</f>
        <v>5040</v>
      </c>
      <c r="J39" s="45">
        <f>VLOOKUP(D39,Sheet1!$C$2:$J$100,8,FALSE)</f>
        <v>5040</v>
      </c>
      <c r="K39" s="38">
        <f t="shared" si="2"/>
        <v>0</v>
      </c>
      <c r="L39" s="45">
        <f>VLOOKUP(D39,'Holdings Manager'!$C$2:$H$100,6,FALSE)</f>
        <v>1631815.56</v>
      </c>
      <c r="M39" s="45">
        <f>VLOOKUP(D39,Sheet1!$C$2:$H$100,6,FALSE)</f>
        <v>1632338.24</v>
      </c>
      <c r="N39" s="38">
        <f t="shared" si="3"/>
        <v>-522.67999999993481</v>
      </c>
      <c r="O39" s="45">
        <f>IFERROR(VLOOKUP(D39,'Accruals Manager'!$B$2:$C$100,2,FALSE),0)</f>
        <v>3996.42</v>
      </c>
      <c r="P39" s="45">
        <v>3996.42</v>
      </c>
      <c r="Q39" s="37">
        <f t="shared" si="0"/>
        <v>0</v>
      </c>
      <c r="R39" s="39" t="s">
        <v>47</v>
      </c>
      <c r="S39" s="39"/>
    </row>
    <row r="40" spans="1:19" x14ac:dyDescent="0.2">
      <c r="A40" s="47">
        <v>44316</v>
      </c>
      <c r="B40" s="36" t="s">
        <v>59</v>
      </c>
      <c r="C40" s="43">
        <f>VLOOKUP(D40,'Holdings Manager'!$C$2:$O$100,13,FALSE)</f>
        <v>41</v>
      </c>
      <c r="D40" s="56">
        <v>6869302</v>
      </c>
      <c r="E40" s="56">
        <v>686930009</v>
      </c>
      <c r="F40" s="45">
        <f>VLOOKUP(D40,'Holdings Manager'!$C$2:$E$100,3,FALSE)</f>
        <v>10891</v>
      </c>
      <c r="G40" s="45">
        <f>VLOOKUP(D40,Sheet1!$C$2:$E$100,3,FALSE)</f>
        <v>10891</v>
      </c>
      <c r="H40" s="37">
        <f t="shared" si="1"/>
        <v>0</v>
      </c>
      <c r="I40" s="45">
        <f>VLOOKUP(D40,'Holdings Manager'!$C$2:$J$100,8,FALSE)</f>
        <v>14850</v>
      </c>
      <c r="J40" s="45">
        <f>VLOOKUP(D40,Sheet1!$C$2:$J$100,8,FALSE)</f>
        <v>14850</v>
      </c>
      <c r="K40" s="38">
        <f t="shared" si="2"/>
        <v>0</v>
      </c>
      <c r="L40" s="45">
        <f>VLOOKUP(D40,'Holdings Manager'!$C$2:$H$100,6,FALSE)</f>
        <v>1479633.59</v>
      </c>
      <c r="M40" s="45">
        <f>VLOOKUP(D40,Sheet1!$C$2:$H$100,6,FALSE)</f>
        <v>1480107.53</v>
      </c>
      <c r="N40" s="38">
        <f t="shared" si="3"/>
        <v>-473.93999999994412</v>
      </c>
      <c r="O40" s="45">
        <f>IFERROR(VLOOKUP(D40,'Accruals Manager'!$B$2:$C$100,2,FALSE),0)</f>
        <v>8886.18</v>
      </c>
      <c r="P40" s="45">
        <v>8886.18</v>
      </c>
      <c r="Q40" s="37">
        <f t="shared" si="0"/>
        <v>0</v>
      </c>
      <c r="R40" s="39" t="s">
        <v>47</v>
      </c>
      <c r="S40" s="39"/>
    </row>
    <row r="41" spans="1:19" x14ac:dyDescent="0.2">
      <c r="A41" s="47">
        <v>44316</v>
      </c>
      <c r="B41" s="36" t="s">
        <v>59</v>
      </c>
      <c r="C41" s="43">
        <f>VLOOKUP(D41,'Holdings Manager'!$C$2:$O$100,13,FALSE)</f>
        <v>41</v>
      </c>
      <c r="D41" s="56">
        <v>6659428</v>
      </c>
      <c r="E41" s="56">
        <v>665942009</v>
      </c>
      <c r="F41" s="45">
        <f>VLOOKUP(D41,'Holdings Manager'!$C$2:$E$100,3,FALSE)</f>
        <v>24737</v>
      </c>
      <c r="G41" s="45">
        <f>VLOOKUP(D41,Sheet1!$C$2:$E$100,3,FALSE)</f>
        <v>24737</v>
      </c>
      <c r="H41" s="37">
        <f t="shared" si="1"/>
        <v>0</v>
      </c>
      <c r="I41" s="45">
        <f>VLOOKUP(D41,'Holdings Manager'!$C$2:$J$100,8,FALSE)</f>
        <v>8290</v>
      </c>
      <c r="J41" s="45">
        <f>VLOOKUP(D41,Sheet1!$C$2:$J$100,8,FALSE)</f>
        <v>8290</v>
      </c>
      <c r="K41" s="38">
        <f t="shared" si="2"/>
        <v>0</v>
      </c>
      <c r="L41" s="45">
        <f>VLOOKUP(D41,'Holdings Manager'!$C$2:$H$100,6,FALSE)</f>
        <v>1876123.97</v>
      </c>
      <c r="M41" s="45">
        <f>VLOOKUP(D41,Sheet1!$C$2:$H$100,6,FALSE)</f>
        <v>1876724.9</v>
      </c>
      <c r="N41" s="38">
        <f t="shared" si="3"/>
        <v>-600.92999999993481</v>
      </c>
      <c r="O41" s="45">
        <f>IFERROR(VLOOKUP(D41,'Accruals Manager'!$B$2:$C$100,2,FALSE),0)</f>
        <v>9418.92</v>
      </c>
      <c r="P41" s="45">
        <v>9418.92</v>
      </c>
      <c r="Q41" s="37">
        <f t="shared" si="0"/>
        <v>0</v>
      </c>
      <c r="R41" s="39" t="s">
        <v>47</v>
      </c>
      <c r="S41" s="39"/>
    </row>
    <row r="42" spans="1:19" x14ac:dyDescent="0.2">
      <c r="A42" s="47">
        <v>44316</v>
      </c>
      <c r="B42" s="36" t="s">
        <v>59</v>
      </c>
      <c r="C42" s="43">
        <f>VLOOKUP(D42,'Holdings Manager'!$C$2:$O$100,13,FALSE)</f>
        <v>41</v>
      </c>
      <c r="D42" s="56">
        <v>6640682</v>
      </c>
      <c r="E42" s="56">
        <v>664068004</v>
      </c>
      <c r="F42" s="45">
        <f>VLOOKUP(D42,'Holdings Manager'!$C$2:$E$100,3,FALSE)</f>
        <v>27036</v>
      </c>
      <c r="G42" s="45">
        <f>VLOOKUP(D42,Sheet1!$C$2:$E$100,3,FALSE)</f>
        <v>27036</v>
      </c>
      <c r="H42" s="37">
        <f t="shared" si="1"/>
        <v>0</v>
      </c>
      <c r="I42" s="45">
        <f>VLOOKUP(D42,'Holdings Manager'!$C$2:$J$100,8,FALSE)</f>
        <v>12655</v>
      </c>
      <c r="J42" s="45">
        <f>VLOOKUP(D42,Sheet1!$C$2:$J$100,8,FALSE)</f>
        <v>12655</v>
      </c>
      <c r="K42" s="38">
        <f t="shared" si="2"/>
        <v>0</v>
      </c>
      <c r="L42" s="45">
        <f>VLOOKUP(D42,'Holdings Manager'!$C$2:$H$100,6,FALSE)</f>
        <v>3130145.74</v>
      </c>
      <c r="M42" s="45">
        <f>VLOOKUP(D42,Sheet1!$C$2:$H$100,6,FALSE)</f>
        <v>3131148.35</v>
      </c>
      <c r="N42" s="38">
        <f t="shared" si="3"/>
        <v>-1002.6099999998696</v>
      </c>
      <c r="O42" s="45">
        <f>IFERROR(VLOOKUP(D42,'Accruals Manager'!$B$2:$C$100,2,FALSE),0)</f>
        <v>7353.07</v>
      </c>
      <c r="P42" s="45">
        <v>7353.07</v>
      </c>
      <c r="Q42" s="37">
        <f t="shared" si="0"/>
        <v>0</v>
      </c>
      <c r="R42" s="39" t="s">
        <v>47</v>
      </c>
      <c r="S42" s="39"/>
    </row>
    <row r="43" spans="1:19" x14ac:dyDescent="0.2">
      <c r="A43" s="47">
        <v>44316</v>
      </c>
      <c r="B43" s="36" t="s">
        <v>59</v>
      </c>
      <c r="C43" s="43">
        <f>VLOOKUP(D43,'Holdings Manager'!$C$2:$O$100,13,FALSE)</f>
        <v>41</v>
      </c>
      <c r="D43" s="56">
        <v>6616508</v>
      </c>
      <c r="E43" s="56">
        <v>661650903</v>
      </c>
      <c r="F43" s="45">
        <f>VLOOKUP(D43,'Holdings Manager'!$C$2:$E$100,3,FALSE)</f>
        <v>20275</v>
      </c>
      <c r="G43" s="45">
        <f>VLOOKUP(D43,Sheet1!$C$2:$E$100,3,FALSE)</f>
        <v>20275</v>
      </c>
      <c r="H43" s="37">
        <f t="shared" si="1"/>
        <v>0</v>
      </c>
      <c r="I43" s="45">
        <f>VLOOKUP(D43,'Holdings Manager'!$C$2:$J$100,8,FALSE)</f>
        <v>1858</v>
      </c>
      <c r="J43" s="45">
        <f>VLOOKUP(D43,Sheet1!$C$2:$J$100,8,FALSE)</f>
        <v>1858</v>
      </c>
      <c r="K43" s="38">
        <f t="shared" si="2"/>
        <v>0</v>
      </c>
      <c r="L43" s="45">
        <f>VLOOKUP(D43,'Holdings Manager'!$C$2:$H$100,6,FALSE)</f>
        <v>344640.68</v>
      </c>
      <c r="M43" s="45">
        <f>VLOOKUP(D43,Sheet1!$C$2:$H$100,6,FALSE)</f>
        <v>344751.08</v>
      </c>
      <c r="N43" s="38">
        <f t="shared" si="3"/>
        <v>-110.40000000002328</v>
      </c>
      <c r="O43" s="45">
        <f>IFERROR(VLOOKUP(D43,'Accruals Manager'!$B$2:$C$100,2,FALSE),0)</f>
        <v>5698.06</v>
      </c>
      <c r="P43" s="45">
        <v>5698.06</v>
      </c>
      <c r="Q43" s="37">
        <f t="shared" si="0"/>
        <v>0</v>
      </c>
      <c r="R43" s="39" t="s">
        <v>47</v>
      </c>
      <c r="S43" s="39"/>
    </row>
    <row r="44" spans="1:19" x14ac:dyDescent="0.2">
      <c r="A44" s="47">
        <v>44316</v>
      </c>
      <c r="B44" s="36" t="s">
        <v>59</v>
      </c>
      <c r="C44" s="43">
        <f>VLOOKUP(D44,'Holdings Manager'!$C$2:$O$100,13,FALSE)</f>
        <v>41</v>
      </c>
      <c r="D44" s="56">
        <v>6555805</v>
      </c>
      <c r="E44" s="56">
        <v>655580009</v>
      </c>
      <c r="F44" s="45">
        <f>VLOOKUP(D44,'Holdings Manager'!$C$2:$E$100,3,FALSE)</f>
        <v>22900</v>
      </c>
      <c r="G44" s="45">
        <f>VLOOKUP(D44,Sheet1!$C$2:$E$100,3,FALSE)</f>
        <v>22900</v>
      </c>
      <c r="H44" s="37">
        <f t="shared" si="1"/>
        <v>0</v>
      </c>
      <c r="I44" s="45">
        <f>VLOOKUP(D44,'Holdings Manager'!$C$2:$J$100,8,FALSE)</f>
        <v>4915</v>
      </c>
      <c r="J44" s="45">
        <f>VLOOKUP(D44,Sheet1!$C$2:$J$100,8,FALSE)</f>
        <v>4915</v>
      </c>
      <c r="K44" s="38">
        <f t="shared" si="2"/>
        <v>0</v>
      </c>
      <c r="L44" s="45">
        <f>VLOOKUP(D44,'Holdings Manager'!$C$2:$H$100,6,FALSE)</f>
        <v>1029719.59</v>
      </c>
      <c r="M44" s="45">
        <f>VLOOKUP(D44,Sheet1!$C$2:$H$100,6,FALSE)</f>
        <v>1030049.42</v>
      </c>
      <c r="N44" s="38">
        <f t="shared" si="3"/>
        <v>-329.83000000007451</v>
      </c>
      <c r="O44" s="45">
        <f>IFERROR(VLOOKUP(D44,'Accruals Manager'!$B$2:$C$100,2,FALSE),0)</f>
        <v>12248.76</v>
      </c>
      <c r="P44" s="45">
        <v>12248.76</v>
      </c>
      <c r="Q44" s="37">
        <f t="shared" si="0"/>
        <v>0</v>
      </c>
      <c r="R44" s="39" t="s">
        <v>47</v>
      </c>
      <c r="S44" s="39"/>
    </row>
    <row r="45" spans="1:19" x14ac:dyDescent="0.2">
      <c r="A45" s="47">
        <v>44316</v>
      </c>
      <c r="B45" s="36" t="s">
        <v>59</v>
      </c>
      <c r="C45" s="43">
        <f>VLOOKUP(D45,'Holdings Manager'!$C$2:$O$100,13,FALSE)</f>
        <v>41</v>
      </c>
      <c r="D45" s="56">
        <v>6356406</v>
      </c>
      <c r="E45" s="56">
        <v>635640006</v>
      </c>
      <c r="F45" s="45">
        <f>VLOOKUP(D45,'Holdings Manager'!$C$2:$E$100,3,FALSE)</f>
        <v>18896</v>
      </c>
      <c r="G45" s="45">
        <f>VLOOKUP(D45,Sheet1!$C$2:$E$100,3,FALSE)</f>
        <v>18896</v>
      </c>
      <c r="H45" s="37">
        <f t="shared" si="1"/>
        <v>0</v>
      </c>
      <c r="I45" s="45">
        <f>VLOOKUP(D45,'Holdings Manager'!$C$2:$J$100,8,FALSE)</f>
        <v>2027.5</v>
      </c>
      <c r="J45" s="45">
        <f>VLOOKUP(D45,Sheet1!$C$2:$J$100,8,FALSE)</f>
        <v>2027.5</v>
      </c>
      <c r="K45" s="38">
        <f t="shared" si="2"/>
        <v>0</v>
      </c>
      <c r="L45" s="45">
        <f>VLOOKUP(D45,'Holdings Manager'!$C$2:$H$100,6,FALSE)</f>
        <v>350502.17</v>
      </c>
      <c r="M45" s="45">
        <f>VLOOKUP(D45,Sheet1!$C$2:$H$100,6,FALSE)</f>
        <v>350614.44</v>
      </c>
      <c r="N45" s="38">
        <f t="shared" si="3"/>
        <v>-112.27000000001863</v>
      </c>
      <c r="O45" s="45">
        <f>IFERROR(VLOOKUP(D45,'Accruals Manager'!$B$2:$C$100,2,FALSE),0)</f>
        <v>4796.59</v>
      </c>
      <c r="P45" s="45">
        <v>4796.59</v>
      </c>
      <c r="Q45" s="37">
        <f t="shared" si="0"/>
        <v>0</v>
      </c>
      <c r="R45" s="39" t="s">
        <v>47</v>
      </c>
      <c r="S45" s="39"/>
    </row>
    <row r="46" spans="1:19" x14ac:dyDescent="0.2">
      <c r="A46" s="47">
        <v>44316</v>
      </c>
      <c r="B46" s="36" t="s">
        <v>59</v>
      </c>
      <c r="C46" s="43">
        <f>VLOOKUP(D46,'Holdings Manager'!$C$2:$O$100,13,FALSE)</f>
        <v>41</v>
      </c>
      <c r="D46" s="56">
        <v>6269861</v>
      </c>
      <c r="E46" s="56">
        <v>626986905</v>
      </c>
      <c r="F46" s="45">
        <f>VLOOKUP(D46,'Holdings Manager'!$C$2:$E$100,3,FALSE)</f>
        <v>67804</v>
      </c>
      <c r="G46" s="45">
        <f>VLOOKUP(D46,Sheet1!$C$2:$E$100,3,FALSE)</f>
        <v>67804</v>
      </c>
      <c r="H46" s="37">
        <f t="shared" si="1"/>
        <v>0</v>
      </c>
      <c r="I46" s="45">
        <f>VLOOKUP(D46,'Holdings Manager'!$C$2:$J$100,8,FALSE)</f>
        <v>2355</v>
      </c>
      <c r="J46" s="45">
        <f>VLOOKUP(D46,Sheet1!$C$2:$J$100,8,FALSE)</f>
        <v>2355</v>
      </c>
      <c r="K46" s="38">
        <f t="shared" si="2"/>
        <v>0</v>
      </c>
      <c r="L46" s="45">
        <f>VLOOKUP(D46,'Holdings Manager'!$C$2:$H$100,6,FALSE)</f>
        <v>1460851.93</v>
      </c>
      <c r="M46" s="45">
        <f>VLOOKUP(D46,Sheet1!$C$2:$H$100,6,FALSE)</f>
        <v>1461319.85</v>
      </c>
      <c r="N46" s="38">
        <f t="shared" si="3"/>
        <v>-467.92000000015832</v>
      </c>
      <c r="O46" s="45">
        <f>IFERROR(VLOOKUP(D46,'Accruals Manager'!$B$2:$C$100,2,FALSE),0)</f>
        <v>0</v>
      </c>
      <c r="P46" s="45">
        <v>0</v>
      </c>
      <c r="Q46" s="37">
        <f t="shared" si="0"/>
        <v>0</v>
      </c>
      <c r="R46" s="39" t="s">
        <v>47</v>
      </c>
      <c r="S46" s="39"/>
    </row>
    <row r="47" spans="1:19" x14ac:dyDescent="0.2">
      <c r="A47" s="47">
        <v>44316</v>
      </c>
      <c r="B47" s="36" t="s">
        <v>59</v>
      </c>
      <c r="C47" s="43">
        <f>VLOOKUP(D47,'Holdings Manager'!$C$2:$O$100,13,FALSE)</f>
        <v>41</v>
      </c>
      <c r="D47" s="56">
        <v>6229597</v>
      </c>
      <c r="E47" s="56">
        <v>622959906</v>
      </c>
      <c r="F47" s="45">
        <f>VLOOKUP(D47,'Holdings Manager'!$C$2:$E$100,3,FALSE)</f>
        <v>171810</v>
      </c>
      <c r="G47" s="45">
        <f>VLOOKUP(D47,Sheet1!$C$2:$E$100,3,FALSE)</f>
        <v>171810</v>
      </c>
      <c r="H47" s="37">
        <f t="shared" si="1"/>
        <v>0</v>
      </c>
      <c r="I47" s="45">
        <f>VLOOKUP(D47,'Holdings Manager'!$C$2:$J$100,8,FALSE)</f>
        <v>1389</v>
      </c>
      <c r="J47" s="45">
        <f>VLOOKUP(D47,Sheet1!$C$2:$J$100,8,FALSE)</f>
        <v>1389</v>
      </c>
      <c r="K47" s="38">
        <f t="shared" si="2"/>
        <v>0</v>
      </c>
      <c r="L47" s="45">
        <f>VLOOKUP(D47,'Holdings Manager'!$C$2:$H$100,6,FALSE)</f>
        <v>2183286.13</v>
      </c>
      <c r="M47" s="45">
        <f>VLOOKUP(D47,Sheet1!$C$2:$H$100,6,FALSE)</f>
        <v>2183985.4500000002</v>
      </c>
      <c r="N47" s="38">
        <f t="shared" si="3"/>
        <v>-699.32000000029802</v>
      </c>
      <c r="O47" s="45">
        <f>IFERROR(VLOOKUP(D47,'Accruals Manager'!$B$2:$C$100,2,FALSE),0)</f>
        <v>0</v>
      </c>
      <c r="P47" s="45">
        <v>0</v>
      </c>
      <c r="Q47" s="37">
        <f t="shared" si="0"/>
        <v>0</v>
      </c>
      <c r="R47" s="39" t="s">
        <v>47</v>
      </c>
      <c r="S47" s="39"/>
    </row>
    <row r="48" spans="1:19" x14ac:dyDescent="0.2">
      <c r="A48" s="47">
        <v>44316</v>
      </c>
      <c r="B48" s="36" t="s">
        <v>59</v>
      </c>
      <c r="C48" s="43">
        <f>VLOOKUP(D48,'Holdings Manager'!$C$2:$O$100,13,FALSE)</f>
        <v>41</v>
      </c>
      <c r="D48" s="56">
        <v>6054603</v>
      </c>
      <c r="E48" s="56">
        <v>605460005</v>
      </c>
      <c r="F48" s="45">
        <f>VLOOKUP(D48,'Holdings Manager'!$C$2:$E$100,3,FALSE)</f>
        <v>86685</v>
      </c>
      <c r="G48" s="45">
        <f>VLOOKUP(D48,Sheet1!$C$2:$E$100,3,FALSE)</f>
        <v>86685</v>
      </c>
      <c r="H48" s="37">
        <f t="shared" si="1"/>
        <v>0</v>
      </c>
      <c r="I48" s="45">
        <f>VLOOKUP(D48,'Holdings Manager'!$C$2:$J$100,8,FALSE)</f>
        <v>1151.5</v>
      </c>
      <c r="J48" s="45">
        <f>VLOOKUP(D48,Sheet1!$C$2:$J$100,8,FALSE)</f>
        <v>1151.5</v>
      </c>
      <c r="K48" s="38">
        <f t="shared" si="2"/>
        <v>0</v>
      </c>
      <c r="L48" s="45">
        <f>VLOOKUP(D48,'Holdings Manager'!$C$2:$H$100,6,FALSE)</f>
        <v>913204.13</v>
      </c>
      <c r="M48" s="45">
        <f>VLOOKUP(D48,Sheet1!$C$2:$H$100,6,FALSE)</f>
        <v>913496.64</v>
      </c>
      <c r="N48" s="38">
        <f t="shared" si="3"/>
        <v>-292.51000000000931</v>
      </c>
      <c r="O48" s="45">
        <f>IFERROR(VLOOKUP(D48,'Accruals Manager'!$B$2:$C$100,2,FALSE),0)</f>
        <v>13359.73</v>
      </c>
      <c r="P48" s="45">
        <v>13359.73</v>
      </c>
      <c r="Q48" s="37">
        <f t="shared" si="0"/>
        <v>0</v>
      </c>
      <c r="R48" s="39" t="s">
        <v>47</v>
      </c>
      <c r="S48" s="39"/>
    </row>
    <row r="49" spans="1:19" x14ac:dyDescent="0.2">
      <c r="A49" s="47">
        <v>44316</v>
      </c>
      <c r="B49" s="36" t="s">
        <v>59</v>
      </c>
      <c r="C49" s="43">
        <f>VLOOKUP(D49,'Holdings Manager'!$C$2:$O$100,13,FALSE)</f>
        <v>41</v>
      </c>
      <c r="D49" s="56">
        <v>6021500</v>
      </c>
      <c r="E49" s="56">
        <v>602150005</v>
      </c>
      <c r="F49" s="45">
        <f>VLOOKUP(D49,'Holdings Manager'!$C$2:$E$100,3,FALSE)</f>
        <v>18000</v>
      </c>
      <c r="G49" s="45">
        <f>VLOOKUP(D49,Sheet1!$C$2:$E$100,3,FALSE)</f>
        <v>18000</v>
      </c>
      <c r="H49" s="37">
        <f t="shared" si="1"/>
        <v>0</v>
      </c>
      <c r="I49" s="45">
        <f>VLOOKUP(D49,'Holdings Manager'!$C$2:$J$100,8,FALSE)</f>
        <v>1324</v>
      </c>
      <c r="J49" s="45">
        <f>VLOOKUP(D49,Sheet1!$C$2:$J$100,8,FALSE)</f>
        <v>1324</v>
      </c>
      <c r="K49" s="38">
        <f t="shared" si="2"/>
        <v>0</v>
      </c>
      <c r="L49" s="45">
        <f>VLOOKUP(D49,'Holdings Manager'!$C$2:$H$100,6,FALSE)</f>
        <v>218032.11</v>
      </c>
      <c r="M49" s="45">
        <f>VLOOKUP(D49,Sheet1!$C$2:$H$100,6,FALSE)</f>
        <v>218101.95</v>
      </c>
      <c r="N49" s="38">
        <f t="shared" si="3"/>
        <v>-69.840000000025611</v>
      </c>
      <c r="O49" s="45">
        <f>IFERROR(VLOOKUP(D49,'Accruals Manager'!$B$2:$C$100,2,FALSE),0)</f>
        <v>1631.84</v>
      </c>
      <c r="P49" s="45">
        <v>1631.84</v>
      </c>
      <c r="Q49" s="37">
        <f t="shared" si="0"/>
        <v>0</v>
      </c>
      <c r="R49" s="39" t="s">
        <v>47</v>
      </c>
      <c r="S49" s="39"/>
    </row>
    <row r="50" spans="1:19" x14ac:dyDescent="0.2">
      <c r="A50" s="47">
        <v>44316</v>
      </c>
      <c r="B50" s="36" t="s">
        <v>59</v>
      </c>
      <c r="C50" s="43">
        <f>VLOOKUP(D50,'Holdings Manager'!$C$2:$O$100,13,FALSE)</f>
        <v>41</v>
      </c>
      <c r="D50" s="56">
        <v>5999330</v>
      </c>
      <c r="E50" s="56">
        <v>599933900</v>
      </c>
      <c r="F50" s="45">
        <f>VLOOKUP(D50,'Holdings Manager'!$C$2:$E$100,3,FALSE)</f>
        <v>8400</v>
      </c>
      <c r="G50" s="45">
        <f>VLOOKUP(D50,Sheet1!$C$2:$E$100,3,FALSE)</f>
        <v>8400</v>
      </c>
      <c r="H50" s="37">
        <f t="shared" si="1"/>
        <v>0</v>
      </c>
      <c r="I50" s="45">
        <f>VLOOKUP(D50,'Holdings Manager'!$C$2:$J$100,8,FALSE)</f>
        <v>321.10000000000002</v>
      </c>
      <c r="J50" s="45">
        <f>VLOOKUP(D50,Sheet1!$C$2:$J$100,8,FALSE)</f>
        <v>321.10000000000002</v>
      </c>
      <c r="K50" s="38">
        <f t="shared" si="2"/>
        <v>0</v>
      </c>
      <c r="L50" s="45">
        <f>VLOOKUP(D50,'Holdings Manager'!$C$2:$H$100,6,FALSE)</f>
        <v>3246936.63</v>
      </c>
      <c r="M50" s="45">
        <f>VLOOKUP(D50,Sheet1!$C$2:$H$100,6,FALSE)</f>
        <v>3241485.4</v>
      </c>
      <c r="N50" s="38">
        <f t="shared" si="3"/>
        <v>5451.2299999999814</v>
      </c>
      <c r="O50" s="45">
        <f>IFERROR(VLOOKUP(D50,'Accruals Manager'!$B$2:$C$100,2,FALSE),0)</f>
        <v>0</v>
      </c>
      <c r="P50" s="45">
        <v>0</v>
      </c>
      <c r="Q50" s="37">
        <f t="shared" si="0"/>
        <v>0</v>
      </c>
      <c r="R50" s="39" t="s">
        <v>47</v>
      </c>
      <c r="S50" s="39"/>
    </row>
    <row r="51" spans="1:19" x14ac:dyDescent="0.2">
      <c r="A51" s="47">
        <v>44316</v>
      </c>
      <c r="B51" s="36" t="s">
        <v>59</v>
      </c>
      <c r="C51" s="43">
        <f>VLOOKUP(D51,'Holdings Manager'!$C$2:$O$100,13,FALSE)</f>
        <v>41</v>
      </c>
      <c r="D51" s="56">
        <v>5889505</v>
      </c>
      <c r="E51" s="56">
        <v>588950907</v>
      </c>
      <c r="F51" s="45">
        <f>VLOOKUP(D51,'Holdings Manager'!$C$2:$E$100,3,FALSE)</f>
        <v>53225</v>
      </c>
      <c r="G51" s="45">
        <f>VLOOKUP(D51,Sheet1!$C$2:$E$100,3,FALSE)</f>
        <v>53225</v>
      </c>
      <c r="H51" s="37">
        <f t="shared" si="1"/>
        <v>0</v>
      </c>
      <c r="I51" s="45">
        <f>VLOOKUP(D51,'Holdings Manager'!$C$2:$J$100,8,FALSE)</f>
        <v>33.564999999999998</v>
      </c>
      <c r="J51" s="45">
        <f>VLOOKUP(D51,Sheet1!$C$2:$J$100,8,FALSE)</f>
        <v>33.56</v>
      </c>
      <c r="K51" s="38">
        <f t="shared" si="2"/>
        <v>4.9999999999954525E-3</v>
      </c>
      <c r="L51" s="45">
        <f>VLOOKUP(D51,'Holdings Manager'!$C$2:$H$100,6,FALSE)</f>
        <v>2150584.66</v>
      </c>
      <c r="M51" s="45">
        <f>VLOOKUP(D51,Sheet1!$C$2:$H$100,6,FALSE)</f>
        <v>2146974.0699999998</v>
      </c>
      <c r="N51" s="38">
        <f t="shared" si="3"/>
        <v>3610.5900000003166</v>
      </c>
      <c r="O51" s="45">
        <f>IFERROR(VLOOKUP(D51,'Accruals Manager'!$B$2:$C$100,2,FALSE),0)</f>
        <v>0</v>
      </c>
      <c r="P51" s="45">
        <v>0</v>
      </c>
      <c r="Q51" s="37">
        <f t="shared" si="0"/>
        <v>0</v>
      </c>
      <c r="R51" s="39" t="s">
        <v>47</v>
      </c>
      <c r="S51" s="39"/>
    </row>
    <row r="52" spans="1:19" x14ac:dyDescent="0.2">
      <c r="A52" s="47">
        <v>44316</v>
      </c>
      <c r="B52" s="36" t="s">
        <v>59</v>
      </c>
      <c r="C52" s="43">
        <f>VLOOKUP(D52,'Holdings Manager'!$C$2:$O$100,13,FALSE)</f>
        <v>41</v>
      </c>
      <c r="D52" s="56">
        <v>5330047</v>
      </c>
      <c r="E52" s="56">
        <v>533004909</v>
      </c>
      <c r="F52" s="45">
        <f>VLOOKUP(D52,'Holdings Manager'!$C$2:$E$100,3,FALSE)</f>
        <v>11395</v>
      </c>
      <c r="G52" s="45">
        <f>VLOOKUP(D52,Sheet1!$C$2:$E$100,3,FALSE)</f>
        <v>11395</v>
      </c>
      <c r="H52" s="37">
        <f t="shared" si="1"/>
        <v>0</v>
      </c>
      <c r="I52" s="45">
        <f>VLOOKUP(D52,'Holdings Manager'!$C$2:$J$100,8,FALSE)</f>
        <v>192.95</v>
      </c>
      <c r="J52" s="45">
        <f>VLOOKUP(D52,Sheet1!$C$2:$J$100,8,FALSE)</f>
        <v>192.95</v>
      </c>
      <c r="K52" s="38">
        <f t="shared" si="2"/>
        <v>0</v>
      </c>
      <c r="L52" s="45">
        <f>VLOOKUP(D52,'Holdings Manager'!$C$2:$H$100,6,FALSE)</f>
        <v>2646752.5099999998</v>
      </c>
      <c r="M52" s="45">
        <f>VLOOKUP(D52,Sheet1!$C$2:$H$100,6,FALSE)</f>
        <v>2642308.92</v>
      </c>
      <c r="N52" s="38">
        <f t="shared" si="3"/>
        <v>4443.589999999851</v>
      </c>
      <c r="O52" s="45">
        <f>IFERROR(VLOOKUP(D52,'Accruals Manager'!$B$2:$C$100,2,FALSE),0)</f>
        <v>0</v>
      </c>
      <c r="P52" s="45">
        <v>0</v>
      </c>
      <c r="Q52" s="37">
        <f t="shared" si="0"/>
        <v>0</v>
      </c>
      <c r="R52" s="39" t="s">
        <v>47</v>
      </c>
      <c r="S52" s="39"/>
    </row>
    <row r="53" spans="1:19" x14ac:dyDescent="0.2">
      <c r="A53" s="47">
        <v>44316</v>
      </c>
      <c r="B53" s="36" t="s">
        <v>59</v>
      </c>
      <c r="C53" s="43">
        <f>VLOOKUP(D53,'Holdings Manager'!$C$2:$O$100,13,FALSE)</f>
        <v>41</v>
      </c>
      <c r="D53" s="56">
        <v>4031879</v>
      </c>
      <c r="E53" s="56">
        <v>403187909</v>
      </c>
      <c r="F53" s="45">
        <f>VLOOKUP(D53,'Holdings Manager'!$C$2:$E$100,3,FALSE)</f>
        <v>43721</v>
      </c>
      <c r="G53" s="45">
        <f>VLOOKUP(D53,Sheet1!$C$2:$E$100,3,FALSE)</f>
        <v>43721</v>
      </c>
      <c r="H53" s="37">
        <f t="shared" si="1"/>
        <v>0</v>
      </c>
      <c r="I53" s="45">
        <f>VLOOKUP(D53,'Holdings Manager'!$C$2:$J$100,8,FALSE)</f>
        <v>26.49</v>
      </c>
      <c r="J53" s="45">
        <f>VLOOKUP(D53,Sheet1!$C$2:$J$100,8,FALSE)</f>
        <v>26.49</v>
      </c>
      <c r="K53" s="38">
        <f t="shared" si="2"/>
        <v>0</v>
      </c>
      <c r="L53" s="45">
        <f>VLOOKUP(D53,'Holdings Manager'!$C$2:$H$100,6,FALSE)</f>
        <v>1394203.81</v>
      </c>
      <c r="M53" s="45">
        <f>VLOOKUP(D53,Sheet1!$C$2:$H$100,6,FALSE)</f>
        <v>1391863.11</v>
      </c>
      <c r="N53" s="38">
        <f t="shared" si="3"/>
        <v>2340.6999999999534</v>
      </c>
      <c r="O53" s="45">
        <f>IFERROR(VLOOKUP(D53,'Accruals Manager'!$B$2:$C$100,2,FALSE),0)</f>
        <v>0</v>
      </c>
      <c r="P53" s="45">
        <v>0</v>
      </c>
      <c r="Q53" s="37">
        <f t="shared" si="0"/>
        <v>0</v>
      </c>
      <c r="R53" s="39" t="s">
        <v>47</v>
      </c>
      <c r="S53" s="39"/>
    </row>
    <row r="54" spans="1:19" x14ac:dyDescent="0.2">
      <c r="A54" s="47">
        <v>44316</v>
      </c>
      <c r="B54" s="36" t="s">
        <v>59</v>
      </c>
      <c r="C54" s="43">
        <f>VLOOKUP(D54,'Holdings Manager'!$C$2:$O$100,13,FALSE)</f>
        <v>43</v>
      </c>
      <c r="D54" s="56">
        <v>2821481</v>
      </c>
      <c r="E54" s="56">
        <v>835699307</v>
      </c>
      <c r="F54" s="45">
        <f>VLOOKUP(D54,'Holdings Manager'!$C$2:$E$100,3,FALSE)</f>
        <v>41226</v>
      </c>
      <c r="G54" s="45">
        <f>VLOOKUP(D54,Sheet1!$C$2:$E$100,3,FALSE)</f>
        <v>41226</v>
      </c>
      <c r="H54" s="37">
        <f t="shared" si="1"/>
        <v>0</v>
      </c>
      <c r="I54" s="45">
        <f>VLOOKUP(D54,'Holdings Manager'!$C$2:$J$100,8,FALSE)</f>
        <v>100.16</v>
      </c>
      <c r="J54" s="45">
        <f>VLOOKUP(D54,Sheet1!$C$2:$J$100,8,FALSE)</f>
        <v>100.16</v>
      </c>
      <c r="K54" s="38">
        <f t="shared" si="2"/>
        <v>0</v>
      </c>
      <c r="L54" s="45">
        <f>VLOOKUP(D54,'Holdings Manager'!$C$2:$H$100,6,FALSE)</f>
        <v>4129196.16</v>
      </c>
      <c r="M54" s="45">
        <f>VLOOKUP(D54,Sheet1!$C$2:$H$100,6,FALSE)</f>
        <v>4129196.16</v>
      </c>
      <c r="N54" s="38">
        <f t="shared" si="3"/>
        <v>0</v>
      </c>
      <c r="O54" s="45">
        <f>IFERROR(VLOOKUP(D54,'Accruals Manager'!$B$2:$C$100,2,FALSE),0)</f>
        <v>0</v>
      </c>
      <c r="P54" s="45">
        <v>0</v>
      </c>
      <c r="Q54" s="37">
        <f t="shared" si="0"/>
        <v>0</v>
      </c>
      <c r="R54" s="39"/>
      <c r="S54" s="39"/>
    </row>
    <row r="55" spans="1:19" x14ac:dyDescent="0.2">
      <c r="A55" s="47">
        <v>44316</v>
      </c>
      <c r="B55" s="36" t="s">
        <v>59</v>
      </c>
      <c r="C55" s="43">
        <f>VLOOKUP(D55,'Holdings Manager'!$C$2:$O$100,13,FALSE)</f>
        <v>43</v>
      </c>
      <c r="D55" s="56">
        <v>2775135</v>
      </c>
      <c r="E55" s="56">
        <v>803054204</v>
      </c>
      <c r="F55" s="45">
        <f>VLOOKUP(D55,'Holdings Manager'!$C$2:$E$100,3,FALSE)</f>
        <v>7500</v>
      </c>
      <c r="G55" s="45">
        <f>VLOOKUP(D55,Sheet1!$C$2:$E$100,3,FALSE)</f>
        <v>7500</v>
      </c>
      <c r="H55" s="37">
        <f t="shared" si="1"/>
        <v>0</v>
      </c>
      <c r="I55" s="45">
        <f>VLOOKUP(D55,'Holdings Manager'!$C$2:$J$100,8,FALSE)</f>
        <v>139.94</v>
      </c>
      <c r="J55" s="45">
        <f>VLOOKUP(D55,Sheet1!$C$2:$J$100,8,FALSE)</f>
        <v>139.94</v>
      </c>
      <c r="K55" s="38">
        <f t="shared" si="2"/>
        <v>0</v>
      </c>
      <c r="L55" s="45">
        <f>VLOOKUP(D55,'Holdings Manager'!$C$2:$H$100,6,FALSE)</f>
        <v>1049550</v>
      </c>
      <c r="M55" s="45">
        <f>VLOOKUP(D55,Sheet1!$C$2:$H$100,6,FALSE)</f>
        <v>1049550</v>
      </c>
      <c r="N55" s="38">
        <f t="shared" si="3"/>
        <v>0</v>
      </c>
      <c r="O55" s="45">
        <f>IFERROR(VLOOKUP(D55,'Accruals Manager'!$B$2:$C$100,2,FALSE),0)</f>
        <v>0</v>
      </c>
      <c r="P55" s="45">
        <v>0</v>
      </c>
      <c r="Q55" s="37">
        <f t="shared" si="0"/>
        <v>0</v>
      </c>
      <c r="R55" s="39"/>
      <c r="S55" s="39"/>
    </row>
    <row r="56" spans="1:19" x14ac:dyDescent="0.2">
      <c r="A56" s="47">
        <v>44316</v>
      </c>
      <c r="B56" s="36" t="s">
        <v>59</v>
      </c>
      <c r="C56" s="43">
        <f>VLOOKUP(D56,'Holdings Manager'!$C$2:$O$100,13,FALSE)</f>
        <v>43</v>
      </c>
      <c r="D56" s="56">
        <v>2704485</v>
      </c>
      <c r="E56" s="56">
        <v>705015105</v>
      </c>
      <c r="F56" s="45">
        <f>VLOOKUP(D56,'Holdings Manager'!$C$2:$E$100,3,FALSE)</f>
        <v>149014</v>
      </c>
      <c r="G56" s="45">
        <f>VLOOKUP(D56,Sheet1!$C$2:$E$100,3,FALSE)</f>
        <v>149014</v>
      </c>
      <c r="H56" s="37">
        <f t="shared" si="1"/>
        <v>0</v>
      </c>
      <c r="I56" s="45">
        <f>VLOOKUP(D56,'Holdings Manager'!$C$2:$J$100,8,FALSE)</f>
        <v>11.5</v>
      </c>
      <c r="J56" s="45">
        <f>VLOOKUP(D56,Sheet1!$C$2:$J$100,8,FALSE)</f>
        <v>11.5</v>
      </c>
      <c r="K56" s="38">
        <f t="shared" si="2"/>
        <v>0</v>
      </c>
      <c r="L56" s="45">
        <f>VLOOKUP(D56,'Holdings Manager'!$C$2:$H$100,6,FALSE)</f>
        <v>1713661</v>
      </c>
      <c r="M56" s="45">
        <f>VLOOKUP(D56,Sheet1!$C$2:$H$100,6,FALSE)</f>
        <v>1713661</v>
      </c>
      <c r="N56" s="38">
        <f t="shared" si="3"/>
        <v>0</v>
      </c>
      <c r="O56" s="45">
        <f>IFERROR(VLOOKUP(D56,'Accruals Manager'!$B$2:$C$100,2,FALSE),0)</f>
        <v>28091.23</v>
      </c>
      <c r="P56" s="45">
        <v>28091.23</v>
      </c>
      <c r="Q56" s="37">
        <f t="shared" si="0"/>
        <v>0</v>
      </c>
      <c r="R56" s="39"/>
      <c r="S56" s="39"/>
    </row>
    <row r="57" spans="1:19" x14ac:dyDescent="0.2">
      <c r="A57" s="47">
        <v>44316</v>
      </c>
      <c r="B57" s="36" t="s">
        <v>59</v>
      </c>
      <c r="C57" s="43">
        <f>VLOOKUP(D57,'Holdings Manager'!$C$2:$O$100,13,FALSE)</f>
        <v>41</v>
      </c>
      <c r="D57" s="56">
        <v>2655657</v>
      </c>
      <c r="E57" s="56">
        <v>683715106</v>
      </c>
      <c r="F57" s="45">
        <f>VLOOKUP(D57,'Holdings Manager'!$C$2:$E$100,3,FALSE)</f>
        <v>30760</v>
      </c>
      <c r="G57" s="45">
        <f>VLOOKUP(D57,Sheet1!$C$2:$E$100,3,FALSE)</f>
        <v>30760</v>
      </c>
      <c r="H57" s="37">
        <f t="shared" si="1"/>
        <v>0</v>
      </c>
      <c r="I57" s="45">
        <f>VLOOKUP(D57,'Holdings Manager'!$C$2:$J$100,8,FALSE)</f>
        <v>47.1</v>
      </c>
      <c r="J57" s="45">
        <f>VLOOKUP(D57,Sheet1!$C$2:$J$100,8,FALSE)</f>
        <v>47.1</v>
      </c>
      <c r="K57" s="38">
        <f t="shared" si="2"/>
        <v>0</v>
      </c>
      <c r="L57" s="45">
        <f>VLOOKUP(D57,'Holdings Manager'!$C$2:$H$100,6,FALSE)</f>
        <v>1448796</v>
      </c>
      <c r="M57" s="45">
        <f>VLOOKUP(D57,Sheet1!$C$2:$H$100,6,FALSE)</f>
        <v>1448796</v>
      </c>
      <c r="N57" s="38">
        <f t="shared" si="3"/>
        <v>0</v>
      </c>
      <c r="O57" s="45">
        <f>IFERROR(VLOOKUP(D57,'Accruals Manager'!$B$2:$C$100,2,FALSE),0)</f>
        <v>0</v>
      </c>
      <c r="P57" s="45">
        <v>0</v>
      </c>
      <c r="Q57" s="37">
        <f t="shared" si="0"/>
        <v>0</v>
      </c>
      <c r="R57" s="39"/>
      <c r="S57" s="39"/>
    </row>
    <row r="58" spans="1:19" x14ac:dyDescent="0.2">
      <c r="A58" s="47">
        <v>44316</v>
      </c>
      <c r="B58" s="36" t="s">
        <v>59</v>
      </c>
      <c r="C58" s="43">
        <f>VLOOKUP(D58,'Holdings Manager'!$C$2:$O$100,13,FALSE)</f>
        <v>43</v>
      </c>
      <c r="D58" s="56">
        <v>2640891</v>
      </c>
      <c r="E58" s="56">
        <v>654902204</v>
      </c>
      <c r="F58" s="45">
        <f>VLOOKUP(D58,'Holdings Manager'!$C$2:$E$100,3,FALSE)</f>
        <v>255000</v>
      </c>
      <c r="G58" s="45">
        <f>VLOOKUP(D58,Sheet1!$C$2:$E$100,3,FALSE)</f>
        <v>255000</v>
      </c>
      <c r="H58" s="37">
        <f t="shared" si="1"/>
        <v>0</v>
      </c>
      <c r="I58" s="45">
        <f>VLOOKUP(D58,'Holdings Manager'!$C$2:$J$100,8,FALSE)</f>
        <v>4.68</v>
      </c>
      <c r="J58" s="45">
        <f>VLOOKUP(D58,Sheet1!$C$2:$J$100,8,FALSE)</f>
        <v>4.68</v>
      </c>
      <c r="K58" s="38">
        <f t="shared" si="2"/>
        <v>0</v>
      </c>
      <c r="L58" s="45">
        <f>VLOOKUP(D58,'Holdings Manager'!$C$2:$H$100,6,FALSE)</f>
        <v>1193400</v>
      </c>
      <c r="M58" s="45">
        <f>VLOOKUP(D58,Sheet1!$C$2:$H$100,6,FALSE)</f>
        <v>1193400</v>
      </c>
      <c r="N58" s="38">
        <f t="shared" si="3"/>
        <v>0</v>
      </c>
      <c r="O58" s="45">
        <f>IFERROR(VLOOKUP(D58,'Accruals Manager'!$B$2:$C$100,2,FALSE),0)</f>
        <v>0</v>
      </c>
      <c r="P58" s="45">
        <v>0</v>
      </c>
      <c r="Q58" s="37">
        <f t="shared" si="0"/>
        <v>0</v>
      </c>
      <c r="R58" s="39"/>
      <c r="S58" s="39"/>
    </row>
    <row r="59" spans="1:19" x14ac:dyDescent="0.2">
      <c r="A59" s="47">
        <v>44316</v>
      </c>
      <c r="B59" s="36" t="s">
        <v>59</v>
      </c>
      <c r="C59" s="43">
        <f>VLOOKUP(D59,'Holdings Manager'!$C$2:$O$100,13,FALSE)</f>
        <v>43</v>
      </c>
      <c r="D59" s="56">
        <v>2615565</v>
      </c>
      <c r="E59" s="56" t="s">
        <v>325</v>
      </c>
      <c r="F59" s="45">
        <f>VLOOKUP(D59,'Holdings Manager'!$C$2:$E$100,3,FALSE)</f>
        <v>40885</v>
      </c>
      <c r="G59" s="45">
        <f>VLOOKUP(D59,Sheet1!$C$2:$E$100,3,FALSE)</f>
        <v>40885</v>
      </c>
      <c r="H59" s="37">
        <f t="shared" si="1"/>
        <v>0</v>
      </c>
      <c r="I59" s="45">
        <f>VLOOKUP(D59,'Holdings Manager'!$C$2:$J$100,8,FALSE)</f>
        <v>43.17</v>
      </c>
      <c r="J59" s="45">
        <f>VLOOKUP(D59,Sheet1!$C$2:$J$100,8,FALSE)</f>
        <v>43.17</v>
      </c>
      <c r="K59" s="38">
        <f t="shared" si="2"/>
        <v>0</v>
      </c>
      <c r="L59" s="45">
        <f>VLOOKUP(D59,'Holdings Manager'!$C$2:$H$100,6,FALSE)</f>
        <v>1765005.45</v>
      </c>
      <c r="M59" s="45">
        <f>VLOOKUP(D59,Sheet1!$C$2:$H$100,6,FALSE)</f>
        <v>1765005.45</v>
      </c>
      <c r="N59" s="38">
        <f t="shared" si="3"/>
        <v>0</v>
      </c>
      <c r="O59" s="45">
        <f>IFERROR(VLOOKUP(D59,'Accruals Manager'!$B$2:$C$100,2,FALSE),0)</f>
        <v>18888.87</v>
      </c>
      <c r="P59" s="45">
        <v>18888.87</v>
      </c>
      <c r="Q59" s="37">
        <f t="shared" si="0"/>
        <v>0</v>
      </c>
      <c r="R59" s="39"/>
      <c r="S59" s="39"/>
    </row>
    <row r="60" spans="1:19" x14ac:dyDescent="0.2">
      <c r="A60" s="47">
        <v>44316</v>
      </c>
      <c r="B60" s="36" t="s">
        <v>59</v>
      </c>
      <c r="C60" s="43">
        <f>VLOOKUP(D60,'Holdings Manager'!$C$2:$O$100,13,FALSE)</f>
        <v>43</v>
      </c>
      <c r="D60" s="56">
        <v>2559975</v>
      </c>
      <c r="E60" s="56" t="s">
        <v>296</v>
      </c>
      <c r="F60" s="45">
        <f>VLOOKUP(D60,'Holdings Manager'!$C$2:$E$100,3,FALSE)</f>
        <v>22414</v>
      </c>
      <c r="G60" s="45">
        <f>VLOOKUP(D60,Sheet1!$C$2:$E$100,3,FALSE)</f>
        <v>22414</v>
      </c>
      <c r="H60" s="37">
        <f t="shared" si="1"/>
        <v>0</v>
      </c>
      <c r="I60" s="45">
        <f>VLOOKUP(D60,'Holdings Manager'!$C$2:$J$100,8,FALSE)</f>
        <v>40.020000000000003</v>
      </c>
      <c r="J60" s="45">
        <f>VLOOKUP(D60,Sheet1!$C$2:$J$100,8,FALSE)</f>
        <v>40.409999999999997</v>
      </c>
      <c r="K60" s="38">
        <f t="shared" si="2"/>
        <v>-0.38999999999999346</v>
      </c>
      <c r="L60" s="45">
        <f>VLOOKUP(D60,'Holdings Manager'!$C$2:$H$100,6,FALSE)</f>
        <v>897008.28</v>
      </c>
      <c r="M60" s="45">
        <f>VLOOKUP(D60,Sheet1!$C$2:$H$100,6,FALSE)</f>
        <v>905660.08</v>
      </c>
      <c r="N60" s="38">
        <f t="shared" si="3"/>
        <v>-8651.7999999999302</v>
      </c>
      <c r="O60" s="45">
        <f>IFERROR(VLOOKUP(D60,'Accruals Manager'!$B$2:$C$100,2,FALSE),0)</f>
        <v>0</v>
      </c>
      <c r="P60" s="45">
        <v>0</v>
      </c>
      <c r="Q60" s="37">
        <f t="shared" si="0"/>
        <v>0</v>
      </c>
      <c r="R60" s="39" t="s">
        <v>47</v>
      </c>
      <c r="S60" s="39"/>
    </row>
    <row r="61" spans="1:19" x14ac:dyDescent="0.2">
      <c r="A61" s="47">
        <v>44316</v>
      </c>
      <c r="B61" s="36" t="s">
        <v>59</v>
      </c>
      <c r="C61" s="43">
        <f>VLOOKUP(D61,'Holdings Manager'!$C$2:$O$100,13,FALSE)</f>
        <v>43</v>
      </c>
      <c r="D61" s="56">
        <v>2430025</v>
      </c>
      <c r="E61" s="56">
        <v>861012102</v>
      </c>
      <c r="F61" s="45">
        <f>VLOOKUP(D61,'Holdings Manager'!$C$2:$E$100,3,FALSE)</f>
        <v>64583</v>
      </c>
      <c r="G61" s="45">
        <f>VLOOKUP(D61,Sheet1!$C$2:$E$100,3,FALSE)</f>
        <v>64583</v>
      </c>
      <c r="H61" s="37">
        <f t="shared" si="1"/>
        <v>0</v>
      </c>
      <c r="I61" s="45">
        <f>VLOOKUP(D61,'Holdings Manager'!$C$2:$J$100,8,FALSE)</f>
        <v>37.29</v>
      </c>
      <c r="J61" s="45">
        <f>VLOOKUP(D61,Sheet1!$C$2:$J$100,8,FALSE)</f>
        <v>37.29</v>
      </c>
      <c r="K61" s="38">
        <f t="shared" si="2"/>
        <v>0</v>
      </c>
      <c r="L61" s="45">
        <f>VLOOKUP(D61,'Holdings Manager'!$C$2:$H$100,6,FALSE)</f>
        <v>2408300.0699999998</v>
      </c>
      <c r="M61" s="45">
        <f>VLOOKUP(D61,Sheet1!$C$2:$H$100,6,FALSE)</f>
        <v>2408300.0699999998</v>
      </c>
      <c r="N61" s="38">
        <f t="shared" si="3"/>
        <v>0</v>
      </c>
      <c r="O61" s="45">
        <f>IFERROR(VLOOKUP(D61,'Accruals Manager'!$B$2:$C$100,2,FALSE),0)</f>
        <v>0</v>
      </c>
      <c r="P61" s="45">
        <v>0</v>
      </c>
      <c r="Q61" s="37">
        <f t="shared" si="0"/>
        <v>0</v>
      </c>
      <c r="R61" s="39"/>
      <c r="S61" s="39"/>
    </row>
    <row r="62" spans="1:19" x14ac:dyDescent="0.2">
      <c r="A62" s="47">
        <v>44316</v>
      </c>
      <c r="B62" s="36" t="s">
        <v>59</v>
      </c>
      <c r="C62" s="43">
        <f>VLOOKUP(D62,'Holdings Manager'!$C$2:$O$100,13,FALSE)</f>
        <v>43</v>
      </c>
      <c r="D62" s="56">
        <v>2402444</v>
      </c>
      <c r="E62" s="56">
        <v>686330101</v>
      </c>
      <c r="F62" s="45">
        <f>VLOOKUP(D62,'Holdings Manager'!$C$2:$E$100,3,FALSE)</f>
        <v>21007</v>
      </c>
      <c r="G62" s="45">
        <f>VLOOKUP(D62,Sheet1!$C$2:$E$100,3,FALSE)</f>
        <v>21007</v>
      </c>
      <c r="H62" s="37">
        <f t="shared" si="1"/>
        <v>0</v>
      </c>
      <c r="I62" s="45">
        <f>VLOOKUP(D62,'Holdings Manager'!$C$2:$J$100,8,FALSE)</f>
        <v>80.84</v>
      </c>
      <c r="J62" s="45">
        <f>VLOOKUP(D62,Sheet1!$C$2:$J$100,8,FALSE)</f>
        <v>80.84</v>
      </c>
      <c r="K62" s="38">
        <f t="shared" si="2"/>
        <v>0</v>
      </c>
      <c r="L62" s="45">
        <f>VLOOKUP(D62,'Holdings Manager'!$C$2:$H$100,6,FALSE)</f>
        <v>1698205.88</v>
      </c>
      <c r="M62" s="45">
        <f>VLOOKUP(D62,Sheet1!$C$2:$H$100,6,FALSE)</f>
        <v>1698205.88</v>
      </c>
      <c r="N62" s="38">
        <f t="shared" si="3"/>
        <v>0</v>
      </c>
      <c r="O62" s="45">
        <f>IFERROR(VLOOKUP(D62,'Accruals Manager'!$B$2:$C$100,2,FALSE),0)</f>
        <v>0</v>
      </c>
      <c r="P62" s="45">
        <v>0</v>
      </c>
      <c r="Q62" s="37">
        <f t="shared" si="0"/>
        <v>0</v>
      </c>
      <c r="R62" s="39"/>
      <c r="S62" s="39"/>
    </row>
    <row r="63" spans="1:19" x14ac:dyDescent="0.2">
      <c r="A63" s="47">
        <v>44316</v>
      </c>
      <c r="B63" s="36" t="s">
        <v>59</v>
      </c>
      <c r="C63" s="43">
        <f>VLOOKUP(D63,'Holdings Manager'!$C$2:$O$100,13,FALSE)</f>
        <v>41</v>
      </c>
      <c r="D63" s="56">
        <v>2311614</v>
      </c>
      <c r="E63" s="56" t="s">
        <v>283</v>
      </c>
      <c r="F63" s="45">
        <f>VLOOKUP(D63,'Holdings Manager'!$C$2:$E$100,3,FALSE)</f>
        <v>13944</v>
      </c>
      <c r="G63" s="45">
        <f>VLOOKUP(D63,Sheet1!$C$2:$E$100,3,FALSE)</f>
        <v>13944</v>
      </c>
      <c r="H63" s="37">
        <f t="shared" si="1"/>
        <v>0</v>
      </c>
      <c r="I63" s="45">
        <f>VLOOKUP(D63,'Holdings Manager'!$C$2:$J$100,8,FALSE)</f>
        <v>137.06</v>
      </c>
      <c r="J63" s="45">
        <f>VLOOKUP(D63,Sheet1!$C$2:$J$100,8,FALSE)</f>
        <v>137.06</v>
      </c>
      <c r="K63" s="38">
        <f t="shared" si="2"/>
        <v>0</v>
      </c>
      <c r="L63" s="45">
        <f>VLOOKUP(D63,'Holdings Manager'!$C$2:$H$100,6,FALSE)</f>
        <v>1911164.64</v>
      </c>
      <c r="M63" s="45">
        <f>VLOOKUP(D63,Sheet1!$C$2:$H$100,6,FALSE)</f>
        <v>1911164.64</v>
      </c>
      <c r="N63" s="38">
        <f t="shared" si="3"/>
        <v>0</v>
      </c>
      <c r="O63" s="45">
        <f>IFERROR(VLOOKUP(D63,'Accruals Manager'!$B$2:$C$100,2,FALSE),0)</f>
        <v>0</v>
      </c>
      <c r="P63" s="45">
        <v>0</v>
      </c>
      <c r="Q63" s="37">
        <f t="shared" si="0"/>
        <v>0</v>
      </c>
      <c r="R63" s="39"/>
      <c r="S63" s="39"/>
    </row>
    <row r="64" spans="1:19" x14ac:dyDescent="0.2">
      <c r="A64" s="47">
        <v>44316</v>
      </c>
      <c r="B64" s="36" t="s">
        <v>59</v>
      </c>
      <c r="C64" s="43">
        <f>VLOOKUP(D64,'Holdings Manager'!$C$2:$O$100,13,FALSE)</f>
        <v>41</v>
      </c>
      <c r="D64" s="56">
        <v>2181334</v>
      </c>
      <c r="E64" s="56" t="s">
        <v>279</v>
      </c>
      <c r="F64" s="45">
        <f>VLOOKUP(D64,'Holdings Manager'!$C$2:$E$100,3,FALSE)</f>
        <v>13734</v>
      </c>
      <c r="G64" s="45">
        <f>VLOOKUP(D64,Sheet1!$C$2:$E$100,3,FALSE)</f>
        <v>13734</v>
      </c>
      <c r="H64" s="37">
        <f t="shared" si="1"/>
        <v>0</v>
      </c>
      <c r="I64" s="45">
        <f>VLOOKUP(D64,'Holdings Manager'!$C$2:$J$100,8,FALSE)</f>
        <v>116.81</v>
      </c>
      <c r="J64" s="45">
        <f>VLOOKUP(D64,Sheet1!$C$2:$J$100,8,FALSE)</f>
        <v>116.81</v>
      </c>
      <c r="K64" s="38">
        <f t="shared" si="2"/>
        <v>0</v>
      </c>
      <c r="L64" s="45">
        <f>VLOOKUP(D64,'Holdings Manager'!$C$2:$H$100,6,FALSE)</f>
        <v>1604268.54</v>
      </c>
      <c r="M64" s="45">
        <f>VLOOKUP(D64,Sheet1!$C$2:$H$100,6,FALSE)</f>
        <v>1604268.54</v>
      </c>
      <c r="N64" s="38">
        <f t="shared" si="3"/>
        <v>0</v>
      </c>
      <c r="O64" s="45">
        <f>IFERROR(VLOOKUP(D64,'Accruals Manager'!$B$2:$C$100,2,FALSE),0)</f>
        <v>0</v>
      </c>
      <c r="P64" s="45">
        <v>0</v>
      </c>
      <c r="Q64" s="37">
        <f t="shared" si="0"/>
        <v>0</v>
      </c>
      <c r="R64" s="39"/>
      <c r="S64" s="39"/>
    </row>
    <row r="65" spans="1:19" x14ac:dyDescent="0.2">
      <c r="A65" s="47">
        <v>44316</v>
      </c>
      <c r="B65" s="36" t="s">
        <v>59</v>
      </c>
      <c r="C65" s="43">
        <f>VLOOKUP(D65,'Holdings Manager'!$C$2:$O$100,13,FALSE)</f>
        <v>41</v>
      </c>
      <c r="D65" s="56">
        <v>2125097</v>
      </c>
      <c r="E65" s="56">
        <v>124765108</v>
      </c>
      <c r="F65" s="45">
        <f>VLOOKUP(D65,'Holdings Manager'!$C$2:$E$100,3,FALSE)</f>
        <v>61706</v>
      </c>
      <c r="G65" s="45">
        <f>VLOOKUP(D65,Sheet1!$C$2:$E$100,3,FALSE)</f>
        <v>61706</v>
      </c>
      <c r="H65" s="37">
        <f t="shared" ref="H65:H67" si="4">F65-G65</f>
        <v>0</v>
      </c>
      <c r="I65" s="45">
        <f>VLOOKUP(D65,'Holdings Manager'!$C$2:$J$100,8,FALSE)</f>
        <v>31.32</v>
      </c>
      <c r="J65" s="45">
        <f>VLOOKUP(D65,Sheet1!$C$2:$J$100,8,FALSE)</f>
        <v>31.32</v>
      </c>
      <c r="K65" s="38">
        <f t="shared" ref="K65:K67" si="5">I65-J65</f>
        <v>0</v>
      </c>
      <c r="L65" s="45">
        <f>VLOOKUP(D65,'Holdings Manager'!$C$2:$H$100,6,FALSE)</f>
        <v>1932631.92</v>
      </c>
      <c r="M65" s="45">
        <f>VLOOKUP(D65,Sheet1!$C$2:$H$100,6,FALSE)</f>
        <v>1932631.92</v>
      </c>
      <c r="N65" s="38">
        <f t="shared" ref="N65:N67" si="6">L65-M65</f>
        <v>0</v>
      </c>
      <c r="O65" s="45">
        <f>IFERROR(VLOOKUP(D65,'Accruals Manager'!$B$2:$C$100,2,FALSE),0)</f>
        <v>0</v>
      </c>
      <c r="P65" s="45">
        <v>0</v>
      </c>
      <c r="Q65" s="37">
        <f t="shared" ref="Q65:Q67" si="7">O65-P65</f>
        <v>0</v>
      </c>
      <c r="R65" s="39"/>
      <c r="S65" s="39"/>
    </row>
    <row r="66" spans="1:19" ht="12.75" customHeight="1" x14ac:dyDescent="0.2">
      <c r="A66" s="47">
        <v>44316</v>
      </c>
      <c r="B66" s="36" t="s">
        <v>59</v>
      </c>
      <c r="C66" s="43">
        <f>VLOOKUP(D66,'Holdings Manager'!$C$2:$O$100,13,FALSE)</f>
        <v>41</v>
      </c>
      <c r="D66" s="56">
        <v>2124533</v>
      </c>
      <c r="E66" s="56">
        <v>878742204</v>
      </c>
      <c r="F66" s="45">
        <f>VLOOKUP(D66,'Holdings Manager'!$C$2:$E$100,3,FALSE)</f>
        <v>26789</v>
      </c>
      <c r="G66" s="45">
        <f>VLOOKUP(D66,Sheet1!$C$2:$E$100,3,FALSE)</f>
        <v>26789</v>
      </c>
      <c r="H66" s="37">
        <f t="shared" si="4"/>
        <v>0</v>
      </c>
      <c r="I66" s="45">
        <f>VLOOKUP(D66,'Holdings Manager'!$C$2:$J$100,8,FALSE)</f>
        <v>21.17</v>
      </c>
      <c r="J66" s="45">
        <f>VLOOKUP(D66,Sheet1!$C$2:$J$100,8,FALSE)</f>
        <v>21.17</v>
      </c>
      <c r="K66" s="38">
        <f t="shared" si="5"/>
        <v>0</v>
      </c>
      <c r="L66" s="45">
        <f>VLOOKUP(D66,'Holdings Manager'!$C$2:$H$100,6,FALSE)</f>
        <v>567123.13</v>
      </c>
      <c r="M66" s="45">
        <f>VLOOKUP(D66,Sheet1!$C$2:$H$100,6,FALSE)</f>
        <v>567123.13</v>
      </c>
      <c r="N66" s="38">
        <f t="shared" si="6"/>
        <v>0</v>
      </c>
      <c r="O66" s="45">
        <f>IFERROR(VLOOKUP(D66,'Accruals Manager'!$B$2:$C$100,2,FALSE),0)</f>
        <v>0</v>
      </c>
      <c r="P66" s="45">
        <v>0</v>
      </c>
      <c r="Q66" s="37">
        <f t="shared" si="7"/>
        <v>0</v>
      </c>
      <c r="R66" s="39"/>
      <c r="S66" s="39"/>
    </row>
    <row r="67" spans="1:19" ht="12.75" customHeight="1" x14ac:dyDescent="0.2">
      <c r="A67" s="47">
        <v>44316</v>
      </c>
      <c r="B67" s="36" t="s">
        <v>59</v>
      </c>
      <c r="C67" s="43">
        <f>VLOOKUP(D67,'Holdings Manager'!$C$2:$O$100,13,FALSE)</f>
        <v>43</v>
      </c>
      <c r="D67" s="56">
        <v>2031730</v>
      </c>
      <c r="E67" s="56">
        <v>294821608</v>
      </c>
      <c r="F67" s="45">
        <f>VLOOKUP(D67,'Holdings Manager'!$C$2:$E$100,3,FALSE)</f>
        <v>235319</v>
      </c>
      <c r="G67" s="45">
        <f>VLOOKUP(D67,Sheet1!$C$2:$E$100,3,FALSE)</f>
        <v>235319</v>
      </c>
      <c r="H67" s="37">
        <f t="shared" si="4"/>
        <v>0</v>
      </c>
      <c r="I67" s="45">
        <f>VLOOKUP(D67,'Holdings Manager'!$C$2:$J$100,8,FALSE)</f>
        <v>13.79</v>
      </c>
      <c r="J67" s="45">
        <f>VLOOKUP(D67,Sheet1!$C$2:$J$100,8,FALSE)</f>
        <v>13.79</v>
      </c>
      <c r="K67" s="38">
        <f t="shared" si="5"/>
        <v>0</v>
      </c>
      <c r="L67" s="45">
        <f>VLOOKUP(D67,'Holdings Manager'!$C$2:$H$100,6,FALSE)</f>
        <v>3245049.01</v>
      </c>
      <c r="M67" s="45">
        <f>VLOOKUP(D67,Sheet1!$C$2:$H$100,6,FALSE)</f>
        <v>3245049.01</v>
      </c>
      <c r="N67" s="38">
        <f t="shared" si="6"/>
        <v>0</v>
      </c>
      <c r="O67" s="45">
        <f>IFERROR(VLOOKUP(D67,'Accruals Manager'!$B$2:$C$100,2,FALSE),0)</f>
        <v>27532.09</v>
      </c>
      <c r="P67" s="45">
        <v>27532.09</v>
      </c>
      <c r="Q67" s="37">
        <f t="shared" si="7"/>
        <v>0</v>
      </c>
      <c r="R67" s="39"/>
      <c r="S67" s="39"/>
    </row>
    <row r="68" spans="1:19" ht="12.75" customHeight="1" x14ac:dyDescent="0.25">
      <c r="A68" s="47">
        <v>44316</v>
      </c>
      <c r="B68" s="36" t="s">
        <v>59</v>
      </c>
      <c r="C68" s="43" t="str">
        <f>VLOOKUP(D68,'Holdings Manager'!$C$2:$O$100,13,FALSE)</f>
        <v>FC</v>
      </c>
      <c r="D68" s="56" t="s">
        <v>411</v>
      </c>
      <c r="E68" s="56" t="s">
        <v>411</v>
      </c>
      <c r="F68" s="49"/>
      <c r="G68" s="49"/>
      <c r="H68" s="37">
        <f t="shared" si="1"/>
        <v>0</v>
      </c>
      <c r="I68" s="45">
        <f>VLOOKUP(D68,'Holdings Manager'!$C$2:$J$100,8,FALSE)</f>
        <v>1</v>
      </c>
      <c r="J68" s="45">
        <f t="shared" ref="J66:J71" si="8">I68</f>
        <v>1</v>
      </c>
      <c r="K68" s="38">
        <f t="shared" si="2"/>
        <v>0</v>
      </c>
      <c r="L68" s="45">
        <f>VLOOKUP(D68,'Holdings Manager'!$C$2:$H$100,6,FALSE)</f>
        <v>49470.77</v>
      </c>
      <c r="M68" s="45">
        <f>VLOOKUP(D68,Sheet1!$C$2:$H$100,6,FALSE)</f>
        <v>49358.42</v>
      </c>
      <c r="N68" s="38">
        <f t="shared" si="3"/>
        <v>112.34999999999854</v>
      </c>
      <c r="O68" s="45">
        <f>IFERROR(VLOOKUP(D68,'Accruals Manager'!$B$2:$C$100,2,FALSE),0)</f>
        <v>0</v>
      </c>
      <c r="P68" s="45">
        <v>0</v>
      </c>
      <c r="Q68" s="37">
        <f t="shared" si="0"/>
        <v>0</v>
      </c>
      <c r="R68" s="39"/>
      <c r="S68" s="39"/>
    </row>
    <row r="69" spans="1:19" ht="12.75" customHeight="1" x14ac:dyDescent="0.25">
      <c r="A69" s="47">
        <v>44316</v>
      </c>
      <c r="B69" s="36" t="s">
        <v>59</v>
      </c>
      <c r="C69" s="43" t="str">
        <f>VLOOKUP(D69,'Holdings Manager'!$C$2:$O$100,13,FALSE)</f>
        <v>FC</v>
      </c>
      <c r="D69" s="56" t="s">
        <v>485</v>
      </c>
      <c r="E69" s="56" t="s">
        <v>485</v>
      </c>
      <c r="F69" s="49"/>
      <c r="G69" s="49"/>
      <c r="H69" s="37">
        <f t="shared" ref="H69:H75" si="9">F69-G69</f>
        <v>0</v>
      </c>
      <c r="I69" s="45">
        <f>VLOOKUP(D69,'Holdings Manager'!$C$2:$J$100,8,FALSE)</f>
        <v>1</v>
      </c>
      <c r="J69" s="45">
        <f t="shared" ref="J69:J75" si="10">I69</f>
        <v>1</v>
      </c>
      <c r="K69" s="38">
        <f t="shared" ref="K69:K75" si="11">I69-J69</f>
        <v>0</v>
      </c>
      <c r="L69" s="45">
        <f>VLOOKUP(D69,'Holdings Manager'!$C$2:$H$100,6,FALSE)</f>
        <v>91785.2</v>
      </c>
      <c r="M69" s="45">
        <f>VLOOKUP(D69,Sheet1!$C$2:$H$100,6,FALSE)</f>
        <v>91661.08</v>
      </c>
      <c r="N69" s="38">
        <f t="shared" ref="N69:N75" si="12">L69-M69</f>
        <v>124.11999999999534</v>
      </c>
      <c r="O69" s="45">
        <f>IFERROR(VLOOKUP(D69,'Accruals Manager'!$B$2:$C$100,2,FALSE),0)</f>
        <v>0</v>
      </c>
      <c r="P69" s="45">
        <v>0</v>
      </c>
      <c r="Q69" s="37">
        <f t="shared" ref="Q69:Q75" si="13">O69-P69</f>
        <v>0</v>
      </c>
      <c r="R69" s="39"/>
      <c r="S69" s="39"/>
    </row>
    <row r="70" spans="1:19" ht="12.75" customHeight="1" x14ac:dyDescent="0.25">
      <c r="A70" s="47">
        <v>44316</v>
      </c>
      <c r="B70" s="36" t="s">
        <v>59</v>
      </c>
      <c r="C70" s="43" t="str">
        <f>VLOOKUP(D70,'Holdings Manager'!$C$2:$O$100,13,FALSE)</f>
        <v>SF</v>
      </c>
      <c r="D70" s="56" t="s">
        <v>388</v>
      </c>
      <c r="E70" s="56" t="s">
        <v>388</v>
      </c>
      <c r="F70" s="49"/>
      <c r="G70" s="49"/>
      <c r="H70" s="37">
        <f t="shared" si="9"/>
        <v>0</v>
      </c>
      <c r="I70" s="45">
        <f>VLOOKUP(D70,'Holdings Manager'!$C$2:$J$100,8,FALSE)</f>
        <v>100</v>
      </c>
      <c r="J70" s="45">
        <f t="shared" si="10"/>
        <v>100</v>
      </c>
      <c r="K70" s="38">
        <f t="shared" si="11"/>
        <v>0</v>
      </c>
      <c r="L70" s="45">
        <f>VLOOKUP(D70,'Holdings Manager'!$C$2:$H$100,6,FALSE)</f>
        <v>615547.35</v>
      </c>
      <c r="M70" s="45">
        <f>VLOOKUP(D70,Sheet1!$C$2:$H$100,6,FALSE)</f>
        <v>586794.26</v>
      </c>
      <c r="N70" s="38">
        <f t="shared" si="12"/>
        <v>28753.089999999967</v>
      </c>
      <c r="O70" s="45">
        <f>IFERROR(VLOOKUP(D70,'Accruals Manager'!$B$2:$C$100,2,FALSE),0)</f>
        <v>0</v>
      </c>
      <c r="P70" s="45">
        <v>0</v>
      </c>
      <c r="Q70" s="37">
        <f t="shared" si="13"/>
        <v>0</v>
      </c>
      <c r="R70" s="39" t="s">
        <v>493</v>
      </c>
      <c r="S70" s="39"/>
    </row>
    <row r="71" spans="1:19" ht="12.75" customHeight="1" x14ac:dyDescent="0.25">
      <c r="A71" s="47">
        <v>44316</v>
      </c>
      <c r="B71" s="36" t="s">
        <v>59</v>
      </c>
      <c r="C71" s="43" t="str">
        <f>VLOOKUP(D71,'Holdings Manager'!$C$2:$O$100,13,FALSE)</f>
        <v>FC</v>
      </c>
      <c r="D71" s="56" t="s">
        <v>390</v>
      </c>
      <c r="E71" s="56" t="s">
        <v>390</v>
      </c>
      <c r="F71" s="49"/>
      <c r="G71" s="49"/>
      <c r="H71" s="37">
        <f t="shared" si="9"/>
        <v>0</v>
      </c>
      <c r="I71" s="45">
        <f>VLOOKUP(D71,'Holdings Manager'!$C$2:$J$100,8,FALSE)</f>
        <v>1</v>
      </c>
      <c r="J71" s="45">
        <f t="shared" si="10"/>
        <v>1</v>
      </c>
      <c r="K71" s="38">
        <f t="shared" si="11"/>
        <v>0</v>
      </c>
      <c r="L71" s="45">
        <f>VLOOKUP(D71,'Holdings Manager'!$C$2:$H$100,6,FALSE)</f>
        <v>-28753.09</v>
      </c>
      <c r="M71" s="45">
        <v>0</v>
      </c>
      <c r="N71" s="38">
        <f t="shared" si="12"/>
        <v>-28753.09</v>
      </c>
      <c r="O71" s="45">
        <f>IFERROR(VLOOKUP(D71,'Accruals Manager'!$B$2:$C$100,2,FALSE),0)</f>
        <v>0</v>
      </c>
      <c r="P71" s="45">
        <v>0</v>
      </c>
      <c r="Q71" s="37">
        <f t="shared" si="13"/>
        <v>0</v>
      </c>
      <c r="R71" s="39" t="s">
        <v>493</v>
      </c>
      <c r="S71" s="39"/>
    </row>
    <row r="72" spans="1:19" ht="12.75" customHeight="1" x14ac:dyDescent="0.25">
      <c r="A72" s="47">
        <v>44316</v>
      </c>
      <c r="B72" s="36" t="s">
        <v>59</v>
      </c>
      <c r="C72" s="43" t="str">
        <f>VLOOKUP(D72,'Holdings Manager'!$C$2:$O$100,13,FALSE)</f>
        <v>FC</v>
      </c>
      <c r="D72" s="56" t="s">
        <v>401</v>
      </c>
      <c r="E72" s="56" t="s">
        <v>401</v>
      </c>
      <c r="F72" s="49"/>
      <c r="G72" s="49"/>
      <c r="H72" s="37">
        <f t="shared" si="9"/>
        <v>0</v>
      </c>
      <c r="I72" s="45">
        <f>VLOOKUP(D72,'Holdings Manager'!$C$2:$J$100,8,FALSE)</f>
        <v>1</v>
      </c>
      <c r="J72" s="45">
        <f t="shared" si="10"/>
        <v>1</v>
      </c>
      <c r="K72" s="38">
        <f t="shared" si="11"/>
        <v>0</v>
      </c>
      <c r="L72" s="45">
        <f>VLOOKUP(D72,'Holdings Manager'!$C$2:$H$100,6,FALSE)</f>
        <v>20712.009999999998</v>
      </c>
      <c r="M72" s="45">
        <f>VLOOKUP(D72,Sheet1!$C$2:$H$100,6,FALSE)</f>
        <v>20677.240000000002</v>
      </c>
      <c r="N72" s="38">
        <f t="shared" si="12"/>
        <v>34.769999999996799</v>
      </c>
      <c r="O72" s="45">
        <f>IFERROR(VLOOKUP(D72,'Accruals Manager'!$B$2:$C$100,2,FALSE),0)</f>
        <v>0</v>
      </c>
      <c r="P72" s="45">
        <v>0</v>
      </c>
      <c r="Q72" s="37">
        <f t="shared" si="13"/>
        <v>0</v>
      </c>
      <c r="R72" s="39"/>
      <c r="S72" s="39"/>
    </row>
    <row r="73" spans="1:19" ht="12.75" customHeight="1" x14ac:dyDescent="0.25">
      <c r="A73" s="47">
        <v>44316</v>
      </c>
      <c r="B73" s="36" t="s">
        <v>59</v>
      </c>
      <c r="C73" s="43" t="str">
        <f>VLOOKUP(D73,'Holdings Manager'!$C$2:$O$100,13,FALSE)</f>
        <v>FC</v>
      </c>
      <c r="D73" s="56" t="s">
        <v>445</v>
      </c>
      <c r="E73" s="56" t="s">
        <v>445</v>
      </c>
      <c r="F73" s="49"/>
      <c r="G73" s="49"/>
      <c r="H73" s="37">
        <f t="shared" si="9"/>
        <v>0</v>
      </c>
      <c r="I73" s="45">
        <f>VLOOKUP(D73,'Holdings Manager'!$C$2:$J$100,8,FALSE)</f>
        <v>1</v>
      </c>
      <c r="J73" s="45">
        <f t="shared" si="10"/>
        <v>1</v>
      </c>
      <c r="K73" s="38">
        <f t="shared" si="11"/>
        <v>0</v>
      </c>
      <c r="L73" s="45">
        <f>VLOOKUP(D73,'Holdings Manager'!$C$2:$H$100,6,FALSE)</f>
        <v>124457.47</v>
      </c>
      <c r="M73" s="45">
        <f>VLOOKUP(D73,Sheet1!$C$2:$H$100,6,FALSE)</f>
        <v>124287.13</v>
      </c>
      <c r="N73" s="38">
        <f t="shared" si="12"/>
        <v>170.33999999999651</v>
      </c>
      <c r="O73" s="45">
        <f>IFERROR(VLOOKUP(D73,'Accruals Manager'!$B$2:$C$100,2,FALSE),0)</f>
        <v>0</v>
      </c>
      <c r="P73" s="45">
        <v>0</v>
      </c>
      <c r="Q73" s="37">
        <f t="shared" si="13"/>
        <v>0</v>
      </c>
      <c r="R73" s="39"/>
      <c r="S73" s="39"/>
    </row>
    <row r="74" spans="1:19" ht="12.75" customHeight="1" x14ac:dyDescent="0.25">
      <c r="A74" s="47">
        <v>44316</v>
      </c>
      <c r="B74" s="36" t="s">
        <v>59</v>
      </c>
      <c r="C74" s="43" t="str">
        <f>VLOOKUP(D74,'Holdings Manager'!$C$2:$O$100,13,FALSE)</f>
        <v>FC</v>
      </c>
      <c r="D74" s="56" t="s">
        <v>395</v>
      </c>
      <c r="E74" s="56" t="s">
        <v>395</v>
      </c>
      <c r="F74" s="49"/>
      <c r="G74" s="49"/>
      <c r="H74" s="37">
        <f t="shared" si="9"/>
        <v>0</v>
      </c>
      <c r="I74" s="45">
        <f>VLOOKUP(D74,'Holdings Manager'!$C$2:$J$100,8,FALSE)</f>
        <v>1</v>
      </c>
      <c r="J74" s="45">
        <f t="shared" si="10"/>
        <v>1</v>
      </c>
      <c r="K74" s="38">
        <f t="shared" si="11"/>
        <v>0</v>
      </c>
      <c r="L74" s="45">
        <f>VLOOKUP(D74,'Holdings Manager'!$C$2:$H$100,6,FALSE)</f>
        <v>89.23</v>
      </c>
      <c r="M74" s="45">
        <f>VLOOKUP(D74,Sheet1!$C$2:$H$100,6,FALSE)</f>
        <v>89.26</v>
      </c>
      <c r="N74" s="38">
        <f t="shared" si="12"/>
        <v>-3.0000000000001137E-2</v>
      </c>
      <c r="O74" s="45">
        <f>IFERROR(VLOOKUP(D74,'Accruals Manager'!$B$2:$C$100,2,FALSE),0)</f>
        <v>0</v>
      </c>
      <c r="P74" s="45">
        <v>0</v>
      </c>
      <c r="Q74" s="37">
        <f t="shared" si="13"/>
        <v>0</v>
      </c>
      <c r="R74" s="39"/>
      <c r="S74" s="39"/>
    </row>
    <row r="75" spans="1:19" ht="12.75" customHeight="1" x14ac:dyDescent="0.25">
      <c r="A75" s="47">
        <v>44316</v>
      </c>
      <c r="B75" s="36" t="s">
        <v>59</v>
      </c>
      <c r="C75" s="43" t="str">
        <f>VLOOKUP(D75,'Holdings Manager'!$C$2:$O$100,13,FALSE)</f>
        <v>FC</v>
      </c>
      <c r="D75" s="56" t="s">
        <v>442</v>
      </c>
      <c r="E75" s="56" t="s">
        <v>442</v>
      </c>
      <c r="F75" s="49"/>
      <c r="G75" s="45"/>
      <c r="H75" s="37">
        <f t="shared" si="9"/>
        <v>0</v>
      </c>
      <c r="I75" s="45">
        <f>VLOOKUP(D75,'Holdings Manager'!$C$2:$J$100,8,FALSE)</f>
        <v>1</v>
      </c>
      <c r="J75" s="45">
        <f t="shared" si="10"/>
        <v>1</v>
      </c>
      <c r="K75" s="38">
        <f t="shared" si="11"/>
        <v>0</v>
      </c>
      <c r="L75" s="45">
        <f>VLOOKUP(D75,'Holdings Manager'!$C$2:$H$100,6,FALSE)</f>
        <v>26228.16</v>
      </c>
      <c r="M75" s="45">
        <f>VLOOKUP(D75,Sheet1!$C$2:$H$100,6,FALSE)</f>
        <v>26199.47</v>
      </c>
      <c r="N75" s="38">
        <f t="shared" si="12"/>
        <v>28.68999999999869</v>
      </c>
      <c r="O75" s="45">
        <f>IFERROR(VLOOKUP(D75,'Accruals Manager'!$B$2:$C$100,2,FALSE),0)</f>
        <v>0</v>
      </c>
      <c r="P75" s="45">
        <v>0</v>
      </c>
      <c r="Q75" s="37">
        <f t="shared" si="13"/>
        <v>0</v>
      </c>
      <c r="R75" s="39"/>
      <c r="S75" s="39"/>
    </row>
    <row r="76" spans="1:19" ht="12.75" customHeight="1" x14ac:dyDescent="0.2">
      <c r="A76" s="47"/>
      <c r="B76" s="36"/>
      <c r="C76" s="43"/>
      <c r="D76" s="56"/>
      <c r="E76" s="56"/>
      <c r="F76" s="45"/>
      <c r="G76" s="45"/>
      <c r="H76" s="45"/>
      <c r="I76" s="45"/>
      <c r="J76" s="45"/>
      <c r="K76" s="38"/>
      <c r="L76" s="45"/>
      <c r="M76" s="45"/>
      <c r="N76" s="38"/>
      <c r="O76" s="45"/>
      <c r="P76" s="45"/>
      <c r="Q76" s="37"/>
      <c r="R76" s="39"/>
      <c r="S76" s="39"/>
    </row>
    <row r="77" spans="1:19" ht="12.75" customHeight="1" x14ac:dyDescent="0.2">
      <c r="A77" s="42"/>
      <c r="B77" s="36"/>
      <c r="C77" s="44"/>
      <c r="D77" s="56"/>
      <c r="E77" s="56"/>
      <c r="F77" s="45"/>
      <c r="G77" s="45"/>
      <c r="H77" s="37"/>
      <c r="I77" s="45"/>
      <c r="J77" s="45"/>
      <c r="K77" s="38"/>
      <c r="L77" s="45"/>
      <c r="M77" s="45"/>
      <c r="N77" s="38"/>
      <c r="O77" s="45"/>
      <c r="P77" s="45"/>
      <c r="Q77" s="37"/>
      <c r="R77" s="39"/>
      <c r="S77" s="39"/>
    </row>
    <row r="78" spans="1:19" ht="12.75" customHeight="1" x14ac:dyDescent="0.2">
      <c r="A78" s="42"/>
      <c r="B78" s="36"/>
      <c r="C78" s="44"/>
      <c r="D78" s="56"/>
      <c r="E78" s="56"/>
      <c r="F78" s="45"/>
      <c r="G78" s="45"/>
      <c r="H78" s="37"/>
      <c r="I78" s="45"/>
      <c r="J78" s="45"/>
      <c r="K78" s="38"/>
      <c r="L78" s="45"/>
      <c r="M78" s="45"/>
      <c r="N78" s="38"/>
      <c r="O78" s="45"/>
      <c r="P78" s="45"/>
      <c r="Q78" s="37"/>
      <c r="R78" s="39"/>
      <c r="S78" s="39"/>
    </row>
    <row r="79" spans="1:19" ht="12.75" customHeight="1" x14ac:dyDescent="0.2">
      <c r="A79" s="42"/>
      <c r="B79" s="36"/>
      <c r="C79" s="44"/>
      <c r="D79" s="56"/>
      <c r="E79" s="56"/>
      <c r="F79" s="45"/>
      <c r="G79" s="45"/>
      <c r="H79" s="37"/>
      <c r="I79" s="45"/>
      <c r="J79" s="45"/>
      <c r="K79" s="38"/>
      <c r="L79" s="45"/>
      <c r="M79" s="45"/>
      <c r="N79" s="38"/>
      <c r="O79" s="45"/>
      <c r="P79" s="45"/>
      <c r="Q79" s="37"/>
      <c r="R79" s="39"/>
      <c r="S79" s="39"/>
    </row>
    <row r="80" spans="1:19" ht="12.75" customHeight="1" x14ac:dyDescent="0.2">
      <c r="A80" s="42"/>
      <c r="B80" s="36"/>
      <c r="C80" s="44"/>
      <c r="D80" s="56"/>
      <c r="E80" s="56"/>
      <c r="F80" s="45"/>
      <c r="G80" s="45"/>
      <c r="H80" s="37"/>
      <c r="I80" s="45"/>
      <c r="J80" s="45"/>
      <c r="K80" s="38"/>
      <c r="L80" s="44"/>
      <c r="M80" s="46"/>
      <c r="N80" s="38"/>
      <c r="O80" s="45"/>
      <c r="P80" s="45"/>
      <c r="Q80" s="37"/>
      <c r="R80" s="39"/>
      <c r="S80" s="39"/>
    </row>
    <row r="83" spans="4:19" x14ac:dyDescent="0.2">
      <c r="J83" s="5"/>
      <c r="K83" s="5"/>
      <c r="L83" s="2"/>
      <c r="M83" s="2"/>
      <c r="N83" s="2"/>
      <c r="R83" s="2"/>
      <c r="S83" s="2"/>
    </row>
    <row r="84" spans="4:19" x14ac:dyDescent="0.2">
      <c r="J84" s="5"/>
      <c r="K84" s="5"/>
      <c r="L84" s="2"/>
      <c r="M84" s="2"/>
      <c r="N84" s="2"/>
      <c r="R84" s="2"/>
      <c r="S84" s="2"/>
    </row>
    <row r="85" spans="4:19" x14ac:dyDescent="0.2">
      <c r="J85" s="5"/>
      <c r="K85" s="5"/>
      <c r="L85" s="2"/>
      <c r="M85" s="2"/>
      <c r="N85" s="2"/>
      <c r="R85" s="2"/>
      <c r="S85" s="2"/>
    </row>
    <row r="86" spans="4:19" x14ac:dyDescent="0.2">
      <c r="E86"/>
      <c r="F86"/>
      <c r="H86"/>
      <c r="I86"/>
      <c r="J86" s="5"/>
      <c r="K86" s="5"/>
      <c r="L86" s="2"/>
      <c r="M86" s="2"/>
      <c r="N86" s="2"/>
      <c r="R86" s="2"/>
      <c r="S86" s="2"/>
    </row>
    <row r="87" spans="4:19" x14ac:dyDescent="0.2">
      <c r="D87"/>
      <c r="E87"/>
      <c r="F87"/>
      <c r="G87"/>
      <c r="H87"/>
      <c r="I87"/>
      <c r="J87"/>
      <c r="K87"/>
      <c r="L87"/>
      <c r="M87"/>
      <c r="N87"/>
      <c r="R87" s="2"/>
      <c r="S87" s="2"/>
    </row>
    <row r="88" spans="4:19" x14ac:dyDescent="0.2">
      <c r="D88"/>
      <c r="E88"/>
      <c r="F88"/>
      <c r="G88"/>
      <c r="H88"/>
      <c r="I88"/>
      <c r="J88"/>
      <c r="K88" s="34"/>
      <c r="L88"/>
      <c r="M88"/>
      <c r="N88"/>
      <c r="R88" s="2"/>
      <c r="S88" s="2"/>
    </row>
    <row r="89" spans="4:19" x14ac:dyDescent="0.2">
      <c r="D89"/>
      <c r="E89"/>
      <c r="F89"/>
      <c r="G89"/>
      <c r="H89"/>
      <c r="I89"/>
      <c r="J89"/>
      <c r="K89"/>
      <c r="L89"/>
      <c r="M89"/>
      <c r="N89"/>
      <c r="R89" s="2"/>
      <c r="S89" s="2"/>
    </row>
    <row r="90" spans="4:19" x14ac:dyDescent="0.2">
      <c r="D90"/>
      <c r="E90"/>
      <c r="F90"/>
      <c r="G90"/>
      <c r="H90"/>
      <c r="I90"/>
      <c r="J90"/>
      <c r="K90"/>
      <c r="L90"/>
      <c r="M90"/>
      <c r="N90"/>
      <c r="R90" s="2"/>
      <c r="S90" s="2"/>
    </row>
    <row r="91" spans="4:19" x14ac:dyDescent="0.2">
      <c r="D91"/>
      <c r="E91"/>
      <c r="F91"/>
      <c r="G91"/>
      <c r="H91"/>
      <c r="I91"/>
      <c r="J91"/>
      <c r="K91"/>
      <c r="L91"/>
      <c r="M91"/>
      <c r="N91"/>
      <c r="R91" s="2"/>
      <c r="S91" s="2"/>
    </row>
    <row r="92" spans="4:19" x14ac:dyDescent="0.2">
      <c r="D92"/>
      <c r="E92"/>
      <c r="F92"/>
      <c r="G92"/>
      <c r="H92"/>
      <c r="I92"/>
      <c r="J92"/>
      <c r="K92"/>
      <c r="L92"/>
      <c r="M92"/>
      <c r="N92"/>
      <c r="R92" s="2"/>
      <c r="S92" s="2"/>
    </row>
    <row r="93" spans="4:19" x14ac:dyDescent="0.2">
      <c r="D93"/>
      <c r="E93"/>
      <c r="F93"/>
      <c r="G93"/>
      <c r="H93"/>
      <c r="I93"/>
      <c r="J93"/>
      <c r="K93"/>
      <c r="L93"/>
      <c r="M93"/>
      <c r="N93"/>
    </row>
    <row r="94" spans="4:19" x14ac:dyDescent="0.2">
      <c r="D94"/>
      <c r="E94"/>
      <c r="F94"/>
      <c r="G94"/>
      <c r="H94"/>
      <c r="I94"/>
      <c r="J94"/>
      <c r="K94"/>
      <c r="L94"/>
      <c r="M94"/>
      <c r="N94"/>
      <c r="O94" s="5"/>
      <c r="P94" s="5"/>
      <c r="R94" s="2"/>
      <c r="S94" s="2"/>
    </row>
    <row r="95" spans="4:19" x14ac:dyDescent="0.2">
      <c r="D95"/>
      <c r="E95"/>
      <c r="F95"/>
      <c r="G95"/>
      <c r="H95"/>
      <c r="I95"/>
      <c r="J95"/>
      <c r="K95"/>
      <c r="L95"/>
      <c r="M95"/>
      <c r="N95"/>
      <c r="O95" s="5"/>
      <c r="P95" s="5"/>
      <c r="R95" s="2"/>
      <c r="S95" s="2"/>
    </row>
    <row r="96" spans="4:19" ht="15" x14ac:dyDescent="0.25">
      <c r="D96"/>
      <c r="E96"/>
      <c r="F96" s="54"/>
      <c r="G96" s="54"/>
      <c r="H96"/>
      <c r="I96"/>
      <c r="J96"/>
      <c r="K96"/>
      <c r="L96"/>
      <c r="M96"/>
      <c r="N96"/>
      <c r="O96" s="5"/>
      <c r="P96" s="5"/>
      <c r="R96" s="2"/>
      <c r="S96" s="2"/>
    </row>
    <row r="97" spans="4:19" ht="15" x14ac:dyDescent="0.25">
      <c r="F97" s="54"/>
      <c r="G97" s="54"/>
      <c r="H97" s="3"/>
      <c r="I97" s="3"/>
      <c r="J97" s="3"/>
      <c r="L97" s="2"/>
      <c r="M97" s="2"/>
      <c r="N97" s="2"/>
      <c r="O97" s="5"/>
      <c r="P97" s="5"/>
      <c r="R97" s="2"/>
      <c r="S97" s="2"/>
    </row>
    <row r="98" spans="4:19" ht="15" x14ac:dyDescent="0.25">
      <c r="F98" s="54"/>
      <c r="G98" s="54"/>
      <c r="H98" s="3"/>
      <c r="I98" s="3"/>
      <c r="J98" s="3"/>
      <c r="L98" s="2"/>
      <c r="M98" s="2"/>
      <c r="N98" s="2"/>
      <c r="O98" s="5"/>
      <c r="P98" s="5"/>
      <c r="R98" s="2"/>
      <c r="S98" s="2"/>
    </row>
    <row r="99" spans="4:19" x14ac:dyDescent="0.2">
      <c r="F99"/>
      <c r="G99"/>
      <c r="H99" s="3"/>
      <c r="I99" s="3"/>
      <c r="J99" s="3"/>
      <c r="L99" s="2"/>
      <c r="M99" s="2"/>
      <c r="N99" s="2"/>
      <c r="O99" s="5"/>
      <c r="P99" s="5"/>
      <c r="R99" s="2"/>
      <c r="S99" s="2"/>
    </row>
    <row r="100" spans="4:19" ht="15" x14ac:dyDescent="0.25">
      <c r="F100" s="48"/>
      <c r="G100" s="48"/>
      <c r="H100" s="3"/>
      <c r="I100" s="3"/>
      <c r="J100" s="3"/>
      <c r="L100" s="2"/>
      <c r="M100" s="2"/>
      <c r="N100" s="2"/>
      <c r="O100" s="5"/>
      <c r="P100" s="5"/>
      <c r="R100" s="2"/>
      <c r="S100" s="2"/>
    </row>
    <row r="101" spans="4:19" x14ac:dyDescent="0.2">
      <c r="H101" s="3"/>
      <c r="I101" s="3"/>
      <c r="J101" s="3"/>
      <c r="L101" s="2"/>
      <c r="M101" s="2"/>
      <c r="N101" s="2"/>
      <c r="O101" s="5"/>
      <c r="P101" s="5"/>
      <c r="R101" s="2"/>
      <c r="S101" s="2"/>
    </row>
    <row r="104" spans="4:19" x14ac:dyDescent="0.2">
      <c r="D104"/>
      <c r="E104"/>
      <c r="F104"/>
      <c r="G104"/>
      <c r="H104"/>
      <c r="I104"/>
      <c r="J104"/>
      <c r="K104"/>
      <c r="L104"/>
      <c r="M104"/>
      <c r="N104"/>
    </row>
    <row r="105" spans="4:19" x14ac:dyDescent="0.2">
      <c r="D105"/>
      <c r="E105"/>
      <c r="F105"/>
      <c r="G105"/>
      <c r="H105"/>
      <c r="I105"/>
      <c r="J105"/>
      <c r="K105" s="34"/>
      <c r="L105"/>
      <c r="M105"/>
      <c r="N105"/>
    </row>
    <row r="106" spans="4:19" x14ac:dyDescent="0.2">
      <c r="D106"/>
      <c r="E106"/>
      <c r="F106"/>
      <c r="G106"/>
      <c r="H106"/>
      <c r="I106"/>
      <c r="J106"/>
      <c r="K106" s="34"/>
      <c r="L106"/>
      <c r="M106"/>
      <c r="N106"/>
    </row>
    <row r="107" spans="4:19" x14ac:dyDescent="0.2">
      <c r="D107"/>
      <c r="E107"/>
      <c r="F107"/>
      <c r="G107"/>
      <c r="H107"/>
      <c r="I107"/>
      <c r="J107"/>
      <c r="K107" s="34"/>
      <c r="L107"/>
      <c r="M107"/>
      <c r="N107"/>
    </row>
    <row r="108" spans="4:19" x14ac:dyDescent="0.2">
      <c r="D108"/>
      <c r="E108"/>
      <c r="F108"/>
      <c r="G108"/>
      <c r="H108"/>
      <c r="I108"/>
      <c r="J108"/>
      <c r="K108" s="34"/>
      <c r="L108"/>
      <c r="M108"/>
      <c r="N108"/>
    </row>
    <row r="109" spans="4:19" x14ac:dyDescent="0.2">
      <c r="D109"/>
      <c r="E109"/>
      <c r="F109"/>
      <c r="G109"/>
      <c r="H109"/>
      <c r="I109"/>
      <c r="J109"/>
      <c r="K109" s="34"/>
      <c r="L109"/>
      <c r="M109"/>
      <c r="N109"/>
    </row>
    <row r="110" spans="4:19" x14ac:dyDescent="0.2">
      <c r="D110"/>
      <c r="E110"/>
      <c r="F110"/>
      <c r="G110"/>
      <c r="H110"/>
      <c r="I110"/>
      <c r="J110"/>
      <c r="K110" s="34"/>
      <c r="L110"/>
      <c r="M110"/>
      <c r="N110"/>
    </row>
    <row r="111" spans="4:19" x14ac:dyDescent="0.2">
      <c r="D111"/>
      <c r="E111"/>
      <c r="F111"/>
      <c r="G111"/>
      <c r="H111"/>
      <c r="I111"/>
      <c r="J111"/>
      <c r="K111" s="34"/>
      <c r="L111"/>
      <c r="M111"/>
      <c r="N111"/>
    </row>
    <row r="112" spans="4:19" x14ac:dyDescent="0.2">
      <c r="D112"/>
      <c r="E112"/>
      <c r="F112"/>
      <c r="G112"/>
      <c r="H112"/>
      <c r="I112"/>
      <c r="J112"/>
      <c r="K112" s="34"/>
      <c r="L112"/>
      <c r="M112"/>
      <c r="N112"/>
    </row>
    <row r="113" spans="4:14" x14ac:dyDescent="0.2">
      <c r="D113"/>
      <c r="E113"/>
      <c r="F113"/>
      <c r="G113"/>
      <c r="H113"/>
      <c r="I113"/>
      <c r="J113"/>
      <c r="K113"/>
      <c r="L113"/>
      <c r="M113"/>
      <c r="N113"/>
    </row>
  </sheetData>
  <sortState ref="D13:F66">
    <sortCondition ref="D13:D66"/>
  </sortState>
  <mergeCells count="30">
    <mergeCell ref="A2:E2"/>
    <mergeCell ref="A6:E6"/>
    <mergeCell ref="G2:K2"/>
    <mergeCell ref="H3:K3"/>
    <mergeCell ref="H4:K4"/>
    <mergeCell ref="H5:K5"/>
    <mergeCell ref="G6:K6"/>
    <mergeCell ref="B3:E3"/>
    <mergeCell ref="B4:E4"/>
    <mergeCell ref="B5:E5"/>
    <mergeCell ref="M2:Q2"/>
    <mergeCell ref="N3:Q3"/>
    <mergeCell ref="N4:Q4"/>
    <mergeCell ref="N5:Q5"/>
    <mergeCell ref="M6:Q6"/>
    <mergeCell ref="A11:A12"/>
    <mergeCell ref="B11:B12"/>
    <mergeCell ref="E11:E12"/>
    <mergeCell ref="K11:K12"/>
    <mergeCell ref="B7:E9"/>
    <mergeCell ref="H7:K9"/>
    <mergeCell ref="M7:P9"/>
    <mergeCell ref="S11:S12"/>
    <mergeCell ref="C11:C12"/>
    <mergeCell ref="H11:H12"/>
    <mergeCell ref="Q11:Q12"/>
    <mergeCell ref="R11:R12"/>
    <mergeCell ref="D11:D12"/>
    <mergeCell ref="N11:N12"/>
    <mergeCell ref="L11:M11"/>
  </mergeCells>
  <phoneticPr fontId="11" type="noConversion"/>
  <pageMargins left="0.25" right="0.25" top="0.25" bottom="0.25" header="0.5" footer="0.5"/>
  <pageSetup scale="54" orientation="landscape" r:id="rId1"/>
  <headerFooter alignWithMargins="0">
    <oddFooter>&amp;C&amp;11&amp;K000000&amp;"Calibri,Regular"
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F0"/>
  </sheetPr>
  <dimension ref="A1:O64"/>
  <sheetViews>
    <sheetView workbookViewId="0"/>
  </sheetViews>
  <sheetFormatPr defaultRowHeight="12.75" x14ac:dyDescent="0.2"/>
  <cols>
    <col min="3" max="3" width="11.7109375" style="55" customWidth="1"/>
    <col min="4" max="4" width="12.28515625" style="55" customWidth="1"/>
    <col min="8" max="8" width="18.28515625" customWidth="1"/>
    <col min="11" max="11" width="12.28515625" customWidth="1"/>
    <col min="14" max="14" width="10.7109375" style="34" customWidth="1"/>
    <col min="15" max="15" width="9.140625" style="55"/>
  </cols>
  <sheetData>
    <row r="1" spans="1:15" x14ac:dyDescent="0.2">
      <c r="A1" t="s">
        <v>0</v>
      </c>
      <c r="B1" t="s">
        <v>80</v>
      </c>
      <c r="C1" s="55" t="s">
        <v>81</v>
      </c>
      <c r="D1" s="55" t="s">
        <v>82</v>
      </c>
      <c r="E1" t="s">
        <v>83</v>
      </c>
      <c r="F1" t="s">
        <v>84</v>
      </c>
      <c r="G1" t="s">
        <v>85</v>
      </c>
      <c r="H1" t="s">
        <v>86</v>
      </c>
      <c r="I1" t="s">
        <v>87</v>
      </c>
      <c r="J1" t="s">
        <v>88</v>
      </c>
      <c r="K1" t="s">
        <v>89</v>
      </c>
      <c r="L1" t="s">
        <v>90</v>
      </c>
      <c r="M1" t="s">
        <v>91</v>
      </c>
      <c r="N1" s="34" t="s">
        <v>92</v>
      </c>
      <c r="O1" s="55" t="s">
        <v>93</v>
      </c>
    </row>
    <row r="2" spans="1:15" x14ac:dyDescent="0.2">
      <c r="A2" t="s">
        <v>59</v>
      </c>
      <c r="B2" t="s">
        <v>427</v>
      </c>
      <c r="C2" s="55" t="s">
        <v>315</v>
      </c>
      <c r="D2" s="55">
        <v>617760202</v>
      </c>
      <c r="E2">
        <v>14000</v>
      </c>
      <c r="F2">
        <v>508310.6</v>
      </c>
      <c r="G2">
        <v>23.95</v>
      </c>
      <c r="H2">
        <v>335300</v>
      </c>
      <c r="I2" t="s">
        <v>390</v>
      </c>
      <c r="J2">
        <v>23.95</v>
      </c>
      <c r="K2">
        <v>335300</v>
      </c>
      <c r="L2">
        <v>508310.6</v>
      </c>
      <c r="M2" t="s">
        <v>390</v>
      </c>
      <c r="N2" s="34">
        <v>44316</v>
      </c>
      <c r="O2" s="55">
        <v>43</v>
      </c>
    </row>
    <row r="3" spans="1:15" x14ac:dyDescent="0.2">
      <c r="A3" t="s">
        <v>59</v>
      </c>
      <c r="B3" t="s">
        <v>428</v>
      </c>
      <c r="C3" s="55" t="s">
        <v>289</v>
      </c>
      <c r="D3" s="55" t="s">
        <v>288</v>
      </c>
      <c r="E3">
        <v>14596</v>
      </c>
      <c r="F3">
        <v>958553.82</v>
      </c>
      <c r="G3">
        <v>213.39</v>
      </c>
      <c r="H3">
        <v>3114640.44</v>
      </c>
      <c r="I3" t="s">
        <v>390</v>
      </c>
      <c r="J3">
        <v>213.39</v>
      </c>
      <c r="K3">
        <v>3114640.44</v>
      </c>
      <c r="L3">
        <v>958553.82</v>
      </c>
      <c r="M3" t="s">
        <v>390</v>
      </c>
      <c r="N3" s="34">
        <v>44316</v>
      </c>
      <c r="O3" s="55">
        <v>41</v>
      </c>
    </row>
    <row r="4" spans="1:15" x14ac:dyDescent="0.2">
      <c r="A4" t="s">
        <v>59</v>
      </c>
      <c r="B4" t="s">
        <v>429</v>
      </c>
      <c r="C4" s="55" t="s">
        <v>313</v>
      </c>
      <c r="D4" s="55">
        <v>589339209</v>
      </c>
      <c r="E4">
        <v>73023</v>
      </c>
      <c r="F4">
        <v>1599533.54</v>
      </c>
      <c r="G4">
        <v>35.209899999999998</v>
      </c>
      <c r="H4">
        <v>2571132.5299999998</v>
      </c>
      <c r="I4" t="s">
        <v>390</v>
      </c>
      <c r="J4">
        <v>35.209899999999998</v>
      </c>
      <c r="K4">
        <v>2571132.5299999998</v>
      </c>
      <c r="L4">
        <v>1599533.54</v>
      </c>
      <c r="M4" t="s">
        <v>390</v>
      </c>
      <c r="N4" s="34">
        <v>44316</v>
      </c>
      <c r="O4" s="55">
        <v>43</v>
      </c>
    </row>
    <row r="5" spans="1:15" x14ac:dyDescent="0.2">
      <c r="A5" t="s">
        <v>59</v>
      </c>
      <c r="B5" t="s">
        <v>430</v>
      </c>
      <c r="C5" s="55" t="s">
        <v>323</v>
      </c>
      <c r="D5" s="55" t="s">
        <v>322</v>
      </c>
      <c r="E5">
        <v>4492</v>
      </c>
      <c r="F5">
        <v>794369.96</v>
      </c>
      <c r="G5">
        <v>1182.51</v>
      </c>
      <c r="H5">
        <v>5311834.92</v>
      </c>
      <c r="I5" t="s">
        <v>390</v>
      </c>
      <c r="J5">
        <v>1182.51</v>
      </c>
      <c r="K5">
        <v>5311834.92</v>
      </c>
      <c r="L5">
        <v>794369.96</v>
      </c>
      <c r="M5" t="s">
        <v>390</v>
      </c>
      <c r="N5" s="34">
        <v>44316</v>
      </c>
      <c r="O5" s="55">
        <v>41</v>
      </c>
    </row>
    <row r="6" spans="1:15" x14ac:dyDescent="0.2">
      <c r="A6" t="s">
        <v>59</v>
      </c>
      <c r="B6" t="s">
        <v>431</v>
      </c>
      <c r="C6" s="55" t="s">
        <v>329</v>
      </c>
      <c r="D6" s="55" t="s">
        <v>328</v>
      </c>
      <c r="E6">
        <v>77042</v>
      </c>
      <c r="F6">
        <v>827053</v>
      </c>
      <c r="G6">
        <v>11</v>
      </c>
      <c r="H6">
        <v>847462</v>
      </c>
      <c r="I6" t="s">
        <v>390</v>
      </c>
      <c r="J6">
        <v>11</v>
      </c>
      <c r="K6">
        <v>847462</v>
      </c>
      <c r="L6">
        <v>827053</v>
      </c>
      <c r="M6" t="s">
        <v>390</v>
      </c>
      <c r="N6" s="34">
        <v>44316</v>
      </c>
      <c r="O6" s="55">
        <v>43</v>
      </c>
    </row>
    <row r="7" spans="1:15" x14ac:dyDescent="0.2">
      <c r="A7" t="s">
        <v>59</v>
      </c>
      <c r="B7" t="s">
        <v>432</v>
      </c>
      <c r="C7" s="55" t="s">
        <v>274</v>
      </c>
      <c r="D7" s="55" t="s">
        <v>273</v>
      </c>
      <c r="E7">
        <v>8900</v>
      </c>
      <c r="F7">
        <v>1107483.3600000001</v>
      </c>
      <c r="G7">
        <v>144.97</v>
      </c>
      <c r="H7">
        <v>1290233</v>
      </c>
      <c r="I7" t="s">
        <v>390</v>
      </c>
      <c r="J7">
        <v>144.97</v>
      </c>
      <c r="K7">
        <v>1290233</v>
      </c>
      <c r="L7">
        <v>1107483.3600000001</v>
      </c>
      <c r="M7" t="s">
        <v>390</v>
      </c>
      <c r="N7" s="34">
        <v>44316</v>
      </c>
      <c r="O7" s="55">
        <v>43</v>
      </c>
    </row>
    <row r="8" spans="1:15" x14ac:dyDescent="0.2">
      <c r="A8" t="s">
        <v>59</v>
      </c>
      <c r="B8" t="s">
        <v>433</v>
      </c>
      <c r="C8" s="55" t="s">
        <v>334</v>
      </c>
      <c r="D8" s="55" t="s">
        <v>333</v>
      </c>
      <c r="E8">
        <v>112000</v>
      </c>
      <c r="F8">
        <v>1229768.2</v>
      </c>
      <c r="G8">
        <v>15.29</v>
      </c>
      <c r="H8">
        <v>1712480</v>
      </c>
      <c r="I8" t="s">
        <v>390</v>
      </c>
      <c r="J8">
        <v>15.29</v>
      </c>
      <c r="K8">
        <v>1712480</v>
      </c>
      <c r="L8">
        <v>1229768.2</v>
      </c>
      <c r="M8" t="s">
        <v>390</v>
      </c>
      <c r="N8" s="34">
        <v>44316</v>
      </c>
      <c r="O8" s="55">
        <v>41</v>
      </c>
    </row>
    <row r="9" spans="1:15" x14ac:dyDescent="0.2">
      <c r="A9" t="s">
        <v>59</v>
      </c>
      <c r="B9" t="s">
        <v>434</v>
      </c>
      <c r="C9" s="55" t="s">
        <v>308</v>
      </c>
      <c r="D9" s="55" t="s">
        <v>307</v>
      </c>
      <c r="E9">
        <v>10000</v>
      </c>
      <c r="F9">
        <v>372019</v>
      </c>
      <c r="G9">
        <v>30.42</v>
      </c>
      <c r="H9">
        <v>304200</v>
      </c>
      <c r="I9" t="s">
        <v>390</v>
      </c>
      <c r="J9">
        <v>30.42</v>
      </c>
      <c r="K9">
        <v>304200</v>
      </c>
      <c r="L9">
        <v>372019</v>
      </c>
      <c r="M9" t="s">
        <v>390</v>
      </c>
      <c r="N9" s="34">
        <v>44316</v>
      </c>
      <c r="O9" s="55">
        <v>43</v>
      </c>
    </row>
    <row r="10" spans="1:15" x14ac:dyDescent="0.2">
      <c r="A10" t="s">
        <v>59</v>
      </c>
      <c r="B10" t="s">
        <v>435</v>
      </c>
      <c r="C10" s="55" t="s">
        <v>337</v>
      </c>
      <c r="D10" s="55" t="s">
        <v>336</v>
      </c>
      <c r="E10">
        <v>35072</v>
      </c>
      <c r="F10">
        <v>518442.35</v>
      </c>
      <c r="G10">
        <v>32.270000000000003</v>
      </c>
      <c r="H10">
        <v>1131773.4399999999</v>
      </c>
      <c r="I10" t="s">
        <v>390</v>
      </c>
      <c r="J10">
        <v>32.270000000000003</v>
      </c>
      <c r="K10">
        <v>1131773.4399999999</v>
      </c>
      <c r="L10">
        <v>518442.35</v>
      </c>
      <c r="M10" t="s">
        <v>390</v>
      </c>
      <c r="N10" s="34">
        <v>44316</v>
      </c>
      <c r="O10" s="55">
        <v>41</v>
      </c>
    </row>
    <row r="11" spans="1:15" x14ac:dyDescent="0.2">
      <c r="A11" t="s">
        <v>59</v>
      </c>
      <c r="B11" t="s">
        <v>436</v>
      </c>
      <c r="C11" s="55" t="s">
        <v>277</v>
      </c>
      <c r="D11" s="55" t="s">
        <v>276</v>
      </c>
      <c r="E11">
        <v>27647</v>
      </c>
      <c r="F11">
        <v>1367701.97</v>
      </c>
      <c r="G11">
        <v>88.46</v>
      </c>
      <c r="H11">
        <v>2445653.62</v>
      </c>
      <c r="I11" t="s">
        <v>390</v>
      </c>
      <c r="J11">
        <v>88.46</v>
      </c>
      <c r="K11">
        <v>2445653.62</v>
      </c>
      <c r="L11">
        <v>1367701.97</v>
      </c>
      <c r="M11" t="s">
        <v>390</v>
      </c>
      <c r="N11" s="34">
        <v>44316</v>
      </c>
      <c r="O11" s="55">
        <v>41</v>
      </c>
    </row>
    <row r="12" spans="1:15" x14ac:dyDescent="0.2">
      <c r="A12" t="s">
        <v>59</v>
      </c>
      <c r="B12" t="s">
        <v>437</v>
      </c>
      <c r="C12" s="55" t="s">
        <v>299</v>
      </c>
      <c r="D12" s="55" t="s">
        <v>298</v>
      </c>
      <c r="E12">
        <v>22201</v>
      </c>
      <c r="F12">
        <v>1045365.85</v>
      </c>
      <c r="G12">
        <v>71.11</v>
      </c>
      <c r="H12">
        <v>1578713.11</v>
      </c>
      <c r="I12" t="s">
        <v>390</v>
      </c>
      <c r="J12">
        <v>71.11</v>
      </c>
      <c r="K12">
        <v>1578713.11</v>
      </c>
      <c r="L12">
        <v>1045365.85</v>
      </c>
      <c r="M12" t="s">
        <v>390</v>
      </c>
      <c r="N12" s="34">
        <v>44316</v>
      </c>
      <c r="O12" s="55">
        <v>43</v>
      </c>
    </row>
    <row r="13" spans="1:15" x14ac:dyDescent="0.2">
      <c r="A13" t="s">
        <v>59</v>
      </c>
      <c r="B13" t="s">
        <v>438</v>
      </c>
      <c r="C13" s="55" t="s">
        <v>302</v>
      </c>
      <c r="D13" s="55" t="s">
        <v>301</v>
      </c>
      <c r="E13">
        <v>11424</v>
      </c>
      <c r="F13">
        <v>898138.91</v>
      </c>
      <c r="G13">
        <v>216.95</v>
      </c>
      <c r="H13">
        <v>2478436.7999999998</v>
      </c>
      <c r="I13" t="s">
        <v>390</v>
      </c>
      <c r="J13">
        <v>216.95</v>
      </c>
      <c r="K13">
        <v>2478436.7999999998</v>
      </c>
      <c r="L13">
        <v>898138.91</v>
      </c>
      <c r="M13" t="s">
        <v>390</v>
      </c>
      <c r="N13" s="34">
        <v>44316</v>
      </c>
      <c r="O13" s="55">
        <v>41</v>
      </c>
    </row>
    <row r="14" spans="1:15" x14ac:dyDescent="0.2">
      <c r="A14" t="s">
        <v>59</v>
      </c>
      <c r="B14" t="s">
        <v>439</v>
      </c>
      <c r="C14" s="55" t="s">
        <v>294</v>
      </c>
      <c r="D14" s="55">
        <v>398438408</v>
      </c>
      <c r="E14">
        <v>50445</v>
      </c>
      <c r="F14">
        <v>865596.57</v>
      </c>
      <c r="G14">
        <v>17.649999999999999</v>
      </c>
      <c r="H14">
        <v>890354.25</v>
      </c>
      <c r="I14" t="s">
        <v>390</v>
      </c>
      <c r="J14">
        <v>17.649999999999999</v>
      </c>
      <c r="K14">
        <v>890354.25</v>
      </c>
      <c r="L14">
        <v>865596.57</v>
      </c>
      <c r="M14" t="s">
        <v>390</v>
      </c>
      <c r="N14" s="34">
        <v>44316</v>
      </c>
      <c r="O14" s="55">
        <v>43</v>
      </c>
    </row>
    <row r="15" spans="1:15" x14ac:dyDescent="0.2">
      <c r="A15" t="s">
        <v>59</v>
      </c>
      <c r="B15" t="s">
        <v>440</v>
      </c>
      <c r="C15" s="55" t="s">
        <v>363</v>
      </c>
      <c r="D15" s="55" t="s">
        <v>441</v>
      </c>
      <c r="E15">
        <v>61322</v>
      </c>
      <c r="F15">
        <v>530828.27</v>
      </c>
      <c r="G15">
        <v>7.7553989999999997</v>
      </c>
      <c r="H15">
        <v>475576.58</v>
      </c>
      <c r="I15" t="s">
        <v>390</v>
      </c>
      <c r="J15">
        <v>10.039999999999999</v>
      </c>
      <c r="K15">
        <v>615672.88</v>
      </c>
      <c r="L15">
        <v>703776.54</v>
      </c>
      <c r="M15" t="s">
        <v>442</v>
      </c>
      <c r="N15" s="34">
        <v>44316</v>
      </c>
      <c r="O15" s="55">
        <v>41</v>
      </c>
    </row>
    <row r="16" spans="1:15" x14ac:dyDescent="0.2">
      <c r="A16" t="s">
        <v>59</v>
      </c>
      <c r="B16" t="s">
        <v>443</v>
      </c>
      <c r="C16" s="55" t="s">
        <v>305</v>
      </c>
      <c r="D16" s="55" t="s">
        <v>304</v>
      </c>
      <c r="E16">
        <v>141740</v>
      </c>
      <c r="F16">
        <v>1219772.27</v>
      </c>
      <c r="G16">
        <v>12.516</v>
      </c>
      <c r="H16">
        <v>1774017.84</v>
      </c>
      <c r="I16" t="s">
        <v>390</v>
      </c>
      <c r="J16">
        <v>12.516</v>
      </c>
      <c r="K16">
        <v>1774017.84</v>
      </c>
      <c r="L16">
        <v>1219772.27</v>
      </c>
      <c r="M16" t="s">
        <v>390</v>
      </c>
      <c r="N16" s="34">
        <v>44316</v>
      </c>
      <c r="O16" s="55">
        <v>43</v>
      </c>
    </row>
    <row r="17" spans="1:15" x14ac:dyDescent="0.2">
      <c r="A17" t="s">
        <v>59</v>
      </c>
      <c r="B17" t="s">
        <v>361</v>
      </c>
      <c r="C17" s="55" t="s">
        <v>360</v>
      </c>
      <c r="D17" s="55" t="s">
        <v>444</v>
      </c>
      <c r="E17">
        <v>18000</v>
      </c>
      <c r="F17">
        <v>946195.59</v>
      </c>
      <c r="G17">
        <v>63.066718000000002</v>
      </c>
      <c r="H17">
        <v>1135200.92</v>
      </c>
      <c r="I17" t="s">
        <v>390</v>
      </c>
      <c r="J17">
        <v>57.52</v>
      </c>
      <c r="K17">
        <v>1035360</v>
      </c>
      <c r="L17">
        <v>921878.36</v>
      </c>
      <c r="M17" t="s">
        <v>445</v>
      </c>
      <c r="N17" s="34">
        <v>44316</v>
      </c>
      <c r="O17" s="55">
        <v>41</v>
      </c>
    </row>
    <row r="18" spans="1:15" x14ac:dyDescent="0.2">
      <c r="A18" t="s">
        <v>59</v>
      </c>
      <c r="B18" t="s">
        <v>446</v>
      </c>
      <c r="C18" s="55" t="s">
        <v>292</v>
      </c>
      <c r="D18" s="55" t="s">
        <v>291</v>
      </c>
      <c r="E18">
        <v>12924</v>
      </c>
      <c r="F18">
        <v>1158505.43</v>
      </c>
      <c r="G18">
        <v>77.77</v>
      </c>
      <c r="H18">
        <v>1005099.48</v>
      </c>
      <c r="I18" t="s">
        <v>390</v>
      </c>
      <c r="J18">
        <v>77.77</v>
      </c>
      <c r="K18">
        <v>1005099.48</v>
      </c>
      <c r="L18">
        <v>1158505.43</v>
      </c>
      <c r="M18" t="s">
        <v>390</v>
      </c>
      <c r="N18" s="34">
        <v>44316</v>
      </c>
      <c r="O18" s="55">
        <v>43</v>
      </c>
    </row>
    <row r="19" spans="1:15" x14ac:dyDescent="0.2">
      <c r="A19" t="s">
        <v>59</v>
      </c>
      <c r="B19" t="s">
        <v>447</v>
      </c>
      <c r="C19" s="55" t="s">
        <v>371</v>
      </c>
      <c r="D19" s="55" t="s">
        <v>416</v>
      </c>
      <c r="E19">
        <v>33623</v>
      </c>
      <c r="F19">
        <v>645299.34</v>
      </c>
      <c r="G19">
        <v>22.505870000000002</v>
      </c>
      <c r="H19">
        <v>756714.89</v>
      </c>
      <c r="I19" t="s">
        <v>390</v>
      </c>
      <c r="J19">
        <v>16.254999999999999</v>
      </c>
      <c r="K19">
        <v>546541.87</v>
      </c>
      <c r="L19">
        <v>514113.17</v>
      </c>
      <c r="M19" t="s">
        <v>411</v>
      </c>
      <c r="N19" s="34">
        <v>44316</v>
      </c>
      <c r="O19" s="55">
        <v>41</v>
      </c>
    </row>
    <row r="20" spans="1:15" x14ac:dyDescent="0.2">
      <c r="A20" t="s">
        <v>59</v>
      </c>
      <c r="B20" t="s">
        <v>448</v>
      </c>
      <c r="C20" s="55" t="s">
        <v>342</v>
      </c>
      <c r="D20" s="55" t="s">
        <v>414</v>
      </c>
      <c r="E20">
        <v>22463</v>
      </c>
      <c r="F20">
        <v>1625671.05</v>
      </c>
      <c r="G20">
        <v>129.288085</v>
      </c>
      <c r="H20">
        <v>2904198.25</v>
      </c>
      <c r="I20" t="s">
        <v>390</v>
      </c>
      <c r="J20">
        <v>107.4</v>
      </c>
      <c r="K20">
        <v>2412526.2000000002</v>
      </c>
      <c r="L20">
        <v>1449958.46</v>
      </c>
      <c r="M20" t="s">
        <v>401</v>
      </c>
      <c r="N20" s="34">
        <v>44316</v>
      </c>
      <c r="O20" s="55">
        <v>41</v>
      </c>
    </row>
    <row r="21" spans="1:15" x14ac:dyDescent="0.2">
      <c r="A21" t="s">
        <v>59</v>
      </c>
      <c r="B21" t="s">
        <v>449</v>
      </c>
      <c r="C21" s="55" t="s">
        <v>270</v>
      </c>
      <c r="D21" s="55" t="s">
        <v>269</v>
      </c>
      <c r="E21">
        <v>34726</v>
      </c>
      <c r="F21">
        <v>1537699.58</v>
      </c>
      <c r="G21">
        <v>58.25</v>
      </c>
      <c r="H21">
        <v>2022789.5</v>
      </c>
      <c r="I21" t="s">
        <v>390</v>
      </c>
      <c r="J21">
        <v>58.25</v>
      </c>
      <c r="K21">
        <v>2022789.5</v>
      </c>
      <c r="L21">
        <v>1537699.58</v>
      </c>
      <c r="M21" t="s">
        <v>390</v>
      </c>
      <c r="N21" s="34">
        <v>44316</v>
      </c>
      <c r="O21" s="55">
        <v>41</v>
      </c>
    </row>
    <row r="22" spans="1:15" x14ac:dyDescent="0.2">
      <c r="A22" t="s">
        <v>59</v>
      </c>
      <c r="B22" t="s">
        <v>450</v>
      </c>
      <c r="C22" s="55" t="s">
        <v>286</v>
      </c>
      <c r="D22" s="55" t="s">
        <v>285</v>
      </c>
      <c r="E22">
        <v>9000</v>
      </c>
      <c r="F22">
        <v>305106.3</v>
      </c>
      <c r="G22">
        <v>38.68</v>
      </c>
      <c r="H22">
        <v>348120</v>
      </c>
      <c r="I22" t="s">
        <v>390</v>
      </c>
      <c r="J22">
        <v>38.68</v>
      </c>
      <c r="K22">
        <v>348120</v>
      </c>
      <c r="L22">
        <v>305106.3</v>
      </c>
      <c r="M22" t="s">
        <v>390</v>
      </c>
      <c r="N22" s="34">
        <v>44316</v>
      </c>
      <c r="O22" s="55">
        <v>43</v>
      </c>
    </row>
    <row r="23" spans="1:15" x14ac:dyDescent="0.2">
      <c r="A23" t="s">
        <v>59</v>
      </c>
      <c r="B23" t="s">
        <v>451</v>
      </c>
      <c r="C23" s="55" t="s">
        <v>311</v>
      </c>
      <c r="D23" s="55" t="s">
        <v>310</v>
      </c>
      <c r="E23">
        <v>28127</v>
      </c>
      <c r="F23">
        <v>685821.18</v>
      </c>
      <c r="G23">
        <v>110.88</v>
      </c>
      <c r="H23">
        <v>3118721.76</v>
      </c>
      <c r="I23" t="s">
        <v>390</v>
      </c>
      <c r="J23">
        <v>110.88</v>
      </c>
      <c r="K23">
        <v>3118721.76</v>
      </c>
      <c r="L23">
        <v>685821.18</v>
      </c>
      <c r="M23" t="s">
        <v>390</v>
      </c>
      <c r="N23" s="34">
        <v>44316</v>
      </c>
      <c r="O23" s="55">
        <v>41</v>
      </c>
    </row>
    <row r="24" spans="1:15" x14ac:dyDescent="0.2">
      <c r="A24" t="s">
        <v>59</v>
      </c>
      <c r="B24" t="s">
        <v>452</v>
      </c>
      <c r="C24" s="55" t="s">
        <v>369</v>
      </c>
      <c r="D24" s="55" t="s">
        <v>410</v>
      </c>
      <c r="E24">
        <v>21850</v>
      </c>
      <c r="F24">
        <v>1318338.1100000001</v>
      </c>
      <c r="G24">
        <v>102.45674699999999</v>
      </c>
      <c r="H24">
        <v>2238679.91</v>
      </c>
      <c r="I24" t="s">
        <v>390</v>
      </c>
      <c r="J24">
        <v>74</v>
      </c>
      <c r="K24">
        <v>1616900</v>
      </c>
      <c r="L24">
        <v>986229.89</v>
      </c>
      <c r="M24" t="s">
        <v>411</v>
      </c>
      <c r="N24" s="34">
        <v>44316</v>
      </c>
      <c r="O24" s="55">
        <v>41</v>
      </c>
    </row>
    <row r="25" spans="1:15" x14ac:dyDescent="0.2">
      <c r="A25" t="s">
        <v>59</v>
      </c>
      <c r="B25" t="s">
        <v>453</v>
      </c>
      <c r="C25" s="55" t="s">
        <v>366</v>
      </c>
      <c r="D25" s="55" t="s">
        <v>454</v>
      </c>
      <c r="E25">
        <v>42513</v>
      </c>
      <c r="F25">
        <v>1268084.26</v>
      </c>
      <c r="G25">
        <v>32.218493000000002</v>
      </c>
      <c r="H25">
        <v>1369704.8</v>
      </c>
      <c r="I25" t="s">
        <v>390</v>
      </c>
      <c r="J25">
        <v>23.27</v>
      </c>
      <c r="K25">
        <v>989277.51</v>
      </c>
      <c r="L25">
        <v>998137.76</v>
      </c>
      <c r="M25" t="s">
        <v>411</v>
      </c>
      <c r="N25" s="34">
        <v>44316</v>
      </c>
      <c r="O25" s="55">
        <v>41</v>
      </c>
    </row>
    <row r="26" spans="1:15" x14ac:dyDescent="0.2">
      <c r="A26" t="s">
        <v>59</v>
      </c>
      <c r="B26" t="s">
        <v>455</v>
      </c>
      <c r="C26" s="55">
        <v>7333378</v>
      </c>
      <c r="D26" s="55">
        <v>733337901</v>
      </c>
      <c r="E26">
        <v>6754</v>
      </c>
      <c r="F26">
        <v>1211163.8600000001</v>
      </c>
      <c r="G26">
        <v>636.80719299999998</v>
      </c>
      <c r="H26">
        <v>4300995.78</v>
      </c>
      <c r="I26" t="s">
        <v>390</v>
      </c>
      <c r="J26">
        <v>580.79999999999995</v>
      </c>
      <c r="K26">
        <v>3922723.2</v>
      </c>
      <c r="L26">
        <v>1193865.8</v>
      </c>
      <c r="M26" t="s">
        <v>445</v>
      </c>
      <c r="N26" s="34">
        <v>44316</v>
      </c>
      <c r="O26" s="55">
        <v>41</v>
      </c>
    </row>
    <row r="27" spans="1:15" x14ac:dyDescent="0.2">
      <c r="A27" t="s">
        <v>59</v>
      </c>
      <c r="B27" t="s">
        <v>358</v>
      </c>
      <c r="C27" s="55">
        <v>7124594</v>
      </c>
      <c r="D27" s="55">
        <v>712459908</v>
      </c>
      <c r="E27">
        <v>6300</v>
      </c>
      <c r="F27">
        <v>953629.32</v>
      </c>
      <c r="G27">
        <v>169.28896399999999</v>
      </c>
      <c r="H27">
        <v>1066520.48</v>
      </c>
      <c r="I27" t="s">
        <v>390</v>
      </c>
      <c r="J27">
        <v>154.4</v>
      </c>
      <c r="K27">
        <v>972720</v>
      </c>
      <c r="L27">
        <v>929121.05</v>
      </c>
      <c r="M27" t="s">
        <v>445</v>
      </c>
      <c r="N27" s="34">
        <v>44316</v>
      </c>
      <c r="O27" s="55">
        <v>41</v>
      </c>
    </row>
    <row r="28" spans="1:15" x14ac:dyDescent="0.2">
      <c r="A28" t="s">
        <v>59</v>
      </c>
      <c r="B28" t="s">
        <v>456</v>
      </c>
      <c r="C28" s="55">
        <v>6986041</v>
      </c>
      <c r="D28" s="55">
        <v>698604006</v>
      </c>
      <c r="E28">
        <v>35390</v>
      </c>
      <c r="F28">
        <v>1021773.62</v>
      </c>
      <c r="G28">
        <v>46.10951</v>
      </c>
      <c r="H28">
        <v>1631815.56</v>
      </c>
      <c r="I28" t="s">
        <v>390</v>
      </c>
      <c r="J28">
        <v>5040</v>
      </c>
      <c r="K28">
        <v>178365600</v>
      </c>
      <c r="L28">
        <v>114156082</v>
      </c>
      <c r="M28" t="s">
        <v>395</v>
      </c>
      <c r="N28" s="34">
        <v>44316</v>
      </c>
      <c r="O28" s="55">
        <v>41</v>
      </c>
    </row>
    <row r="29" spans="1:15" x14ac:dyDescent="0.2">
      <c r="A29" t="s">
        <v>59</v>
      </c>
      <c r="B29" t="s">
        <v>457</v>
      </c>
      <c r="C29" s="55">
        <v>6869302</v>
      </c>
      <c r="D29" s="55">
        <v>686930009</v>
      </c>
      <c r="E29">
        <v>10891</v>
      </c>
      <c r="F29">
        <v>735842.12</v>
      </c>
      <c r="G29">
        <v>135.85837799999999</v>
      </c>
      <c r="H29">
        <v>1479633.59</v>
      </c>
      <c r="I29" t="s">
        <v>390</v>
      </c>
      <c r="J29">
        <v>14850</v>
      </c>
      <c r="K29">
        <v>161731350</v>
      </c>
      <c r="L29">
        <v>77036207</v>
      </c>
      <c r="M29" t="s">
        <v>395</v>
      </c>
      <c r="N29" s="34">
        <v>44316</v>
      </c>
      <c r="O29" s="55">
        <v>41</v>
      </c>
    </row>
    <row r="30" spans="1:15" x14ac:dyDescent="0.2">
      <c r="A30" t="s">
        <v>59</v>
      </c>
      <c r="B30" t="s">
        <v>458</v>
      </c>
      <c r="C30" s="55">
        <v>6659428</v>
      </c>
      <c r="D30" s="55">
        <v>665942009</v>
      </c>
      <c r="E30">
        <v>24737</v>
      </c>
      <c r="F30">
        <v>1074572.6399999999</v>
      </c>
      <c r="G30">
        <v>75.842825000000005</v>
      </c>
      <c r="H30">
        <v>1876123.97</v>
      </c>
      <c r="I30" t="s">
        <v>390</v>
      </c>
      <c r="J30">
        <v>8290</v>
      </c>
      <c r="K30">
        <v>205069730</v>
      </c>
      <c r="L30">
        <v>120072645</v>
      </c>
      <c r="M30" t="s">
        <v>395</v>
      </c>
      <c r="N30" s="34">
        <v>44316</v>
      </c>
      <c r="O30" s="55">
        <v>41</v>
      </c>
    </row>
    <row r="31" spans="1:15" x14ac:dyDescent="0.2">
      <c r="A31" t="s">
        <v>59</v>
      </c>
      <c r="B31" t="s">
        <v>459</v>
      </c>
      <c r="C31" s="55">
        <v>6640682</v>
      </c>
      <c r="D31" s="55">
        <v>664068004</v>
      </c>
      <c r="E31">
        <v>27036</v>
      </c>
      <c r="F31">
        <v>1218935.05</v>
      </c>
      <c r="G31">
        <v>115.776954</v>
      </c>
      <c r="H31">
        <v>3130145.74</v>
      </c>
      <c r="I31" t="s">
        <v>390</v>
      </c>
      <c r="J31">
        <v>12655</v>
      </c>
      <c r="K31">
        <v>342140580</v>
      </c>
      <c r="L31">
        <v>127653337</v>
      </c>
      <c r="M31" t="s">
        <v>395</v>
      </c>
      <c r="N31" s="34">
        <v>44316</v>
      </c>
      <c r="O31" s="55">
        <v>41</v>
      </c>
    </row>
    <row r="32" spans="1:15" x14ac:dyDescent="0.2">
      <c r="A32" t="s">
        <v>59</v>
      </c>
      <c r="B32" t="s">
        <v>460</v>
      </c>
      <c r="C32" s="55">
        <v>6616508</v>
      </c>
      <c r="D32" s="55">
        <v>661650903</v>
      </c>
      <c r="E32">
        <v>20275</v>
      </c>
      <c r="F32">
        <v>387644.12</v>
      </c>
      <c r="G32">
        <v>16.998307</v>
      </c>
      <c r="H32">
        <v>344640.68</v>
      </c>
      <c r="I32" t="s">
        <v>390</v>
      </c>
      <c r="J32">
        <v>1858</v>
      </c>
      <c r="K32">
        <v>37670950</v>
      </c>
      <c r="L32">
        <v>40617742</v>
      </c>
      <c r="M32" t="s">
        <v>395</v>
      </c>
      <c r="N32" s="34">
        <v>44316</v>
      </c>
      <c r="O32" s="55">
        <v>41</v>
      </c>
    </row>
    <row r="33" spans="1:15" x14ac:dyDescent="0.2">
      <c r="A33" t="s">
        <v>59</v>
      </c>
      <c r="B33" t="s">
        <v>461</v>
      </c>
      <c r="C33" s="55">
        <v>6555805</v>
      </c>
      <c r="D33" s="55">
        <v>655580009</v>
      </c>
      <c r="E33">
        <v>22900</v>
      </c>
      <c r="F33">
        <v>799104.8</v>
      </c>
      <c r="G33">
        <v>44.965921000000002</v>
      </c>
      <c r="H33">
        <v>1029719.59</v>
      </c>
      <c r="I33" t="s">
        <v>390</v>
      </c>
      <c r="J33">
        <v>4915</v>
      </c>
      <c r="K33">
        <v>112553500</v>
      </c>
      <c r="L33">
        <v>83719000</v>
      </c>
      <c r="M33" t="s">
        <v>395</v>
      </c>
      <c r="N33" s="34">
        <v>44316</v>
      </c>
      <c r="O33" s="55">
        <v>41</v>
      </c>
    </row>
    <row r="34" spans="1:15" x14ac:dyDescent="0.2">
      <c r="A34" t="s">
        <v>59</v>
      </c>
      <c r="B34" t="s">
        <v>354</v>
      </c>
      <c r="C34" s="55">
        <v>6356406</v>
      </c>
      <c r="D34" s="55">
        <v>635640006</v>
      </c>
      <c r="E34">
        <v>18896</v>
      </c>
      <c r="F34">
        <v>716621.27</v>
      </c>
      <c r="G34">
        <v>18.549014</v>
      </c>
      <c r="H34">
        <v>350502.17</v>
      </c>
      <c r="I34" t="s">
        <v>390</v>
      </c>
      <c r="J34">
        <v>2027.5</v>
      </c>
      <c r="K34">
        <v>38311640</v>
      </c>
      <c r="L34">
        <v>75058000</v>
      </c>
      <c r="M34" t="s">
        <v>395</v>
      </c>
      <c r="N34" s="34">
        <v>44316</v>
      </c>
      <c r="O34" s="55">
        <v>41</v>
      </c>
    </row>
    <row r="35" spans="1:15" x14ac:dyDescent="0.2">
      <c r="A35" t="s">
        <v>59</v>
      </c>
      <c r="B35" t="s">
        <v>462</v>
      </c>
      <c r="C35" s="55">
        <v>6269861</v>
      </c>
      <c r="D35" s="55">
        <v>626986905</v>
      </c>
      <c r="E35">
        <v>67804</v>
      </c>
      <c r="F35">
        <v>1092695.1399999999</v>
      </c>
      <c r="G35">
        <v>21.545217999999998</v>
      </c>
      <c r="H35">
        <v>1460851.93</v>
      </c>
      <c r="I35" t="s">
        <v>390</v>
      </c>
      <c r="J35">
        <v>2355</v>
      </c>
      <c r="K35">
        <v>159678420</v>
      </c>
      <c r="L35">
        <v>122017806</v>
      </c>
      <c r="M35" t="s">
        <v>395</v>
      </c>
      <c r="N35" s="34">
        <v>44316</v>
      </c>
      <c r="O35" s="55">
        <v>41</v>
      </c>
    </row>
    <row r="36" spans="1:15" x14ac:dyDescent="0.2">
      <c r="A36" t="s">
        <v>59</v>
      </c>
      <c r="B36" t="s">
        <v>463</v>
      </c>
      <c r="C36" s="55">
        <v>6229597</v>
      </c>
      <c r="D36" s="55">
        <v>622959906</v>
      </c>
      <c r="E36">
        <v>171810</v>
      </c>
      <c r="F36">
        <v>1464470.48</v>
      </c>
      <c r="G36">
        <v>12.707561</v>
      </c>
      <c r="H36">
        <v>2183286.13</v>
      </c>
      <c r="I36" t="s">
        <v>390</v>
      </c>
      <c r="J36">
        <v>1389</v>
      </c>
      <c r="K36">
        <v>238644090</v>
      </c>
      <c r="L36">
        <v>163435850</v>
      </c>
      <c r="M36" t="s">
        <v>395</v>
      </c>
      <c r="N36" s="34">
        <v>44316</v>
      </c>
      <c r="O36" s="55">
        <v>41</v>
      </c>
    </row>
    <row r="37" spans="1:15" x14ac:dyDescent="0.2">
      <c r="A37" t="s">
        <v>59</v>
      </c>
      <c r="B37" t="s">
        <v>464</v>
      </c>
      <c r="C37" s="55">
        <v>6054603</v>
      </c>
      <c r="D37" s="55">
        <v>605460005</v>
      </c>
      <c r="E37">
        <v>86685</v>
      </c>
      <c r="F37">
        <v>702590.03</v>
      </c>
      <c r="G37">
        <v>10.534742</v>
      </c>
      <c r="H37">
        <v>913204.13</v>
      </c>
      <c r="I37" t="s">
        <v>390</v>
      </c>
      <c r="J37">
        <v>1151.5</v>
      </c>
      <c r="K37">
        <v>99817777.5</v>
      </c>
      <c r="L37">
        <v>73701717</v>
      </c>
      <c r="M37" t="s">
        <v>395</v>
      </c>
      <c r="N37" s="34">
        <v>44316</v>
      </c>
      <c r="O37" s="55">
        <v>41</v>
      </c>
    </row>
    <row r="38" spans="1:15" x14ac:dyDescent="0.2">
      <c r="A38" t="s">
        <v>59</v>
      </c>
      <c r="B38" t="s">
        <v>465</v>
      </c>
      <c r="C38" s="55">
        <v>6021500</v>
      </c>
      <c r="D38" s="55">
        <v>602150005</v>
      </c>
      <c r="E38">
        <v>18000</v>
      </c>
      <c r="F38">
        <v>497005</v>
      </c>
      <c r="G38">
        <v>12.112895</v>
      </c>
      <c r="H38">
        <v>218032.11</v>
      </c>
      <c r="I38" t="s">
        <v>390</v>
      </c>
      <c r="J38">
        <v>1324</v>
      </c>
      <c r="K38">
        <v>23832000</v>
      </c>
      <c r="L38">
        <v>54901657</v>
      </c>
      <c r="M38" t="s">
        <v>395</v>
      </c>
      <c r="N38" s="34">
        <v>44316</v>
      </c>
      <c r="O38" s="55">
        <v>41</v>
      </c>
    </row>
    <row r="39" spans="1:15" x14ac:dyDescent="0.2">
      <c r="A39" t="s">
        <v>59</v>
      </c>
      <c r="B39" t="s">
        <v>466</v>
      </c>
      <c r="C39" s="55">
        <v>5999330</v>
      </c>
      <c r="D39" s="55">
        <v>599933900</v>
      </c>
      <c r="E39">
        <v>8400</v>
      </c>
      <c r="F39">
        <v>1524006.27</v>
      </c>
      <c r="G39">
        <v>386.540075</v>
      </c>
      <c r="H39">
        <v>3246936.63</v>
      </c>
      <c r="I39" t="s">
        <v>390</v>
      </c>
      <c r="J39">
        <v>321.10000000000002</v>
      </c>
      <c r="K39">
        <v>2697240</v>
      </c>
      <c r="L39">
        <v>1345481.09</v>
      </c>
      <c r="M39" t="s">
        <v>401</v>
      </c>
      <c r="N39" s="34">
        <v>44316</v>
      </c>
      <c r="O39" s="55">
        <v>41</v>
      </c>
    </row>
    <row r="40" spans="1:15" x14ac:dyDescent="0.2">
      <c r="A40" t="s">
        <v>59</v>
      </c>
      <c r="B40" t="s">
        <v>341</v>
      </c>
      <c r="C40" s="55">
        <v>5889505</v>
      </c>
      <c r="D40" s="55">
        <v>588950907</v>
      </c>
      <c r="E40">
        <v>53225</v>
      </c>
      <c r="F40">
        <v>1067159.77</v>
      </c>
      <c r="G40">
        <v>40.405535999999998</v>
      </c>
      <c r="H40">
        <v>2150584.66</v>
      </c>
      <c r="I40" t="s">
        <v>390</v>
      </c>
      <c r="J40">
        <v>33.564999999999998</v>
      </c>
      <c r="K40">
        <v>1786497.13</v>
      </c>
      <c r="L40">
        <v>965766.58</v>
      </c>
      <c r="M40" t="s">
        <v>401</v>
      </c>
      <c r="N40" s="34">
        <v>44316</v>
      </c>
      <c r="O40" s="55">
        <v>41</v>
      </c>
    </row>
    <row r="41" spans="1:15" x14ac:dyDescent="0.2">
      <c r="A41" t="s">
        <v>59</v>
      </c>
      <c r="B41" t="s">
        <v>467</v>
      </c>
      <c r="C41" s="55">
        <v>5330047</v>
      </c>
      <c r="D41" s="55">
        <v>533004909</v>
      </c>
      <c r="E41">
        <v>11395</v>
      </c>
      <c r="F41">
        <v>976539.43</v>
      </c>
      <c r="G41">
        <v>232.27314699999999</v>
      </c>
      <c r="H41">
        <v>2646752.5099999998</v>
      </c>
      <c r="I41" t="s">
        <v>390</v>
      </c>
      <c r="J41">
        <v>192.95</v>
      </c>
      <c r="K41">
        <v>2198665.25</v>
      </c>
      <c r="L41">
        <v>876799.03</v>
      </c>
      <c r="M41" t="s">
        <v>401</v>
      </c>
      <c r="N41" s="34">
        <v>44316</v>
      </c>
      <c r="O41" s="55">
        <v>41</v>
      </c>
    </row>
    <row r="42" spans="1:15" x14ac:dyDescent="0.2">
      <c r="A42" t="s">
        <v>59</v>
      </c>
      <c r="B42" t="s">
        <v>468</v>
      </c>
      <c r="C42" s="55">
        <v>4031879</v>
      </c>
      <c r="D42" s="55">
        <v>403187909</v>
      </c>
      <c r="E42">
        <v>43721</v>
      </c>
      <c r="F42">
        <v>951816.56</v>
      </c>
      <c r="G42">
        <v>31.888653000000001</v>
      </c>
      <c r="H42">
        <v>1394203.81</v>
      </c>
      <c r="I42" t="s">
        <v>390</v>
      </c>
      <c r="J42">
        <v>26.49</v>
      </c>
      <c r="K42">
        <v>1158169.29</v>
      </c>
      <c r="L42">
        <v>854457.01</v>
      </c>
      <c r="M42" t="s">
        <v>401</v>
      </c>
      <c r="N42" s="34">
        <v>44316</v>
      </c>
      <c r="O42" s="55">
        <v>41</v>
      </c>
    </row>
    <row r="43" spans="1:15" x14ac:dyDescent="0.2">
      <c r="A43" t="s">
        <v>59</v>
      </c>
      <c r="B43" t="s">
        <v>469</v>
      </c>
      <c r="C43" s="55">
        <v>2821481</v>
      </c>
      <c r="D43" s="55">
        <v>835699307</v>
      </c>
      <c r="E43">
        <v>41226</v>
      </c>
      <c r="F43">
        <v>1340484.27</v>
      </c>
      <c r="G43">
        <v>100.16</v>
      </c>
      <c r="H43">
        <v>4129196.16</v>
      </c>
      <c r="I43" t="s">
        <v>390</v>
      </c>
      <c r="J43">
        <v>100.16</v>
      </c>
      <c r="K43">
        <v>4129196.16</v>
      </c>
      <c r="L43">
        <v>1340484.27</v>
      </c>
      <c r="M43" t="s">
        <v>390</v>
      </c>
      <c r="N43" s="34">
        <v>44316</v>
      </c>
      <c r="O43" s="55">
        <v>43</v>
      </c>
    </row>
    <row r="44" spans="1:15" x14ac:dyDescent="0.2">
      <c r="A44" t="s">
        <v>59</v>
      </c>
      <c r="B44" t="s">
        <v>470</v>
      </c>
      <c r="C44" s="55">
        <v>2775135</v>
      </c>
      <c r="D44" s="55">
        <v>803054204</v>
      </c>
      <c r="E44">
        <v>7500</v>
      </c>
      <c r="F44">
        <v>755177.28</v>
      </c>
      <c r="G44">
        <v>139.94</v>
      </c>
      <c r="H44">
        <v>1049550</v>
      </c>
      <c r="I44" t="s">
        <v>390</v>
      </c>
      <c r="J44">
        <v>139.94</v>
      </c>
      <c r="K44">
        <v>1049550</v>
      </c>
      <c r="L44">
        <v>755177.28</v>
      </c>
      <c r="M44" t="s">
        <v>390</v>
      </c>
      <c r="N44" s="34">
        <v>44316</v>
      </c>
      <c r="O44" s="55">
        <v>43</v>
      </c>
    </row>
    <row r="45" spans="1:15" x14ac:dyDescent="0.2">
      <c r="A45" t="s">
        <v>59</v>
      </c>
      <c r="B45" t="s">
        <v>471</v>
      </c>
      <c r="C45" s="55">
        <v>2704485</v>
      </c>
      <c r="D45" s="55">
        <v>705015105</v>
      </c>
      <c r="E45">
        <v>149014</v>
      </c>
      <c r="F45">
        <v>1628615.82</v>
      </c>
      <c r="G45">
        <v>11.5</v>
      </c>
      <c r="H45">
        <v>1713661</v>
      </c>
      <c r="I45" t="s">
        <v>390</v>
      </c>
      <c r="J45">
        <v>11.5</v>
      </c>
      <c r="K45">
        <v>1713661</v>
      </c>
      <c r="L45">
        <v>1628615.82</v>
      </c>
      <c r="M45" t="s">
        <v>390</v>
      </c>
      <c r="N45" s="34">
        <v>44316</v>
      </c>
      <c r="O45" s="55">
        <v>43</v>
      </c>
    </row>
    <row r="46" spans="1:15" x14ac:dyDescent="0.2">
      <c r="A46" t="s">
        <v>59</v>
      </c>
      <c r="B46" t="s">
        <v>472</v>
      </c>
      <c r="C46" s="55">
        <v>2655657</v>
      </c>
      <c r="D46" s="55">
        <v>683715106</v>
      </c>
      <c r="E46">
        <v>30760</v>
      </c>
      <c r="F46">
        <v>1063849.21</v>
      </c>
      <c r="G46">
        <v>47.1</v>
      </c>
      <c r="H46">
        <v>1448796</v>
      </c>
      <c r="I46" t="s">
        <v>390</v>
      </c>
      <c r="J46">
        <v>47.1</v>
      </c>
      <c r="K46">
        <v>1448796</v>
      </c>
      <c r="L46">
        <v>1063849.21</v>
      </c>
      <c r="M46" t="s">
        <v>390</v>
      </c>
      <c r="N46" s="34">
        <v>44316</v>
      </c>
      <c r="O46" s="55">
        <v>41</v>
      </c>
    </row>
    <row r="47" spans="1:15" x14ac:dyDescent="0.2">
      <c r="A47" t="s">
        <v>59</v>
      </c>
      <c r="B47" t="s">
        <v>473</v>
      </c>
      <c r="C47" s="55">
        <v>2640891</v>
      </c>
      <c r="D47" s="55">
        <v>654902204</v>
      </c>
      <c r="E47">
        <v>255000</v>
      </c>
      <c r="F47">
        <v>810492</v>
      </c>
      <c r="G47">
        <v>4.68</v>
      </c>
      <c r="H47">
        <v>1193400</v>
      </c>
      <c r="I47" t="s">
        <v>390</v>
      </c>
      <c r="J47">
        <v>4.68</v>
      </c>
      <c r="K47">
        <v>1193400</v>
      </c>
      <c r="L47">
        <v>810492</v>
      </c>
      <c r="M47" t="s">
        <v>390</v>
      </c>
      <c r="N47" s="34">
        <v>44316</v>
      </c>
      <c r="O47" s="55">
        <v>43</v>
      </c>
    </row>
    <row r="48" spans="1:15" x14ac:dyDescent="0.2">
      <c r="A48" t="s">
        <v>59</v>
      </c>
      <c r="B48" t="s">
        <v>474</v>
      </c>
      <c r="C48" s="55">
        <v>2615565</v>
      </c>
      <c r="D48" s="55" t="s">
        <v>325</v>
      </c>
      <c r="E48">
        <v>40885</v>
      </c>
      <c r="F48">
        <v>1351842.11</v>
      </c>
      <c r="G48">
        <v>43.17</v>
      </c>
      <c r="H48">
        <v>1765005.45</v>
      </c>
      <c r="I48" t="s">
        <v>390</v>
      </c>
      <c r="J48">
        <v>43.17</v>
      </c>
      <c r="K48">
        <v>1765005.45</v>
      </c>
      <c r="L48">
        <v>1351842.11</v>
      </c>
      <c r="M48" t="s">
        <v>390</v>
      </c>
      <c r="N48" s="34">
        <v>44316</v>
      </c>
      <c r="O48" s="55">
        <v>43</v>
      </c>
    </row>
    <row r="49" spans="1:15" x14ac:dyDescent="0.2">
      <c r="A49" t="s">
        <v>59</v>
      </c>
      <c r="B49" t="s">
        <v>475</v>
      </c>
      <c r="C49" s="55">
        <v>2559975</v>
      </c>
      <c r="D49" s="55" t="s">
        <v>296</v>
      </c>
      <c r="E49">
        <v>22414</v>
      </c>
      <c r="F49">
        <v>412838.96</v>
      </c>
      <c r="G49">
        <v>40.020000000000003</v>
      </c>
      <c r="H49">
        <v>897008.28</v>
      </c>
      <c r="I49" t="s">
        <v>390</v>
      </c>
      <c r="J49">
        <v>40.020000000000003</v>
      </c>
      <c r="K49">
        <v>897008.28</v>
      </c>
      <c r="L49">
        <v>412838.96</v>
      </c>
      <c r="M49" t="s">
        <v>390</v>
      </c>
      <c r="N49" s="34">
        <v>44316</v>
      </c>
      <c r="O49" s="55">
        <v>43</v>
      </c>
    </row>
    <row r="50" spans="1:15" x14ac:dyDescent="0.2">
      <c r="A50" t="s">
        <v>59</v>
      </c>
      <c r="B50" t="s">
        <v>476</v>
      </c>
      <c r="C50" s="55">
        <v>2430025</v>
      </c>
      <c r="D50" s="55">
        <v>861012102</v>
      </c>
      <c r="E50">
        <v>64583</v>
      </c>
      <c r="F50">
        <v>626388.98</v>
      </c>
      <c r="G50">
        <v>37.29</v>
      </c>
      <c r="H50">
        <v>2408300.0699999998</v>
      </c>
      <c r="I50" t="s">
        <v>390</v>
      </c>
      <c r="J50">
        <v>37.29</v>
      </c>
      <c r="K50">
        <v>2408300.0699999998</v>
      </c>
      <c r="L50">
        <v>626388.98</v>
      </c>
      <c r="M50" t="s">
        <v>390</v>
      </c>
      <c r="N50" s="34">
        <v>44316</v>
      </c>
      <c r="O50" s="55">
        <v>43</v>
      </c>
    </row>
    <row r="51" spans="1:15" x14ac:dyDescent="0.2">
      <c r="A51" t="s">
        <v>59</v>
      </c>
      <c r="B51" t="s">
        <v>477</v>
      </c>
      <c r="C51" s="55">
        <v>2402444</v>
      </c>
      <c r="D51" s="55">
        <v>686330101</v>
      </c>
      <c r="E51">
        <v>21007</v>
      </c>
      <c r="F51">
        <v>1664619.36</v>
      </c>
      <c r="G51">
        <v>80.84</v>
      </c>
      <c r="H51">
        <v>1698205.88</v>
      </c>
      <c r="I51" t="s">
        <v>390</v>
      </c>
      <c r="J51">
        <v>80.84</v>
      </c>
      <c r="K51">
        <v>1698205.88</v>
      </c>
      <c r="L51">
        <v>1664619.36</v>
      </c>
      <c r="M51" t="s">
        <v>390</v>
      </c>
      <c r="N51" s="34">
        <v>44316</v>
      </c>
      <c r="O51" s="55">
        <v>43</v>
      </c>
    </row>
    <row r="52" spans="1:15" x14ac:dyDescent="0.2">
      <c r="A52" t="s">
        <v>59</v>
      </c>
      <c r="B52" t="s">
        <v>478</v>
      </c>
      <c r="C52" s="55">
        <v>2311614</v>
      </c>
      <c r="D52" s="55" t="s">
        <v>283</v>
      </c>
      <c r="E52">
        <v>13944</v>
      </c>
      <c r="F52">
        <v>1367877.11</v>
      </c>
      <c r="G52">
        <v>137.06</v>
      </c>
      <c r="H52">
        <v>1911164.64</v>
      </c>
      <c r="I52" t="s">
        <v>390</v>
      </c>
      <c r="J52">
        <v>137.06</v>
      </c>
      <c r="K52">
        <v>1911164.64</v>
      </c>
      <c r="L52">
        <v>1367877.11</v>
      </c>
      <c r="M52" t="s">
        <v>390</v>
      </c>
      <c r="N52" s="34">
        <v>44316</v>
      </c>
      <c r="O52" s="55">
        <v>41</v>
      </c>
    </row>
    <row r="53" spans="1:15" x14ac:dyDescent="0.2">
      <c r="A53" t="s">
        <v>59</v>
      </c>
      <c r="B53" t="s">
        <v>280</v>
      </c>
      <c r="C53" s="55">
        <v>2181334</v>
      </c>
      <c r="D53" s="55" t="s">
        <v>279</v>
      </c>
      <c r="E53">
        <v>13734</v>
      </c>
      <c r="F53">
        <v>1154331.31</v>
      </c>
      <c r="G53">
        <v>116.81</v>
      </c>
      <c r="H53">
        <v>1604268.54</v>
      </c>
      <c r="I53" t="s">
        <v>390</v>
      </c>
      <c r="J53">
        <v>116.81</v>
      </c>
      <c r="K53">
        <v>1604268.54</v>
      </c>
      <c r="L53">
        <v>1154331.31</v>
      </c>
      <c r="M53" t="s">
        <v>390</v>
      </c>
      <c r="N53" s="34">
        <v>44316</v>
      </c>
      <c r="O53" s="55">
        <v>41</v>
      </c>
    </row>
    <row r="54" spans="1:15" x14ac:dyDescent="0.2">
      <c r="A54" t="s">
        <v>59</v>
      </c>
      <c r="B54" t="s">
        <v>479</v>
      </c>
      <c r="C54" s="55">
        <v>2125097</v>
      </c>
      <c r="D54" s="55">
        <v>124765108</v>
      </c>
      <c r="E54">
        <v>61706</v>
      </c>
      <c r="F54">
        <v>976474.74</v>
      </c>
      <c r="G54">
        <v>31.32</v>
      </c>
      <c r="H54">
        <v>1932631.92</v>
      </c>
      <c r="I54" t="s">
        <v>390</v>
      </c>
      <c r="J54">
        <v>31.32</v>
      </c>
      <c r="K54">
        <v>1932631.92</v>
      </c>
      <c r="L54">
        <v>976474.74</v>
      </c>
      <c r="M54" t="s">
        <v>390</v>
      </c>
      <c r="N54" s="34">
        <v>44316</v>
      </c>
      <c r="O54" s="55">
        <v>41</v>
      </c>
    </row>
    <row r="55" spans="1:15" x14ac:dyDescent="0.2">
      <c r="A55" t="s">
        <v>59</v>
      </c>
      <c r="B55" t="s">
        <v>480</v>
      </c>
      <c r="C55" s="55">
        <v>2124533</v>
      </c>
      <c r="D55" s="55">
        <v>878742204</v>
      </c>
      <c r="E55">
        <v>26789</v>
      </c>
      <c r="F55">
        <v>470215.13</v>
      </c>
      <c r="G55">
        <v>21.17</v>
      </c>
      <c r="H55">
        <v>567123.13</v>
      </c>
      <c r="I55" t="s">
        <v>390</v>
      </c>
      <c r="J55">
        <v>21.17</v>
      </c>
      <c r="K55">
        <v>567123.13</v>
      </c>
      <c r="L55">
        <v>470215.13</v>
      </c>
      <c r="M55" t="s">
        <v>390</v>
      </c>
      <c r="N55" s="34">
        <v>44316</v>
      </c>
      <c r="O55" s="55">
        <v>41</v>
      </c>
    </row>
    <row r="56" spans="1:15" x14ac:dyDescent="0.2">
      <c r="A56" t="s">
        <v>59</v>
      </c>
      <c r="B56" t="s">
        <v>481</v>
      </c>
      <c r="C56" s="55">
        <v>2031730</v>
      </c>
      <c r="D56" s="55">
        <v>294821608</v>
      </c>
      <c r="E56">
        <v>235319</v>
      </c>
      <c r="F56">
        <v>1651852.11</v>
      </c>
      <c r="G56">
        <v>13.79</v>
      </c>
      <c r="H56">
        <v>3245049.01</v>
      </c>
      <c r="I56" t="s">
        <v>390</v>
      </c>
      <c r="J56">
        <v>13.79</v>
      </c>
      <c r="K56">
        <v>3245049.01</v>
      </c>
      <c r="L56">
        <v>1651852.11</v>
      </c>
      <c r="M56" t="s">
        <v>390</v>
      </c>
      <c r="N56" s="34">
        <v>44316</v>
      </c>
      <c r="O56" s="55">
        <v>43</v>
      </c>
    </row>
    <row r="57" spans="1:15" x14ac:dyDescent="0.2">
      <c r="A57" t="s">
        <v>59</v>
      </c>
      <c r="B57" t="s">
        <v>482</v>
      </c>
      <c r="C57" s="55" t="s">
        <v>411</v>
      </c>
      <c r="D57" s="55" t="s">
        <v>411</v>
      </c>
      <c r="E57">
        <v>35730.559999999998</v>
      </c>
      <c r="F57">
        <v>46776.639999999999</v>
      </c>
      <c r="G57">
        <v>1.3845510000000001</v>
      </c>
      <c r="H57">
        <v>49470.77</v>
      </c>
      <c r="I57" t="s">
        <v>390</v>
      </c>
      <c r="J57">
        <v>1</v>
      </c>
      <c r="K57">
        <v>35730.559999999998</v>
      </c>
      <c r="L57">
        <v>35730.559999999998</v>
      </c>
      <c r="M57" t="s">
        <v>411</v>
      </c>
      <c r="N57" s="34">
        <v>44316</v>
      </c>
      <c r="O57" s="55" t="s">
        <v>483</v>
      </c>
    </row>
    <row r="58" spans="1:15" x14ac:dyDescent="0.2">
      <c r="A58" t="s">
        <v>59</v>
      </c>
      <c r="B58" t="s">
        <v>484</v>
      </c>
      <c r="C58" s="55" t="s">
        <v>485</v>
      </c>
      <c r="D58" s="55" t="s">
        <v>485</v>
      </c>
      <c r="E58">
        <v>776112.71</v>
      </c>
      <c r="F58">
        <v>83768.479999999996</v>
      </c>
      <c r="G58">
        <v>0.11826299999999999</v>
      </c>
      <c r="H58">
        <v>91785.2</v>
      </c>
      <c r="I58" t="s">
        <v>390</v>
      </c>
      <c r="J58">
        <v>1</v>
      </c>
      <c r="K58">
        <v>776112.71</v>
      </c>
      <c r="L58">
        <v>776112.71</v>
      </c>
      <c r="M58" t="s">
        <v>485</v>
      </c>
      <c r="N58" s="34">
        <v>44316</v>
      </c>
      <c r="O58" s="55" t="s">
        <v>483</v>
      </c>
    </row>
    <row r="59" spans="1:15" x14ac:dyDescent="0.2">
      <c r="A59" t="s">
        <v>59</v>
      </c>
      <c r="B59" t="s">
        <v>486</v>
      </c>
      <c r="C59" s="55" t="s">
        <v>388</v>
      </c>
      <c r="D59" s="55" t="s">
        <v>388</v>
      </c>
      <c r="E59">
        <v>615547.35</v>
      </c>
      <c r="F59">
        <v>615547.35</v>
      </c>
      <c r="G59">
        <v>100</v>
      </c>
      <c r="H59">
        <v>615547.35</v>
      </c>
      <c r="I59" t="s">
        <v>390</v>
      </c>
      <c r="J59">
        <v>100</v>
      </c>
      <c r="K59">
        <v>615547.35</v>
      </c>
      <c r="L59">
        <v>615547.35</v>
      </c>
      <c r="M59" t="s">
        <v>390</v>
      </c>
      <c r="N59" s="34">
        <v>44316</v>
      </c>
      <c r="O59" s="55" t="s">
        <v>487</v>
      </c>
    </row>
    <row r="60" spans="1:15" x14ac:dyDescent="0.2">
      <c r="A60" t="s">
        <v>59</v>
      </c>
      <c r="B60" t="s">
        <v>488</v>
      </c>
      <c r="C60" s="55" t="s">
        <v>390</v>
      </c>
      <c r="D60" s="55" t="s">
        <v>390</v>
      </c>
      <c r="E60">
        <v>-28753.09</v>
      </c>
      <c r="F60">
        <v>-28753.09</v>
      </c>
      <c r="G60">
        <v>1</v>
      </c>
      <c r="H60">
        <v>-28753.09</v>
      </c>
      <c r="I60" t="s">
        <v>390</v>
      </c>
      <c r="J60">
        <v>1</v>
      </c>
      <c r="K60">
        <v>-28753.09</v>
      </c>
      <c r="L60">
        <v>-28753.09</v>
      </c>
      <c r="M60" t="s">
        <v>390</v>
      </c>
      <c r="N60" s="34">
        <v>44316</v>
      </c>
      <c r="O60" s="55" t="s">
        <v>483</v>
      </c>
    </row>
    <row r="61" spans="1:15" x14ac:dyDescent="0.2">
      <c r="A61" t="s">
        <v>59</v>
      </c>
      <c r="B61" t="s">
        <v>489</v>
      </c>
      <c r="C61" s="55" t="s">
        <v>401</v>
      </c>
      <c r="D61" s="55" t="s">
        <v>401</v>
      </c>
      <c r="E61">
        <v>17205.53</v>
      </c>
      <c r="F61">
        <v>20800.32</v>
      </c>
      <c r="G61">
        <v>1.2038</v>
      </c>
      <c r="H61">
        <v>20712.009999999998</v>
      </c>
      <c r="I61" t="s">
        <v>390</v>
      </c>
      <c r="J61">
        <v>1</v>
      </c>
      <c r="K61">
        <v>17205.53</v>
      </c>
      <c r="L61">
        <v>17205.53</v>
      </c>
      <c r="M61" t="s">
        <v>401</v>
      </c>
      <c r="N61" s="34">
        <v>44316</v>
      </c>
      <c r="O61" s="55" t="s">
        <v>483</v>
      </c>
    </row>
    <row r="62" spans="1:15" x14ac:dyDescent="0.2">
      <c r="A62" t="s">
        <v>59</v>
      </c>
      <c r="B62" t="s">
        <v>490</v>
      </c>
      <c r="C62" s="55" t="s">
        <v>445</v>
      </c>
      <c r="D62" s="55" t="s">
        <v>445</v>
      </c>
      <c r="E62">
        <v>113511.44</v>
      </c>
      <c r="F62">
        <v>118690.23</v>
      </c>
      <c r="G62">
        <v>1.0964309999999999</v>
      </c>
      <c r="H62">
        <v>124457.47</v>
      </c>
      <c r="I62" t="s">
        <v>390</v>
      </c>
      <c r="J62">
        <v>1</v>
      </c>
      <c r="K62">
        <v>113511.44</v>
      </c>
      <c r="L62">
        <v>113511.44</v>
      </c>
      <c r="M62" t="s">
        <v>445</v>
      </c>
      <c r="N62" s="34">
        <v>44316</v>
      </c>
      <c r="O62" s="55" t="s">
        <v>483</v>
      </c>
    </row>
    <row r="63" spans="1:15" x14ac:dyDescent="0.2">
      <c r="A63" t="s">
        <v>59</v>
      </c>
      <c r="B63" t="s">
        <v>491</v>
      </c>
      <c r="C63" s="55" t="s">
        <v>395</v>
      </c>
      <c r="D63" s="55" t="s">
        <v>395</v>
      </c>
      <c r="E63">
        <v>9753</v>
      </c>
      <c r="F63">
        <v>89.5</v>
      </c>
      <c r="G63">
        <v>9.1489999999999991E-3</v>
      </c>
      <c r="H63">
        <v>89.23</v>
      </c>
      <c r="I63" t="s">
        <v>390</v>
      </c>
      <c r="J63">
        <v>1</v>
      </c>
      <c r="K63">
        <v>9753</v>
      </c>
      <c r="L63">
        <v>9753</v>
      </c>
      <c r="M63" t="s">
        <v>395</v>
      </c>
      <c r="N63" s="34">
        <v>44316</v>
      </c>
      <c r="O63" s="55" t="s">
        <v>483</v>
      </c>
    </row>
    <row r="64" spans="1:15" x14ac:dyDescent="0.2">
      <c r="A64" t="s">
        <v>59</v>
      </c>
      <c r="B64" t="s">
        <v>492</v>
      </c>
      <c r="C64" s="55" t="s">
        <v>442</v>
      </c>
      <c r="D64" s="55" t="s">
        <v>442</v>
      </c>
      <c r="E64">
        <v>33954.51</v>
      </c>
      <c r="F64">
        <v>23741.09</v>
      </c>
      <c r="G64">
        <v>0.77244999999999997</v>
      </c>
      <c r="H64">
        <v>26228.16</v>
      </c>
      <c r="I64" t="s">
        <v>390</v>
      </c>
      <c r="J64">
        <v>1</v>
      </c>
      <c r="K64">
        <v>33954.51</v>
      </c>
      <c r="L64">
        <v>33954.51</v>
      </c>
      <c r="M64" t="s">
        <v>442</v>
      </c>
      <c r="N64" s="34">
        <v>44316</v>
      </c>
      <c r="O64" s="55" t="s">
        <v>483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</sheetPr>
  <dimension ref="A1:P42"/>
  <sheetViews>
    <sheetView zoomScaleNormal="100" workbookViewId="0"/>
  </sheetViews>
  <sheetFormatPr defaultRowHeight="12.75" x14ac:dyDescent="0.2"/>
  <cols>
    <col min="1" max="1" width="33.7109375" customWidth="1"/>
    <col min="2" max="2" width="14" style="55" customWidth="1"/>
    <col min="3" max="3" width="11.85546875" customWidth="1"/>
    <col min="4" max="4" width="13.42578125" style="55" customWidth="1"/>
    <col min="6" max="6" width="10.7109375" style="34" customWidth="1"/>
  </cols>
  <sheetData>
    <row r="1" spans="1:16" x14ac:dyDescent="0.2">
      <c r="A1" t="s">
        <v>98</v>
      </c>
      <c r="B1" s="55" t="s">
        <v>81</v>
      </c>
      <c r="C1" t="s">
        <v>96</v>
      </c>
      <c r="D1" s="55" t="s">
        <v>82</v>
      </c>
      <c r="E1" t="s">
        <v>99</v>
      </c>
      <c r="F1" s="34" t="s">
        <v>100</v>
      </c>
      <c r="G1" t="s">
        <v>0</v>
      </c>
      <c r="H1" t="s">
        <v>97</v>
      </c>
      <c r="I1" t="s">
        <v>83</v>
      </c>
      <c r="J1" t="s">
        <v>95</v>
      </c>
      <c r="K1" t="s">
        <v>101</v>
      </c>
      <c r="L1" t="s">
        <v>102</v>
      </c>
      <c r="M1" t="s">
        <v>103</v>
      </c>
      <c r="N1" t="s">
        <v>94</v>
      </c>
      <c r="O1" t="s">
        <v>104</v>
      </c>
      <c r="P1" t="s">
        <v>105</v>
      </c>
    </row>
    <row r="2" spans="1:16" x14ac:dyDescent="0.2">
      <c r="A2" t="s">
        <v>320</v>
      </c>
      <c r="B2" s="55">
        <v>2704485</v>
      </c>
      <c r="C2">
        <v>28091.23</v>
      </c>
      <c r="D2" s="55">
        <v>705015105</v>
      </c>
      <c r="E2">
        <v>0.18851399999999999</v>
      </c>
      <c r="F2" s="34">
        <v>44328</v>
      </c>
      <c r="G2" t="s">
        <v>59</v>
      </c>
      <c r="H2" t="s">
        <v>389</v>
      </c>
      <c r="I2">
        <v>149014</v>
      </c>
      <c r="J2">
        <v>28091.23</v>
      </c>
      <c r="K2">
        <v>28091.23</v>
      </c>
      <c r="L2">
        <v>0</v>
      </c>
      <c r="M2">
        <v>0</v>
      </c>
      <c r="N2" t="s">
        <v>390</v>
      </c>
      <c r="O2">
        <v>0</v>
      </c>
      <c r="P2" t="s">
        <v>391</v>
      </c>
    </row>
    <row r="3" spans="1:16" x14ac:dyDescent="0.2">
      <c r="A3" t="s">
        <v>392</v>
      </c>
      <c r="B3" s="55" t="s">
        <v>313</v>
      </c>
      <c r="C3">
        <v>24771.88</v>
      </c>
      <c r="D3" s="55">
        <v>589339209</v>
      </c>
      <c r="E3">
        <v>0.33923399999999998</v>
      </c>
      <c r="F3" s="34">
        <v>44321</v>
      </c>
      <c r="G3" t="s">
        <v>59</v>
      </c>
      <c r="H3" t="s">
        <v>389</v>
      </c>
      <c r="I3">
        <v>73023</v>
      </c>
      <c r="J3">
        <v>18238.3</v>
      </c>
      <c r="K3">
        <v>18238.3</v>
      </c>
      <c r="L3">
        <v>0</v>
      </c>
      <c r="M3">
        <v>0</v>
      </c>
      <c r="N3" t="s">
        <v>390</v>
      </c>
      <c r="O3">
        <v>0</v>
      </c>
      <c r="P3" t="s">
        <v>391</v>
      </c>
    </row>
    <row r="4" spans="1:16" x14ac:dyDescent="0.2">
      <c r="A4" t="s">
        <v>393</v>
      </c>
      <c r="B4" s="55">
        <v>2559975</v>
      </c>
      <c r="C4">
        <v>0</v>
      </c>
      <c r="D4" s="55" t="s">
        <v>296</v>
      </c>
      <c r="E4">
        <v>0.26560600000000001</v>
      </c>
      <c r="F4" s="34">
        <v>44264</v>
      </c>
      <c r="G4" t="s">
        <v>59</v>
      </c>
      <c r="H4" t="s">
        <v>389</v>
      </c>
      <c r="I4">
        <v>22414</v>
      </c>
      <c r="J4">
        <v>0</v>
      </c>
      <c r="K4">
        <v>0</v>
      </c>
      <c r="L4">
        <v>0</v>
      </c>
      <c r="M4">
        <v>0</v>
      </c>
      <c r="N4" t="s">
        <v>390</v>
      </c>
      <c r="O4">
        <v>53</v>
      </c>
      <c r="P4" t="s">
        <v>391</v>
      </c>
    </row>
    <row r="5" spans="1:16" x14ac:dyDescent="0.2">
      <c r="A5" t="s">
        <v>393</v>
      </c>
      <c r="B5" s="55">
        <v>2559975</v>
      </c>
      <c r="C5">
        <v>0</v>
      </c>
      <c r="D5" s="55" t="s">
        <v>296</v>
      </c>
      <c r="E5">
        <v>0.292437</v>
      </c>
      <c r="F5" s="34">
        <v>43893</v>
      </c>
      <c r="G5" t="s">
        <v>59</v>
      </c>
      <c r="H5" t="s">
        <v>389</v>
      </c>
      <c r="I5">
        <v>22414</v>
      </c>
      <c r="J5">
        <v>0</v>
      </c>
      <c r="K5">
        <v>0</v>
      </c>
      <c r="L5">
        <v>0</v>
      </c>
      <c r="M5">
        <v>0</v>
      </c>
      <c r="N5" t="s">
        <v>390</v>
      </c>
      <c r="O5">
        <v>424</v>
      </c>
      <c r="P5" t="s">
        <v>391</v>
      </c>
    </row>
    <row r="6" spans="1:16" x14ac:dyDescent="0.2">
      <c r="A6" t="s">
        <v>393</v>
      </c>
      <c r="B6" s="55">
        <v>2559975</v>
      </c>
      <c r="C6">
        <v>0</v>
      </c>
      <c r="D6" s="55" t="s">
        <v>296</v>
      </c>
      <c r="E6">
        <v>0.306396</v>
      </c>
      <c r="F6" s="34">
        <v>43529</v>
      </c>
      <c r="G6" t="s">
        <v>59</v>
      </c>
      <c r="H6" t="s">
        <v>389</v>
      </c>
      <c r="I6">
        <v>22414</v>
      </c>
      <c r="J6">
        <v>0</v>
      </c>
      <c r="K6">
        <v>0</v>
      </c>
      <c r="L6">
        <v>0</v>
      </c>
      <c r="M6">
        <v>0</v>
      </c>
      <c r="N6" t="s">
        <v>390</v>
      </c>
      <c r="O6">
        <v>788</v>
      </c>
      <c r="P6" t="s">
        <v>391</v>
      </c>
    </row>
    <row r="7" spans="1:16" x14ac:dyDescent="0.2">
      <c r="A7" t="s">
        <v>394</v>
      </c>
      <c r="B7" s="55">
        <v>6021500</v>
      </c>
      <c r="C7">
        <v>1631.84</v>
      </c>
      <c r="D7" s="55">
        <v>602150005</v>
      </c>
      <c r="E7">
        <v>10</v>
      </c>
      <c r="F7" s="34">
        <v>44375</v>
      </c>
      <c r="G7" t="s">
        <v>59</v>
      </c>
      <c r="H7" t="s">
        <v>389</v>
      </c>
      <c r="I7">
        <v>18000</v>
      </c>
      <c r="J7">
        <v>1631.84</v>
      </c>
      <c r="K7">
        <v>1631.84</v>
      </c>
      <c r="L7">
        <v>0</v>
      </c>
      <c r="M7">
        <v>0</v>
      </c>
      <c r="N7" t="s">
        <v>395</v>
      </c>
      <c r="O7">
        <v>0</v>
      </c>
      <c r="P7" t="s">
        <v>391</v>
      </c>
    </row>
    <row r="8" spans="1:16" x14ac:dyDescent="0.2">
      <c r="A8" t="s">
        <v>396</v>
      </c>
      <c r="B8" s="55">
        <v>6054603</v>
      </c>
      <c r="C8">
        <v>13359.73</v>
      </c>
      <c r="D8" s="55">
        <v>605460005</v>
      </c>
      <c r="E8">
        <v>17</v>
      </c>
      <c r="F8" s="34">
        <v>44375</v>
      </c>
      <c r="G8" t="s">
        <v>59</v>
      </c>
      <c r="H8" t="s">
        <v>389</v>
      </c>
      <c r="I8">
        <v>86685</v>
      </c>
      <c r="J8">
        <v>13359.73</v>
      </c>
      <c r="K8">
        <v>13359.73</v>
      </c>
      <c r="L8">
        <v>0</v>
      </c>
      <c r="M8">
        <v>0</v>
      </c>
      <c r="N8" t="s">
        <v>395</v>
      </c>
      <c r="O8">
        <v>0</v>
      </c>
      <c r="P8" t="s">
        <v>391</v>
      </c>
    </row>
    <row r="9" spans="1:16" x14ac:dyDescent="0.2">
      <c r="A9" t="s">
        <v>397</v>
      </c>
      <c r="B9" s="55">
        <v>6555805</v>
      </c>
      <c r="C9">
        <v>12248.76</v>
      </c>
      <c r="D9" s="55">
        <v>655580009</v>
      </c>
      <c r="E9">
        <v>59</v>
      </c>
      <c r="F9" s="34">
        <v>44375</v>
      </c>
      <c r="G9" t="s">
        <v>59</v>
      </c>
      <c r="H9" t="s">
        <v>389</v>
      </c>
      <c r="I9">
        <v>22900</v>
      </c>
      <c r="J9">
        <v>12248.76</v>
      </c>
      <c r="K9">
        <v>12248.76</v>
      </c>
      <c r="L9">
        <v>0</v>
      </c>
      <c r="M9">
        <v>0</v>
      </c>
      <c r="N9" t="s">
        <v>395</v>
      </c>
      <c r="O9">
        <v>0</v>
      </c>
      <c r="P9" t="s">
        <v>391</v>
      </c>
    </row>
    <row r="10" spans="1:16" x14ac:dyDescent="0.2">
      <c r="A10" t="s">
        <v>398</v>
      </c>
      <c r="B10" s="55">
        <v>6640682</v>
      </c>
      <c r="C10">
        <v>7353.07</v>
      </c>
      <c r="D10" s="55">
        <v>664068004</v>
      </c>
      <c r="E10">
        <v>30</v>
      </c>
      <c r="F10" s="34">
        <v>44348</v>
      </c>
      <c r="G10" t="s">
        <v>59</v>
      </c>
      <c r="H10" t="s">
        <v>389</v>
      </c>
      <c r="I10">
        <v>27036</v>
      </c>
      <c r="J10">
        <v>7353.07</v>
      </c>
      <c r="K10">
        <v>7353.07</v>
      </c>
      <c r="L10">
        <v>0</v>
      </c>
      <c r="M10">
        <v>0</v>
      </c>
      <c r="N10" t="s">
        <v>395</v>
      </c>
      <c r="O10">
        <v>0</v>
      </c>
      <c r="P10" t="s">
        <v>391</v>
      </c>
    </row>
    <row r="11" spans="1:16" x14ac:dyDescent="0.2">
      <c r="A11" t="s">
        <v>399</v>
      </c>
      <c r="B11" s="55">
        <v>6659428</v>
      </c>
      <c r="C11">
        <v>9418.92</v>
      </c>
      <c r="D11" s="55">
        <v>665942009</v>
      </c>
      <c r="E11">
        <v>42</v>
      </c>
      <c r="F11" s="34">
        <v>44372</v>
      </c>
      <c r="G11" t="s">
        <v>59</v>
      </c>
      <c r="H11" t="s">
        <v>389</v>
      </c>
      <c r="I11">
        <v>24737</v>
      </c>
      <c r="J11">
        <v>9418.92</v>
      </c>
      <c r="K11">
        <v>9418.92</v>
      </c>
      <c r="L11">
        <v>0</v>
      </c>
      <c r="M11">
        <v>0</v>
      </c>
      <c r="N11" t="s">
        <v>395</v>
      </c>
      <c r="O11">
        <v>0</v>
      </c>
      <c r="P11" t="s">
        <v>391</v>
      </c>
    </row>
    <row r="12" spans="1:16" x14ac:dyDescent="0.2">
      <c r="A12" t="s">
        <v>400</v>
      </c>
      <c r="B12" s="55">
        <v>5889505</v>
      </c>
      <c r="C12">
        <v>0</v>
      </c>
      <c r="D12" s="55">
        <v>588950907</v>
      </c>
      <c r="E12">
        <v>0.22</v>
      </c>
      <c r="F12" s="34">
        <v>44257</v>
      </c>
      <c r="G12" t="s">
        <v>59</v>
      </c>
      <c r="H12" t="s">
        <v>389</v>
      </c>
      <c r="I12">
        <v>53225</v>
      </c>
      <c r="J12">
        <v>0</v>
      </c>
      <c r="K12">
        <v>0</v>
      </c>
      <c r="L12">
        <v>0</v>
      </c>
      <c r="M12">
        <v>0</v>
      </c>
      <c r="N12" t="s">
        <v>401</v>
      </c>
      <c r="O12">
        <v>60</v>
      </c>
      <c r="P12" t="s">
        <v>391</v>
      </c>
    </row>
    <row r="13" spans="1:16" x14ac:dyDescent="0.2">
      <c r="A13" t="s">
        <v>400</v>
      </c>
      <c r="B13" s="55">
        <v>5889505</v>
      </c>
      <c r="C13">
        <v>0</v>
      </c>
      <c r="D13" s="55">
        <v>588950907</v>
      </c>
      <c r="E13">
        <v>0.27</v>
      </c>
      <c r="F13" s="34">
        <v>43522</v>
      </c>
      <c r="G13" t="s">
        <v>59</v>
      </c>
      <c r="H13" t="s">
        <v>389</v>
      </c>
      <c r="I13">
        <v>53225</v>
      </c>
      <c r="J13">
        <v>0</v>
      </c>
      <c r="K13">
        <v>0</v>
      </c>
      <c r="L13">
        <v>0</v>
      </c>
      <c r="M13">
        <v>0</v>
      </c>
      <c r="N13" t="s">
        <v>401</v>
      </c>
      <c r="O13">
        <v>795</v>
      </c>
      <c r="P13" t="s">
        <v>391</v>
      </c>
    </row>
    <row r="14" spans="1:16" x14ac:dyDescent="0.2">
      <c r="A14" t="s">
        <v>400</v>
      </c>
      <c r="B14" s="55">
        <v>5889505</v>
      </c>
      <c r="C14">
        <v>0</v>
      </c>
      <c r="D14" s="55">
        <v>588950907</v>
      </c>
      <c r="E14">
        <v>0.27</v>
      </c>
      <c r="F14" s="34">
        <v>43886</v>
      </c>
      <c r="G14" t="s">
        <v>59</v>
      </c>
      <c r="H14" t="s">
        <v>389</v>
      </c>
      <c r="I14">
        <v>53225</v>
      </c>
      <c r="J14">
        <v>0</v>
      </c>
      <c r="K14">
        <v>0</v>
      </c>
      <c r="L14">
        <v>0</v>
      </c>
      <c r="M14">
        <v>0</v>
      </c>
      <c r="N14" t="s">
        <v>401</v>
      </c>
      <c r="O14">
        <v>431</v>
      </c>
      <c r="P14" t="s">
        <v>391</v>
      </c>
    </row>
    <row r="15" spans="1:16" x14ac:dyDescent="0.2">
      <c r="A15" t="s">
        <v>402</v>
      </c>
      <c r="B15" s="55">
        <v>6356406</v>
      </c>
      <c r="C15">
        <v>4796.59</v>
      </c>
      <c r="D15" s="55">
        <v>635640006</v>
      </c>
      <c r="E15">
        <v>28</v>
      </c>
      <c r="F15" s="34">
        <v>44375</v>
      </c>
      <c r="G15" t="s">
        <v>59</v>
      </c>
      <c r="H15" t="s">
        <v>389</v>
      </c>
      <c r="I15">
        <v>18896</v>
      </c>
      <c r="J15">
        <v>4796.59</v>
      </c>
      <c r="K15">
        <v>4796.59</v>
      </c>
      <c r="L15">
        <v>0</v>
      </c>
      <c r="M15">
        <v>0</v>
      </c>
      <c r="N15" t="s">
        <v>395</v>
      </c>
      <c r="O15">
        <v>0</v>
      </c>
      <c r="P15" t="s">
        <v>391</v>
      </c>
    </row>
    <row r="16" spans="1:16" x14ac:dyDescent="0.2">
      <c r="A16" t="s">
        <v>403</v>
      </c>
      <c r="B16" s="55">
        <v>6869302</v>
      </c>
      <c r="C16">
        <v>8886.18</v>
      </c>
      <c r="D16" s="55">
        <v>686930009</v>
      </c>
      <c r="E16">
        <v>90</v>
      </c>
      <c r="F16" s="34">
        <v>44371</v>
      </c>
      <c r="G16" t="s">
        <v>59</v>
      </c>
      <c r="H16" t="s">
        <v>389</v>
      </c>
      <c r="I16">
        <v>10891</v>
      </c>
      <c r="J16">
        <v>8886.18</v>
      </c>
      <c r="K16">
        <v>8886.18</v>
      </c>
      <c r="L16">
        <v>0</v>
      </c>
      <c r="M16">
        <v>0</v>
      </c>
      <c r="N16" t="s">
        <v>395</v>
      </c>
      <c r="O16">
        <v>0</v>
      </c>
      <c r="P16" t="s">
        <v>391</v>
      </c>
    </row>
    <row r="17" spans="1:16" x14ac:dyDescent="0.2">
      <c r="A17" t="s">
        <v>404</v>
      </c>
      <c r="B17" s="55">
        <v>2430025</v>
      </c>
      <c r="C17">
        <v>0</v>
      </c>
      <c r="D17" s="55">
        <v>861012102</v>
      </c>
      <c r="E17">
        <v>4.2000000000000003E-2</v>
      </c>
      <c r="F17" s="34">
        <v>44285</v>
      </c>
      <c r="G17" t="s">
        <v>59</v>
      </c>
      <c r="H17" t="s">
        <v>389</v>
      </c>
      <c r="I17">
        <v>64583</v>
      </c>
      <c r="J17">
        <v>0</v>
      </c>
      <c r="K17">
        <v>0</v>
      </c>
      <c r="L17">
        <v>0</v>
      </c>
      <c r="M17">
        <v>0</v>
      </c>
      <c r="N17" t="s">
        <v>390</v>
      </c>
      <c r="O17">
        <v>32</v>
      </c>
      <c r="P17" t="s">
        <v>391</v>
      </c>
    </row>
    <row r="18" spans="1:16" x14ac:dyDescent="0.2">
      <c r="A18" t="s">
        <v>405</v>
      </c>
      <c r="B18" s="55">
        <v>2775135</v>
      </c>
      <c r="C18">
        <v>0</v>
      </c>
      <c r="D18" s="55">
        <v>803054204</v>
      </c>
      <c r="E18">
        <v>1.6742699999999999</v>
      </c>
      <c r="F18" s="34">
        <v>43613</v>
      </c>
      <c r="G18" t="s">
        <v>59</v>
      </c>
      <c r="H18" t="s">
        <v>389</v>
      </c>
      <c r="I18">
        <v>13700</v>
      </c>
      <c r="J18">
        <v>0</v>
      </c>
      <c r="K18">
        <v>0</v>
      </c>
      <c r="L18">
        <v>0</v>
      </c>
      <c r="M18">
        <v>0</v>
      </c>
      <c r="N18" t="s">
        <v>390</v>
      </c>
      <c r="O18">
        <v>704</v>
      </c>
      <c r="P18" t="s">
        <v>391</v>
      </c>
    </row>
    <row r="19" spans="1:16" x14ac:dyDescent="0.2">
      <c r="A19" t="s">
        <v>405</v>
      </c>
      <c r="B19" s="55">
        <v>2775135</v>
      </c>
      <c r="C19">
        <v>0</v>
      </c>
      <c r="D19" s="55">
        <v>803054204</v>
      </c>
      <c r="E19">
        <v>1.7337020000000001</v>
      </c>
      <c r="F19" s="34">
        <v>43984</v>
      </c>
      <c r="G19" t="s">
        <v>59</v>
      </c>
      <c r="H19" t="s">
        <v>389</v>
      </c>
      <c r="I19">
        <v>13700</v>
      </c>
      <c r="J19">
        <v>0</v>
      </c>
      <c r="K19">
        <v>0</v>
      </c>
      <c r="L19">
        <v>0</v>
      </c>
      <c r="M19">
        <v>0</v>
      </c>
      <c r="N19" t="s">
        <v>390</v>
      </c>
      <c r="O19">
        <v>333</v>
      </c>
      <c r="P19" t="s">
        <v>391</v>
      </c>
    </row>
    <row r="20" spans="1:16" x14ac:dyDescent="0.2">
      <c r="A20" t="s">
        <v>406</v>
      </c>
      <c r="B20" s="55">
        <v>2615565</v>
      </c>
      <c r="C20">
        <v>18888.87</v>
      </c>
      <c r="D20" s="55" t="s">
        <v>325</v>
      </c>
      <c r="E20">
        <v>0.46200000000000002</v>
      </c>
      <c r="F20" s="34">
        <v>44328</v>
      </c>
      <c r="G20" t="s">
        <v>59</v>
      </c>
      <c r="H20" t="s">
        <v>389</v>
      </c>
      <c r="I20">
        <v>40885</v>
      </c>
      <c r="J20">
        <v>18888.87</v>
      </c>
      <c r="K20">
        <v>18888.87</v>
      </c>
      <c r="L20">
        <v>0</v>
      </c>
      <c r="M20">
        <v>0</v>
      </c>
      <c r="N20" t="s">
        <v>390</v>
      </c>
      <c r="O20">
        <v>0</v>
      </c>
      <c r="P20" t="s">
        <v>391</v>
      </c>
    </row>
    <row r="21" spans="1:16" x14ac:dyDescent="0.2">
      <c r="A21" t="s">
        <v>407</v>
      </c>
      <c r="B21" s="55">
        <v>2031730</v>
      </c>
      <c r="C21">
        <v>27532.09</v>
      </c>
      <c r="D21" s="55">
        <v>294821608</v>
      </c>
      <c r="E21">
        <v>0.11699900000000001</v>
      </c>
      <c r="F21" s="34">
        <v>44302</v>
      </c>
      <c r="G21" t="s">
        <v>59</v>
      </c>
      <c r="H21" t="s">
        <v>389</v>
      </c>
      <c r="I21">
        <v>235319</v>
      </c>
      <c r="J21">
        <v>27532.09</v>
      </c>
      <c r="K21">
        <v>27532.09</v>
      </c>
      <c r="L21">
        <v>0</v>
      </c>
      <c r="M21">
        <v>0</v>
      </c>
      <c r="N21" t="s">
        <v>390</v>
      </c>
      <c r="O21">
        <v>15</v>
      </c>
      <c r="P21" t="s">
        <v>391</v>
      </c>
    </row>
    <row r="22" spans="1:16" x14ac:dyDescent="0.2">
      <c r="A22" t="s">
        <v>408</v>
      </c>
      <c r="B22" s="55">
        <v>6616508</v>
      </c>
      <c r="C22">
        <v>5698.06</v>
      </c>
      <c r="D22" s="55">
        <v>661650903</v>
      </c>
      <c r="E22">
        <v>31</v>
      </c>
      <c r="F22" s="34">
        <v>44375</v>
      </c>
      <c r="G22" t="s">
        <v>59</v>
      </c>
      <c r="H22" t="s">
        <v>389</v>
      </c>
      <c r="I22">
        <v>20275</v>
      </c>
      <c r="J22">
        <v>5698.06</v>
      </c>
      <c r="K22">
        <v>5698.06</v>
      </c>
      <c r="L22">
        <v>0</v>
      </c>
      <c r="M22">
        <v>0</v>
      </c>
      <c r="N22" t="s">
        <v>395</v>
      </c>
      <c r="O22">
        <v>0</v>
      </c>
      <c r="P22" t="s">
        <v>391</v>
      </c>
    </row>
    <row r="23" spans="1:16" x14ac:dyDescent="0.2">
      <c r="A23" t="s">
        <v>409</v>
      </c>
      <c r="B23" s="55" t="s">
        <v>369</v>
      </c>
      <c r="C23">
        <v>15754.04</v>
      </c>
      <c r="D23" s="55" t="s">
        <v>410</v>
      </c>
      <c r="E23">
        <v>0.51700000000000002</v>
      </c>
      <c r="F23" s="34">
        <v>44342</v>
      </c>
      <c r="G23" t="s">
        <v>59</v>
      </c>
      <c r="H23" t="s">
        <v>389</v>
      </c>
      <c r="I23">
        <v>21850</v>
      </c>
      <c r="J23">
        <v>15754.04</v>
      </c>
      <c r="K23">
        <v>15754.04</v>
      </c>
      <c r="L23">
        <v>0</v>
      </c>
      <c r="M23">
        <v>0</v>
      </c>
      <c r="N23" t="s">
        <v>411</v>
      </c>
      <c r="O23">
        <v>0</v>
      </c>
      <c r="P23" t="s">
        <v>391</v>
      </c>
    </row>
    <row r="24" spans="1:16" x14ac:dyDescent="0.2">
      <c r="A24" t="s">
        <v>412</v>
      </c>
      <c r="B24" s="55" t="s">
        <v>311</v>
      </c>
      <c r="C24">
        <v>0</v>
      </c>
      <c r="D24" s="55" t="s">
        <v>310</v>
      </c>
      <c r="E24">
        <v>0.63414599999999999</v>
      </c>
      <c r="F24" s="34">
        <v>43005</v>
      </c>
      <c r="G24" t="s">
        <v>59</v>
      </c>
      <c r="H24" t="s">
        <v>389</v>
      </c>
      <c r="I24">
        <v>53517</v>
      </c>
      <c r="J24">
        <v>0</v>
      </c>
      <c r="K24">
        <v>0</v>
      </c>
      <c r="L24">
        <v>0</v>
      </c>
      <c r="M24">
        <v>0</v>
      </c>
      <c r="N24" t="s">
        <v>390</v>
      </c>
      <c r="O24">
        <v>1311</v>
      </c>
      <c r="P24" t="s">
        <v>391</v>
      </c>
    </row>
    <row r="25" spans="1:16" x14ac:dyDescent="0.2">
      <c r="A25" t="s">
        <v>412</v>
      </c>
      <c r="B25" s="55" t="s">
        <v>311</v>
      </c>
      <c r="C25">
        <v>0</v>
      </c>
      <c r="D25" s="55" t="s">
        <v>310</v>
      </c>
      <c r="E25">
        <v>0.68756399999999995</v>
      </c>
      <c r="F25" s="34">
        <v>43364</v>
      </c>
      <c r="G25" t="s">
        <v>59</v>
      </c>
      <c r="H25" t="s">
        <v>389</v>
      </c>
      <c r="I25">
        <v>45517</v>
      </c>
      <c r="J25">
        <v>0</v>
      </c>
      <c r="K25">
        <v>0</v>
      </c>
      <c r="L25">
        <v>0</v>
      </c>
      <c r="M25">
        <v>0</v>
      </c>
      <c r="N25" t="s">
        <v>390</v>
      </c>
      <c r="O25">
        <v>953</v>
      </c>
      <c r="P25" t="s">
        <v>391</v>
      </c>
    </row>
    <row r="26" spans="1:16" x14ac:dyDescent="0.2">
      <c r="A26" t="s">
        <v>412</v>
      </c>
      <c r="B26" s="55" t="s">
        <v>311</v>
      </c>
      <c r="C26">
        <v>0</v>
      </c>
      <c r="D26" s="55" t="s">
        <v>310</v>
      </c>
      <c r="E26">
        <v>0.74401799999999996</v>
      </c>
      <c r="F26" s="34">
        <v>43728</v>
      </c>
      <c r="G26" t="s">
        <v>59</v>
      </c>
      <c r="H26" t="s">
        <v>389</v>
      </c>
      <c r="I26">
        <v>28127</v>
      </c>
      <c r="J26">
        <v>0</v>
      </c>
      <c r="K26">
        <v>0</v>
      </c>
      <c r="L26">
        <v>0</v>
      </c>
      <c r="M26">
        <v>0</v>
      </c>
      <c r="N26" t="s">
        <v>390</v>
      </c>
      <c r="O26">
        <v>589</v>
      </c>
      <c r="P26" t="s">
        <v>391</v>
      </c>
    </row>
    <row r="27" spans="1:16" x14ac:dyDescent="0.2">
      <c r="A27" t="s">
        <v>412</v>
      </c>
      <c r="B27" s="55" t="s">
        <v>311</v>
      </c>
      <c r="C27">
        <v>0</v>
      </c>
      <c r="D27" s="55" t="s">
        <v>310</v>
      </c>
      <c r="E27">
        <v>0.86936100000000005</v>
      </c>
      <c r="F27" s="34">
        <v>44096</v>
      </c>
      <c r="G27" t="s">
        <v>59</v>
      </c>
      <c r="H27" t="s">
        <v>389</v>
      </c>
      <c r="I27">
        <v>28127</v>
      </c>
      <c r="J27">
        <v>0</v>
      </c>
      <c r="K27">
        <v>0</v>
      </c>
      <c r="L27">
        <v>0</v>
      </c>
      <c r="M27">
        <v>0</v>
      </c>
      <c r="N27" t="s">
        <v>390</v>
      </c>
      <c r="O27">
        <v>221</v>
      </c>
      <c r="P27" t="s">
        <v>391</v>
      </c>
    </row>
    <row r="28" spans="1:16" x14ac:dyDescent="0.2">
      <c r="A28" t="s">
        <v>413</v>
      </c>
      <c r="B28" s="55" t="s">
        <v>342</v>
      </c>
      <c r="C28">
        <v>0</v>
      </c>
      <c r="D28" s="55" t="s">
        <v>414</v>
      </c>
      <c r="E28">
        <v>0.85</v>
      </c>
      <c r="F28" s="34">
        <v>42877</v>
      </c>
      <c r="G28" t="s">
        <v>59</v>
      </c>
      <c r="H28" t="s">
        <v>389</v>
      </c>
      <c r="I28">
        <v>16463</v>
      </c>
      <c r="J28">
        <v>0</v>
      </c>
      <c r="K28">
        <v>0</v>
      </c>
      <c r="L28">
        <v>0</v>
      </c>
      <c r="M28">
        <v>0</v>
      </c>
      <c r="N28" t="s">
        <v>401</v>
      </c>
      <c r="O28">
        <v>1439</v>
      </c>
      <c r="P28" t="s">
        <v>391</v>
      </c>
    </row>
    <row r="29" spans="1:16" x14ac:dyDescent="0.2">
      <c r="A29" t="s">
        <v>413</v>
      </c>
      <c r="B29" s="55" t="s">
        <v>342</v>
      </c>
      <c r="C29">
        <v>0</v>
      </c>
      <c r="D29" s="55" t="s">
        <v>414</v>
      </c>
      <c r="E29">
        <v>0.88</v>
      </c>
      <c r="F29" s="34">
        <v>43242</v>
      </c>
      <c r="G29" t="s">
        <v>59</v>
      </c>
      <c r="H29" t="s">
        <v>389</v>
      </c>
      <c r="I29">
        <v>22463</v>
      </c>
      <c r="J29">
        <v>0</v>
      </c>
      <c r="K29">
        <v>0</v>
      </c>
      <c r="L29">
        <v>0</v>
      </c>
      <c r="M29">
        <v>0</v>
      </c>
      <c r="N29" t="s">
        <v>401</v>
      </c>
      <c r="O29">
        <v>1074</v>
      </c>
      <c r="P29" t="s">
        <v>391</v>
      </c>
    </row>
    <row r="30" spans="1:16" x14ac:dyDescent="0.2">
      <c r="A30" t="s">
        <v>413</v>
      </c>
      <c r="B30" s="55" t="s">
        <v>342</v>
      </c>
      <c r="C30">
        <v>0</v>
      </c>
      <c r="D30" s="55" t="s">
        <v>414</v>
      </c>
      <c r="E30">
        <v>0.9</v>
      </c>
      <c r="F30" s="34">
        <v>43612</v>
      </c>
      <c r="G30" t="s">
        <v>59</v>
      </c>
      <c r="H30" t="s">
        <v>389</v>
      </c>
      <c r="I30">
        <v>22463</v>
      </c>
      <c r="J30">
        <v>0</v>
      </c>
      <c r="K30">
        <v>0</v>
      </c>
      <c r="L30">
        <v>0</v>
      </c>
      <c r="M30">
        <v>0</v>
      </c>
      <c r="N30" t="s">
        <v>401</v>
      </c>
      <c r="O30">
        <v>705</v>
      </c>
      <c r="P30" t="s">
        <v>391</v>
      </c>
    </row>
    <row r="31" spans="1:16" x14ac:dyDescent="0.2">
      <c r="A31" t="s">
        <v>413</v>
      </c>
      <c r="B31" s="55" t="s">
        <v>342</v>
      </c>
      <c r="C31">
        <v>0</v>
      </c>
      <c r="D31" s="55" t="s">
        <v>414</v>
      </c>
      <c r="E31">
        <v>0.95</v>
      </c>
      <c r="F31" s="34">
        <v>44004</v>
      </c>
      <c r="G31" t="s">
        <v>59</v>
      </c>
      <c r="H31" t="s">
        <v>389</v>
      </c>
      <c r="I31">
        <v>22463</v>
      </c>
      <c r="J31">
        <v>0</v>
      </c>
      <c r="K31">
        <v>0</v>
      </c>
      <c r="L31">
        <v>0</v>
      </c>
      <c r="M31">
        <v>0</v>
      </c>
      <c r="N31" t="s">
        <v>401</v>
      </c>
      <c r="O31">
        <v>313</v>
      </c>
      <c r="P31" t="s">
        <v>391</v>
      </c>
    </row>
    <row r="32" spans="1:16" x14ac:dyDescent="0.2">
      <c r="A32" t="s">
        <v>415</v>
      </c>
      <c r="B32" s="55" t="s">
        <v>371</v>
      </c>
      <c r="C32">
        <v>5401.23</v>
      </c>
      <c r="D32" s="55" t="s">
        <v>416</v>
      </c>
      <c r="E32">
        <v>0.11700000000000001</v>
      </c>
      <c r="F32" s="34">
        <v>44330</v>
      </c>
      <c r="G32" t="s">
        <v>59</v>
      </c>
      <c r="H32" t="s">
        <v>389</v>
      </c>
      <c r="I32">
        <v>33623</v>
      </c>
      <c r="J32">
        <v>5401.23</v>
      </c>
      <c r="K32">
        <v>5401.23</v>
      </c>
      <c r="L32">
        <v>0</v>
      </c>
      <c r="M32">
        <v>0</v>
      </c>
      <c r="N32" t="s">
        <v>411</v>
      </c>
      <c r="O32">
        <v>0</v>
      </c>
      <c r="P32" t="s">
        <v>391</v>
      </c>
    </row>
    <row r="33" spans="1:16" x14ac:dyDescent="0.2">
      <c r="A33" t="s">
        <v>417</v>
      </c>
      <c r="B33" s="55" t="s">
        <v>418</v>
      </c>
      <c r="C33">
        <v>0</v>
      </c>
      <c r="D33" s="55">
        <v>589339100</v>
      </c>
      <c r="E33">
        <v>0.43735099999999999</v>
      </c>
      <c r="F33" s="34">
        <v>42874</v>
      </c>
      <c r="G33" t="s">
        <v>59</v>
      </c>
      <c r="H33" t="s">
        <v>389</v>
      </c>
      <c r="I33">
        <v>27014</v>
      </c>
      <c r="J33">
        <v>0</v>
      </c>
      <c r="K33">
        <v>0</v>
      </c>
      <c r="L33">
        <v>0</v>
      </c>
      <c r="M33">
        <v>0</v>
      </c>
      <c r="N33" t="s">
        <v>390</v>
      </c>
      <c r="O33">
        <v>1442</v>
      </c>
      <c r="P33" t="s">
        <v>391</v>
      </c>
    </row>
    <row r="34" spans="1:16" x14ac:dyDescent="0.2">
      <c r="A34" t="s">
        <v>419</v>
      </c>
      <c r="B34" s="55" t="s">
        <v>420</v>
      </c>
      <c r="C34">
        <v>0</v>
      </c>
      <c r="D34" s="55" t="s">
        <v>421</v>
      </c>
      <c r="E34">
        <v>0.25155</v>
      </c>
      <c r="F34" s="34">
        <v>43627</v>
      </c>
      <c r="G34" t="s">
        <v>59</v>
      </c>
      <c r="H34" t="s">
        <v>389</v>
      </c>
      <c r="I34">
        <v>6000</v>
      </c>
      <c r="J34">
        <v>0</v>
      </c>
      <c r="K34">
        <v>0</v>
      </c>
      <c r="L34">
        <v>0</v>
      </c>
      <c r="M34">
        <v>0</v>
      </c>
      <c r="N34" t="s">
        <v>390</v>
      </c>
      <c r="O34">
        <v>690</v>
      </c>
      <c r="P34" t="s">
        <v>391</v>
      </c>
    </row>
    <row r="35" spans="1:16" x14ac:dyDescent="0.2">
      <c r="A35" t="s">
        <v>419</v>
      </c>
      <c r="B35" s="55" t="s">
        <v>420</v>
      </c>
      <c r="C35">
        <v>0</v>
      </c>
      <c r="D35" s="55" t="s">
        <v>421</v>
      </c>
      <c r="E35">
        <v>0.26611800000000002</v>
      </c>
      <c r="F35" s="34">
        <v>44011</v>
      </c>
      <c r="G35" t="s">
        <v>59</v>
      </c>
      <c r="H35" t="s">
        <v>389</v>
      </c>
      <c r="I35">
        <v>6000</v>
      </c>
      <c r="J35">
        <v>0</v>
      </c>
      <c r="K35">
        <v>0</v>
      </c>
      <c r="L35">
        <v>0</v>
      </c>
      <c r="M35">
        <v>0</v>
      </c>
      <c r="N35" t="s">
        <v>390</v>
      </c>
      <c r="O35">
        <v>306</v>
      </c>
      <c r="P35" t="s">
        <v>391</v>
      </c>
    </row>
    <row r="36" spans="1:16" x14ac:dyDescent="0.2">
      <c r="A36" t="s">
        <v>422</v>
      </c>
      <c r="B36" s="55" t="s">
        <v>305</v>
      </c>
      <c r="C36">
        <v>19795.55</v>
      </c>
      <c r="D36" s="55" t="s">
        <v>304</v>
      </c>
      <c r="E36">
        <v>0.13966100000000001</v>
      </c>
      <c r="F36" s="34">
        <v>44320</v>
      </c>
      <c r="G36" t="s">
        <v>59</v>
      </c>
      <c r="H36" t="s">
        <v>389</v>
      </c>
      <c r="I36">
        <v>141740</v>
      </c>
      <c r="J36">
        <v>12867.11</v>
      </c>
      <c r="K36">
        <v>12867.11</v>
      </c>
      <c r="L36">
        <v>0</v>
      </c>
      <c r="M36">
        <v>0</v>
      </c>
      <c r="N36" t="s">
        <v>390</v>
      </c>
      <c r="O36">
        <v>0</v>
      </c>
      <c r="P36" t="s">
        <v>391</v>
      </c>
    </row>
    <row r="37" spans="1:16" x14ac:dyDescent="0.2">
      <c r="A37" t="s">
        <v>423</v>
      </c>
      <c r="B37" s="55" t="s">
        <v>294</v>
      </c>
      <c r="C37">
        <v>0</v>
      </c>
      <c r="D37" s="55">
        <v>398438408</v>
      </c>
      <c r="E37">
        <v>0.20143900000000001</v>
      </c>
      <c r="F37" s="34">
        <v>44144</v>
      </c>
      <c r="G37" t="s">
        <v>59</v>
      </c>
      <c r="H37" t="s">
        <v>389</v>
      </c>
      <c r="I37">
        <v>50445</v>
      </c>
      <c r="J37">
        <v>0</v>
      </c>
      <c r="K37">
        <v>0</v>
      </c>
      <c r="L37">
        <v>0</v>
      </c>
      <c r="M37">
        <v>0</v>
      </c>
      <c r="N37" t="s">
        <v>390</v>
      </c>
      <c r="O37">
        <v>173</v>
      </c>
      <c r="P37" t="s">
        <v>391</v>
      </c>
    </row>
    <row r="38" spans="1:16" x14ac:dyDescent="0.2">
      <c r="A38" t="s">
        <v>424</v>
      </c>
      <c r="B38" s="55" t="s">
        <v>334</v>
      </c>
      <c r="C38">
        <v>0</v>
      </c>
      <c r="D38" s="55" t="s">
        <v>333</v>
      </c>
      <c r="E38">
        <v>0.185</v>
      </c>
      <c r="F38" s="34">
        <v>44301</v>
      </c>
      <c r="G38" t="s">
        <v>59</v>
      </c>
      <c r="H38" t="s">
        <v>389</v>
      </c>
      <c r="I38">
        <v>112000</v>
      </c>
      <c r="J38">
        <v>0</v>
      </c>
      <c r="K38">
        <v>0</v>
      </c>
      <c r="L38">
        <v>0</v>
      </c>
      <c r="M38">
        <v>0</v>
      </c>
      <c r="N38" t="s">
        <v>390</v>
      </c>
      <c r="O38">
        <v>16</v>
      </c>
      <c r="P38" t="s">
        <v>391</v>
      </c>
    </row>
    <row r="39" spans="1:16" x14ac:dyDescent="0.2">
      <c r="A39" t="s">
        <v>425</v>
      </c>
      <c r="B39" s="55" t="s">
        <v>289</v>
      </c>
      <c r="C39">
        <v>15147.73</v>
      </c>
      <c r="D39" s="55" t="s">
        <v>288</v>
      </c>
      <c r="E39">
        <v>1.0378000000000001</v>
      </c>
      <c r="F39" s="34">
        <v>44321</v>
      </c>
      <c r="G39" t="s">
        <v>59</v>
      </c>
      <c r="H39" t="s">
        <v>389</v>
      </c>
      <c r="I39">
        <v>14596</v>
      </c>
      <c r="J39">
        <v>15147.73</v>
      </c>
      <c r="K39">
        <v>15147.73</v>
      </c>
      <c r="L39">
        <v>0</v>
      </c>
      <c r="M39">
        <v>0</v>
      </c>
      <c r="N39" t="s">
        <v>390</v>
      </c>
      <c r="O39">
        <v>0</v>
      </c>
      <c r="P39" t="s">
        <v>391</v>
      </c>
    </row>
    <row r="40" spans="1:16" x14ac:dyDescent="0.2">
      <c r="A40" t="s">
        <v>392</v>
      </c>
      <c r="B40" s="55" t="s">
        <v>313</v>
      </c>
      <c r="C40">
        <v>0</v>
      </c>
      <c r="D40" s="55">
        <v>589339209</v>
      </c>
      <c r="E40">
        <v>0.28088000000000002</v>
      </c>
      <c r="F40" s="34">
        <v>43594</v>
      </c>
      <c r="G40" t="s">
        <v>59</v>
      </c>
      <c r="H40" t="s">
        <v>389</v>
      </c>
      <c r="I40">
        <v>73023</v>
      </c>
      <c r="J40">
        <v>0</v>
      </c>
      <c r="K40">
        <v>0</v>
      </c>
      <c r="L40">
        <v>0</v>
      </c>
      <c r="M40">
        <v>0</v>
      </c>
      <c r="N40" t="s">
        <v>390</v>
      </c>
      <c r="O40">
        <v>723</v>
      </c>
      <c r="P40" t="s">
        <v>391</v>
      </c>
    </row>
    <row r="41" spans="1:16" x14ac:dyDescent="0.2">
      <c r="A41" t="s">
        <v>392</v>
      </c>
      <c r="B41" s="55" t="s">
        <v>313</v>
      </c>
      <c r="C41">
        <v>0</v>
      </c>
      <c r="D41" s="55">
        <v>589339209</v>
      </c>
      <c r="E41">
        <v>0.29135800000000001</v>
      </c>
      <c r="F41" s="34">
        <v>43992</v>
      </c>
      <c r="G41" t="s">
        <v>59</v>
      </c>
      <c r="H41" t="s">
        <v>389</v>
      </c>
      <c r="I41">
        <v>73023</v>
      </c>
      <c r="J41">
        <v>0</v>
      </c>
      <c r="K41">
        <v>0</v>
      </c>
      <c r="L41">
        <v>0</v>
      </c>
      <c r="M41">
        <v>0</v>
      </c>
      <c r="N41" t="s">
        <v>390</v>
      </c>
      <c r="O41">
        <v>325</v>
      </c>
      <c r="P41" t="s">
        <v>391</v>
      </c>
    </row>
    <row r="42" spans="1:16" x14ac:dyDescent="0.2">
      <c r="A42" t="s">
        <v>426</v>
      </c>
      <c r="B42" s="55">
        <v>6986041</v>
      </c>
      <c r="C42">
        <v>3996.42</v>
      </c>
      <c r="D42" s="55">
        <v>698604006</v>
      </c>
      <c r="E42">
        <v>12</v>
      </c>
      <c r="F42" s="34">
        <v>44323</v>
      </c>
      <c r="G42" t="s">
        <v>59</v>
      </c>
      <c r="H42" t="s">
        <v>389</v>
      </c>
      <c r="I42">
        <v>35390</v>
      </c>
      <c r="J42">
        <v>3996.42</v>
      </c>
      <c r="K42">
        <v>3996.42</v>
      </c>
      <c r="L42">
        <v>0</v>
      </c>
      <c r="M42">
        <v>0</v>
      </c>
      <c r="N42" t="s">
        <v>395</v>
      </c>
      <c r="O42">
        <v>0</v>
      </c>
      <c r="P42" t="s">
        <v>391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C000"/>
  </sheetPr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7030A0"/>
  </sheetPr>
  <dimension ref="A1:L168"/>
  <sheetViews>
    <sheetView workbookViewId="0">
      <selection activeCell="B2" sqref="B2:G168"/>
    </sheetView>
  </sheetViews>
  <sheetFormatPr defaultRowHeight="12.75" x14ac:dyDescent="0.2"/>
  <cols>
    <col min="1" max="1" width="32.42578125" customWidth="1"/>
    <col min="2" max="2" width="48.28515625" customWidth="1"/>
    <col min="3" max="3" width="18" customWidth="1"/>
    <col min="4" max="5" width="16.140625" customWidth="1"/>
    <col min="6" max="6" width="14.7109375" customWidth="1"/>
    <col min="7" max="7" width="17" customWidth="1"/>
    <col min="12" max="12" width="32.42578125" bestFit="1" customWidth="1"/>
  </cols>
  <sheetData>
    <row r="1" spans="1:12" x14ac:dyDescent="0.2">
      <c r="A1" s="26" t="s">
        <v>50</v>
      </c>
      <c r="B1" s="31" t="s">
        <v>60</v>
      </c>
      <c r="C1" s="32" t="s">
        <v>61</v>
      </c>
      <c r="D1" s="32" t="s">
        <v>62</v>
      </c>
      <c r="E1" s="32" t="s">
        <v>63</v>
      </c>
      <c r="F1" s="32" t="s">
        <v>64</v>
      </c>
      <c r="G1" s="32" t="s">
        <v>65</v>
      </c>
    </row>
    <row r="2" spans="1:12" ht="15" x14ac:dyDescent="0.25">
      <c r="A2" s="25"/>
      <c r="B2" s="50" t="s">
        <v>107</v>
      </c>
      <c r="C2" s="33"/>
      <c r="D2" s="33"/>
      <c r="E2" s="33"/>
      <c r="F2" s="33"/>
      <c r="G2" s="33"/>
    </row>
    <row r="3" spans="1:12" x14ac:dyDescent="0.2">
      <c r="A3" s="15" t="s">
        <v>22</v>
      </c>
      <c r="B3" s="51" t="s">
        <v>108</v>
      </c>
      <c r="C3" s="33">
        <v>55004286.380000003</v>
      </c>
      <c r="D3" s="33">
        <v>0</v>
      </c>
      <c r="E3" s="33">
        <v>0</v>
      </c>
      <c r="F3" s="33">
        <v>0</v>
      </c>
      <c r="G3" s="33">
        <v>55004286.380000003</v>
      </c>
      <c r="H3" s="15"/>
    </row>
    <row r="4" spans="1:12" x14ac:dyDescent="0.2">
      <c r="A4" s="15" t="s">
        <v>22</v>
      </c>
      <c r="B4" s="51" t="s">
        <v>109</v>
      </c>
      <c r="C4" s="33">
        <v>0</v>
      </c>
      <c r="D4" s="33">
        <v>0</v>
      </c>
      <c r="E4" s="33">
        <v>0</v>
      </c>
      <c r="F4" s="33">
        <v>0</v>
      </c>
      <c r="G4" s="33">
        <v>0</v>
      </c>
      <c r="H4" s="15"/>
    </row>
    <row r="5" spans="1:12" x14ac:dyDescent="0.2">
      <c r="A5" s="15" t="s">
        <v>22</v>
      </c>
      <c r="B5" s="51" t="s">
        <v>110</v>
      </c>
      <c r="C5" s="33">
        <v>615547.35</v>
      </c>
      <c r="D5" s="33">
        <v>0</v>
      </c>
      <c r="E5" s="33">
        <v>0</v>
      </c>
      <c r="F5" s="33">
        <v>0</v>
      </c>
      <c r="G5" s="33">
        <v>615547.35</v>
      </c>
      <c r="H5" s="15"/>
    </row>
    <row r="6" spans="1:12" x14ac:dyDescent="0.2">
      <c r="A6" s="15" t="s">
        <v>22</v>
      </c>
      <c r="B6" s="51" t="s">
        <v>111</v>
      </c>
      <c r="C6" s="33">
        <v>0</v>
      </c>
      <c r="D6" s="33">
        <v>0</v>
      </c>
      <c r="E6" s="33">
        <v>0</v>
      </c>
      <c r="F6" s="33">
        <v>0</v>
      </c>
      <c r="G6" s="33">
        <v>0</v>
      </c>
      <c r="H6" s="15"/>
    </row>
    <row r="7" spans="1:12" x14ac:dyDescent="0.2">
      <c r="A7" s="15" t="s">
        <v>22</v>
      </c>
      <c r="B7" s="51" t="s">
        <v>112</v>
      </c>
      <c r="C7" s="33">
        <v>265113.17</v>
      </c>
      <c r="D7" s="33">
        <v>0</v>
      </c>
      <c r="E7" s="33">
        <v>0</v>
      </c>
      <c r="F7" s="33">
        <v>0</v>
      </c>
      <c r="G7" s="33">
        <v>265113.17</v>
      </c>
      <c r="H7" s="15"/>
    </row>
    <row r="8" spans="1:12" x14ac:dyDescent="0.2">
      <c r="A8" s="15" t="s">
        <v>35</v>
      </c>
      <c r="B8" s="51" t="s">
        <v>113</v>
      </c>
      <c r="C8" s="33">
        <v>0</v>
      </c>
      <c r="D8" s="33">
        <v>0</v>
      </c>
      <c r="E8" s="33">
        <v>0</v>
      </c>
      <c r="F8" s="33">
        <v>0</v>
      </c>
      <c r="G8" s="33">
        <v>0</v>
      </c>
      <c r="H8" s="2"/>
      <c r="L8" s="15"/>
    </row>
    <row r="9" spans="1:12" x14ac:dyDescent="0.2">
      <c r="A9" s="2" t="s">
        <v>52</v>
      </c>
      <c r="B9" s="51" t="s">
        <v>114</v>
      </c>
      <c r="C9" s="33">
        <v>0</v>
      </c>
      <c r="D9" s="33">
        <v>55244.56</v>
      </c>
      <c r="E9" s="33">
        <v>0</v>
      </c>
      <c r="F9" s="33">
        <v>55244.56</v>
      </c>
      <c r="G9" s="33">
        <v>55244.56</v>
      </c>
      <c r="H9" s="15"/>
      <c r="L9" s="2"/>
    </row>
    <row r="10" spans="1:12" x14ac:dyDescent="0.2">
      <c r="A10" s="27"/>
      <c r="B10" s="51" t="s">
        <v>115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  <c r="L10" s="15"/>
    </row>
    <row r="11" spans="1:12" x14ac:dyDescent="0.2">
      <c r="A11" s="2" t="s">
        <v>24</v>
      </c>
      <c r="B11" s="51" t="s">
        <v>116</v>
      </c>
      <c r="C11" s="33">
        <v>209045.98</v>
      </c>
      <c r="D11" s="33">
        <v>264.19</v>
      </c>
      <c r="E11" s="33">
        <v>0</v>
      </c>
      <c r="F11" s="33">
        <v>264.19</v>
      </c>
      <c r="G11" s="33">
        <v>209310.17</v>
      </c>
      <c r="H11" s="2"/>
      <c r="L11" s="2"/>
    </row>
    <row r="12" spans="1:12" x14ac:dyDescent="0.2">
      <c r="A12" s="2" t="s">
        <v>24</v>
      </c>
      <c r="B12" s="51" t="s">
        <v>117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  <c r="H12" s="2"/>
      <c r="L12" s="2"/>
    </row>
    <row r="13" spans="1:12" x14ac:dyDescent="0.2">
      <c r="A13" s="2" t="s">
        <v>24</v>
      </c>
      <c r="B13" s="51" t="s">
        <v>118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  <c r="H13" s="2"/>
      <c r="L13" s="2"/>
    </row>
    <row r="14" spans="1:12" x14ac:dyDescent="0.2">
      <c r="A14" s="15" t="s">
        <v>35</v>
      </c>
      <c r="B14" s="51" t="s">
        <v>119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  <c r="H14" s="15"/>
      <c r="L14" s="2"/>
    </row>
    <row r="15" spans="1:12" x14ac:dyDescent="0.2">
      <c r="A15" s="2" t="s">
        <v>24</v>
      </c>
      <c r="B15" s="51" t="s">
        <v>120</v>
      </c>
      <c r="C15" s="33">
        <v>107609.94</v>
      </c>
      <c r="D15" s="33">
        <v>94.64</v>
      </c>
      <c r="E15" s="33">
        <v>0</v>
      </c>
      <c r="F15" s="33">
        <v>94.64</v>
      </c>
      <c r="G15" s="33">
        <v>107704.58</v>
      </c>
      <c r="H15" s="2"/>
    </row>
    <row r="16" spans="1:12" x14ac:dyDescent="0.2">
      <c r="A16" s="15" t="s">
        <v>22</v>
      </c>
      <c r="B16" s="51" t="s">
        <v>121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  <c r="H16" s="15"/>
    </row>
    <row r="17" spans="1:8" x14ac:dyDescent="0.2">
      <c r="A17" s="2" t="s">
        <v>33</v>
      </c>
      <c r="B17" s="51" t="s">
        <v>122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  <c r="H17" s="2"/>
    </row>
    <row r="18" spans="1:8" x14ac:dyDescent="0.2">
      <c r="A18" s="27"/>
      <c r="B18" s="51" t="s">
        <v>123</v>
      </c>
      <c r="C18" s="33">
        <v>56201602.82</v>
      </c>
      <c r="D18" s="33">
        <v>55603.39</v>
      </c>
      <c r="E18" s="33">
        <v>0</v>
      </c>
      <c r="F18" s="33">
        <v>55603.39</v>
      </c>
      <c r="G18" s="33">
        <v>56257206.210000001</v>
      </c>
    </row>
    <row r="19" spans="1:8" x14ac:dyDescent="0.2">
      <c r="A19" s="27"/>
      <c r="B19" s="50" t="s">
        <v>124</v>
      </c>
      <c r="C19" s="33"/>
      <c r="D19" s="33"/>
      <c r="E19" s="33"/>
      <c r="F19" s="33"/>
      <c r="G19" s="33"/>
    </row>
    <row r="20" spans="1:8" x14ac:dyDescent="0.2">
      <c r="A20" s="2" t="s">
        <v>28</v>
      </c>
      <c r="B20" s="51" t="s">
        <v>125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  <c r="H20" s="2"/>
    </row>
    <row r="21" spans="1:8" x14ac:dyDescent="0.2">
      <c r="A21" s="2" t="s">
        <v>52</v>
      </c>
      <c r="B21" s="51" t="s">
        <v>126</v>
      </c>
      <c r="C21" s="33">
        <v>0</v>
      </c>
      <c r="D21" s="33">
        <v>0</v>
      </c>
      <c r="E21" s="33">
        <v>55244.56</v>
      </c>
      <c r="F21" s="33">
        <v>55244.56</v>
      </c>
      <c r="G21" s="33">
        <v>55244.56</v>
      </c>
      <c r="H21" s="15"/>
    </row>
    <row r="22" spans="1:8" x14ac:dyDescent="0.2">
      <c r="A22" s="27"/>
      <c r="B22" s="51" t="s">
        <v>127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</row>
    <row r="23" spans="1:8" x14ac:dyDescent="0.2">
      <c r="A23" s="2" t="s">
        <v>24</v>
      </c>
      <c r="B23" s="51" t="s">
        <v>128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  <c r="H23" s="2"/>
    </row>
    <row r="24" spans="1:8" x14ac:dyDescent="0.2">
      <c r="A24" s="15" t="s">
        <v>22</v>
      </c>
      <c r="B24" s="51" t="s">
        <v>129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  <c r="H24" s="15"/>
    </row>
    <row r="25" spans="1:8" x14ac:dyDescent="0.2">
      <c r="A25" s="15" t="s">
        <v>22</v>
      </c>
      <c r="B25" s="51" t="s">
        <v>130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  <c r="H25" s="15"/>
    </row>
    <row r="26" spans="1:8" x14ac:dyDescent="0.2">
      <c r="A26" s="2" t="s">
        <v>27</v>
      </c>
      <c r="B26" s="51" t="s">
        <v>131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  <c r="H26" s="2"/>
    </row>
    <row r="27" spans="1:8" x14ac:dyDescent="0.2">
      <c r="A27" s="2" t="s">
        <v>24</v>
      </c>
      <c r="B27" s="51" t="s">
        <v>132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  <c r="H27" s="2"/>
    </row>
    <row r="28" spans="1:8" x14ac:dyDescent="0.2">
      <c r="A28" s="2" t="s">
        <v>33</v>
      </c>
      <c r="B28" s="51" t="s">
        <v>133</v>
      </c>
      <c r="C28" s="33">
        <v>0</v>
      </c>
      <c r="D28" s="33">
        <v>0</v>
      </c>
      <c r="E28" s="33">
        <v>0</v>
      </c>
      <c r="F28" s="33">
        <v>0</v>
      </c>
      <c r="G28" s="33">
        <v>0</v>
      </c>
      <c r="H28" s="2"/>
    </row>
    <row r="29" spans="1:8" x14ac:dyDescent="0.2">
      <c r="A29" s="27"/>
      <c r="B29" s="51" t="s">
        <v>134</v>
      </c>
      <c r="C29" s="33">
        <v>0</v>
      </c>
      <c r="D29" s="33">
        <v>0</v>
      </c>
      <c r="E29" s="33">
        <v>55244.56</v>
      </c>
      <c r="F29" s="33">
        <v>55244.56</v>
      </c>
      <c r="G29" s="33">
        <v>55244.56</v>
      </c>
    </row>
    <row r="30" spans="1:8" x14ac:dyDescent="0.2">
      <c r="A30" s="27"/>
      <c r="B30" s="51" t="s">
        <v>135</v>
      </c>
      <c r="C30" s="33">
        <v>56201602.82</v>
      </c>
      <c r="D30" s="33">
        <v>55603.39</v>
      </c>
      <c r="E30" s="33">
        <v>55244.56</v>
      </c>
      <c r="F30" s="33">
        <v>358.83</v>
      </c>
      <c r="G30" s="33">
        <v>56201961.649999999</v>
      </c>
    </row>
    <row r="31" spans="1:8" x14ac:dyDescent="0.2">
      <c r="A31" s="27"/>
      <c r="B31" s="50" t="s">
        <v>136</v>
      </c>
      <c r="C31" s="33"/>
      <c r="D31" s="33"/>
      <c r="E31" s="33"/>
      <c r="F31" s="33"/>
      <c r="G31" s="33"/>
    </row>
    <row r="32" spans="1:8" x14ac:dyDescent="0.2">
      <c r="A32" s="15" t="s">
        <v>22</v>
      </c>
      <c r="B32" s="51" t="s">
        <v>137</v>
      </c>
      <c r="C32" s="33">
        <v>42782651.020000003</v>
      </c>
      <c r="D32" s="33">
        <v>49312.87</v>
      </c>
      <c r="E32" s="33">
        <v>1687902.68</v>
      </c>
      <c r="F32" s="33">
        <v>-1638589.81</v>
      </c>
      <c r="G32" s="33">
        <v>41144061.210000001</v>
      </c>
      <c r="H32" s="15"/>
    </row>
    <row r="33" spans="1:8" x14ac:dyDescent="0.2">
      <c r="A33" s="15" t="s">
        <v>22</v>
      </c>
      <c r="B33" s="51" t="s">
        <v>138</v>
      </c>
      <c r="C33" s="33">
        <v>0</v>
      </c>
      <c r="D33" s="33">
        <v>0</v>
      </c>
      <c r="E33" s="33">
        <v>0</v>
      </c>
      <c r="F33" s="33">
        <v>0</v>
      </c>
      <c r="G33" s="33">
        <v>0</v>
      </c>
      <c r="H33" s="15"/>
    </row>
    <row r="34" spans="1:8" x14ac:dyDescent="0.2">
      <c r="A34" s="15" t="s">
        <v>22</v>
      </c>
      <c r="B34" s="51" t="s">
        <v>139</v>
      </c>
      <c r="C34" s="33">
        <v>0</v>
      </c>
      <c r="D34" s="33">
        <v>0</v>
      </c>
      <c r="E34" s="33">
        <v>0</v>
      </c>
      <c r="F34" s="33">
        <v>0</v>
      </c>
      <c r="G34" s="33">
        <v>0</v>
      </c>
      <c r="H34" s="15"/>
    </row>
    <row r="35" spans="1:8" x14ac:dyDescent="0.2">
      <c r="A35" s="15" t="s">
        <v>22</v>
      </c>
      <c r="B35" s="51" t="s">
        <v>140</v>
      </c>
      <c r="C35" s="33">
        <v>20626.099999999999</v>
      </c>
      <c r="D35" s="33">
        <v>0</v>
      </c>
      <c r="E35" s="33">
        <v>1749.52</v>
      </c>
      <c r="F35" s="33">
        <v>-1749.52</v>
      </c>
      <c r="G35" s="33">
        <v>18876.580000000002</v>
      </c>
      <c r="H35" s="15"/>
    </row>
    <row r="36" spans="1:8" x14ac:dyDescent="0.2">
      <c r="A36" s="2" t="s">
        <v>24</v>
      </c>
      <c r="B36" s="51" t="s">
        <v>141</v>
      </c>
      <c r="C36" s="33">
        <v>3086.26</v>
      </c>
      <c r="D36" s="33">
        <v>0</v>
      </c>
      <c r="E36" s="33">
        <v>603.29</v>
      </c>
      <c r="F36" s="33">
        <v>-603.29</v>
      </c>
      <c r="G36" s="33">
        <v>2482.9699999999998</v>
      </c>
      <c r="H36" s="2"/>
    </row>
    <row r="37" spans="1:8" x14ac:dyDescent="0.2">
      <c r="A37" s="15" t="s">
        <v>35</v>
      </c>
      <c r="B37" s="51" t="s">
        <v>142</v>
      </c>
      <c r="C37" s="33">
        <v>0</v>
      </c>
      <c r="D37" s="33">
        <v>0</v>
      </c>
      <c r="E37" s="33">
        <v>0</v>
      </c>
      <c r="F37" s="33">
        <v>0</v>
      </c>
      <c r="G37" s="33">
        <v>0</v>
      </c>
      <c r="H37" s="15"/>
    </row>
    <row r="38" spans="1:8" x14ac:dyDescent="0.2">
      <c r="A38" s="2" t="s">
        <v>28</v>
      </c>
      <c r="B38" s="51" t="s">
        <v>143</v>
      </c>
      <c r="C38" s="33">
        <v>0</v>
      </c>
      <c r="D38" s="33">
        <v>0</v>
      </c>
      <c r="E38" s="33">
        <v>0</v>
      </c>
      <c r="F38" s="33">
        <v>0</v>
      </c>
      <c r="G38" s="33">
        <v>0</v>
      </c>
      <c r="H38" s="2"/>
    </row>
    <row r="39" spans="1:8" x14ac:dyDescent="0.2">
      <c r="A39" s="2" t="s">
        <v>52</v>
      </c>
      <c r="B39" s="51" t="s">
        <v>144</v>
      </c>
      <c r="C39" s="33">
        <v>0</v>
      </c>
      <c r="D39" s="33">
        <v>114.12</v>
      </c>
      <c r="E39" s="33">
        <v>1.26</v>
      </c>
      <c r="F39" s="33">
        <v>112.86</v>
      </c>
      <c r="G39" s="33">
        <v>112.86</v>
      </c>
      <c r="H39" s="2"/>
    </row>
    <row r="40" spans="1:8" x14ac:dyDescent="0.2">
      <c r="A40" s="2" t="s">
        <v>52</v>
      </c>
      <c r="B40" s="51" t="s">
        <v>145</v>
      </c>
      <c r="C40" s="33">
        <v>0</v>
      </c>
      <c r="D40" s="33">
        <v>0</v>
      </c>
      <c r="E40" s="33">
        <v>0</v>
      </c>
      <c r="F40" s="33">
        <v>0</v>
      </c>
      <c r="G40" s="33">
        <v>0</v>
      </c>
      <c r="H40" s="2"/>
    </row>
    <row r="41" spans="1:8" x14ac:dyDescent="0.2">
      <c r="A41" s="52" t="s">
        <v>51</v>
      </c>
      <c r="B41" s="51" t="s">
        <v>146</v>
      </c>
      <c r="C41" s="33">
        <v>42806363.380000003</v>
      </c>
      <c r="D41" s="33">
        <v>49426.99</v>
      </c>
      <c r="E41" s="33">
        <v>1690256.75</v>
      </c>
      <c r="F41" s="33">
        <v>-1640829.76</v>
      </c>
      <c r="G41" s="33">
        <v>41165533.619999997</v>
      </c>
    </row>
    <row r="42" spans="1:8" x14ac:dyDescent="0.2">
      <c r="A42" s="52" t="s">
        <v>51</v>
      </c>
      <c r="B42" s="51" t="s">
        <v>147</v>
      </c>
      <c r="C42" s="33">
        <v>97786937.400000006</v>
      </c>
      <c r="D42" s="33">
        <v>49312.87</v>
      </c>
      <c r="E42" s="33">
        <v>1687902.68</v>
      </c>
      <c r="F42" s="33">
        <v>-1638589.81</v>
      </c>
      <c r="G42" s="33">
        <v>96148347.590000004</v>
      </c>
    </row>
    <row r="43" spans="1:8" x14ac:dyDescent="0.2">
      <c r="A43" s="52" t="s">
        <v>51</v>
      </c>
      <c r="B43" s="51" t="s">
        <v>148</v>
      </c>
      <c r="C43" s="33">
        <v>99007966.200000003</v>
      </c>
      <c r="D43" s="33">
        <v>105030.38</v>
      </c>
      <c r="E43" s="33">
        <v>1745501.31</v>
      </c>
      <c r="F43" s="33">
        <v>-1640470.93</v>
      </c>
      <c r="G43" s="33">
        <v>97367495.269999996</v>
      </c>
    </row>
    <row r="44" spans="1:8" ht="15" x14ac:dyDescent="0.25">
      <c r="A44" s="25"/>
      <c r="B44" s="50" t="s">
        <v>149</v>
      </c>
      <c r="C44" s="33"/>
      <c r="D44" s="33"/>
      <c r="E44" s="33"/>
      <c r="F44" s="33"/>
      <c r="G44" s="33"/>
    </row>
    <row r="45" spans="1:8" x14ac:dyDescent="0.2">
      <c r="A45" s="53" t="s">
        <v>51</v>
      </c>
      <c r="B45" s="51" t="s">
        <v>150</v>
      </c>
      <c r="C45" s="33">
        <v>786922.35</v>
      </c>
      <c r="D45" s="33">
        <v>0</v>
      </c>
      <c r="E45" s="33">
        <v>358.83</v>
      </c>
      <c r="F45" s="33">
        <v>358.83</v>
      </c>
      <c r="G45" s="33">
        <v>787281.18</v>
      </c>
    </row>
    <row r="46" spans="1:8" x14ac:dyDescent="0.2">
      <c r="A46" s="53" t="s">
        <v>51</v>
      </c>
      <c r="B46" s="51" t="s">
        <v>151</v>
      </c>
      <c r="C46" s="33">
        <v>0</v>
      </c>
      <c r="D46" s="33">
        <v>0</v>
      </c>
      <c r="E46" s="33">
        <v>0</v>
      </c>
      <c r="F46" s="33">
        <v>0</v>
      </c>
      <c r="G46" s="33">
        <v>0</v>
      </c>
    </row>
    <row r="47" spans="1:8" x14ac:dyDescent="0.2">
      <c r="A47" s="53" t="s">
        <v>51</v>
      </c>
      <c r="B47" s="51" t="s">
        <v>152</v>
      </c>
      <c r="C47" s="33">
        <v>228.13</v>
      </c>
      <c r="D47" s="33">
        <v>0</v>
      </c>
      <c r="E47" s="33">
        <v>0</v>
      </c>
      <c r="F47" s="33">
        <v>0</v>
      </c>
      <c r="G47" s="33">
        <v>228.13</v>
      </c>
    </row>
    <row r="48" spans="1:8" x14ac:dyDescent="0.2">
      <c r="A48" s="53" t="s">
        <v>51</v>
      </c>
      <c r="B48" s="51" t="s">
        <v>153</v>
      </c>
      <c r="C48" s="33">
        <v>0</v>
      </c>
      <c r="D48" s="33">
        <v>0</v>
      </c>
      <c r="E48" s="33">
        <v>0</v>
      </c>
      <c r="F48" s="33">
        <v>0</v>
      </c>
      <c r="G48" s="33">
        <v>0</v>
      </c>
    </row>
    <row r="49" spans="1:7" x14ac:dyDescent="0.2">
      <c r="A49" s="53" t="s">
        <v>51</v>
      </c>
      <c r="B49" s="51" t="s">
        <v>154</v>
      </c>
      <c r="C49" s="33">
        <v>0</v>
      </c>
      <c r="D49" s="33">
        <v>0</v>
      </c>
      <c r="E49" s="33">
        <v>0</v>
      </c>
      <c r="F49" s="33">
        <v>0</v>
      </c>
      <c r="G49" s="33">
        <v>0</v>
      </c>
    </row>
    <row r="50" spans="1:7" x14ac:dyDescent="0.2">
      <c r="A50" s="53" t="s">
        <v>51</v>
      </c>
      <c r="B50" s="51" t="s">
        <v>155</v>
      </c>
      <c r="C50" s="33">
        <v>850.23</v>
      </c>
      <c r="D50" s="33">
        <v>0</v>
      </c>
      <c r="E50" s="33">
        <v>0</v>
      </c>
      <c r="F50" s="33">
        <v>0</v>
      </c>
      <c r="G50" s="33">
        <v>850.23</v>
      </c>
    </row>
    <row r="51" spans="1:7" x14ac:dyDescent="0.2">
      <c r="A51" s="53" t="s">
        <v>51</v>
      </c>
      <c r="B51" s="51" t="s">
        <v>156</v>
      </c>
      <c r="C51" s="33">
        <v>-622.5</v>
      </c>
      <c r="D51" s="33">
        <v>0</v>
      </c>
      <c r="E51" s="33">
        <v>0</v>
      </c>
      <c r="F51" s="33">
        <v>0</v>
      </c>
      <c r="G51" s="33">
        <v>-622.5</v>
      </c>
    </row>
    <row r="52" spans="1:7" x14ac:dyDescent="0.2">
      <c r="A52" s="53" t="s">
        <v>51</v>
      </c>
      <c r="B52" s="51" t="s">
        <v>157</v>
      </c>
      <c r="C52" s="33">
        <v>4465.4399999999996</v>
      </c>
      <c r="D52" s="33">
        <v>0</v>
      </c>
      <c r="E52" s="33">
        <v>0</v>
      </c>
      <c r="F52" s="33">
        <v>0</v>
      </c>
      <c r="G52" s="33">
        <v>4465.4399999999996</v>
      </c>
    </row>
    <row r="53" spans="1:7" x14ac:dyDescent="0.2">
      <c r="A53" s="53" t="s">
        <v>51</v>
      </c>
      <c r="B53" s="51" t="s">
        <v>158</v>
      </c>
      <c r="C53" s="33">
        <v>0</v>
      </c>
      <c r="D53" s="33">
        <v>0</v>
      </c>
      <c r="E53" s="33">
        <v>0</v>
      </c>
      <c r="F53" s="33">
        <v>0</v>
      </c>
      <c r="G53" s="33">
        <v>0</v>
      </c>
    </row>
    <row r="54" spans="1:7" x14ac:dyDescent="0.2">
      <c r="A54" s="53" t="s">
        <v>51</v>
      </c>
      <c r="B54" s="51" t="s">
        <v>159</v>
      </c>
      <c r="C54" s="33">
        <v>29.97</v>
      </c>
      <c r="D54" s="33">
        <v>0</v>
      </c>
      <c r="E54" s="33">
        <v>0</v>
      </c>
      <c r="F54" s="33">
        <v>0</v>
      </c>
      <c r="G54" s="33">
        <v>29.97</v>
      </c>
    </row>
    <row r="55" spans="1:7" x14ac:dyDescent="0.2">
      <c r="A55" s="53" t="s">
        <v>51</v>
      </c>
      <c r="B55" s="51" t="s">
        <v>160</v>
      </c>
      <c r="C55" s="33">
        <v>0</v>
      </c>
      <c r="D55" s="33">
        <v>0</v>
      </c>
      <c r="E55" s="33">
        <v>0</v>
      </c>
      <c r="F55" s="33">
        <v>0</v>
      </c>
      <c r="G55" s="33">
        <v>0</v>
      </c>
    </row>
    <row r="56" spans="1:7" x14ac:dyDescent="0.2">
      <c r="A56" s="53" t="s">
        <v>51</v>
      </c>
      <c r="B56" s="51" t="s">
        <v>161</v>
      </c>
      <c r="C56" s="33">
        <v>0</v>
      </c>
      <c r="D56" s="33">
        <v>0</v>
      </c>
      <c r="E56" s="33">
        <v>0</v>
      </c>
      <c r="F56" s="33">
        <v>0</v>
      </c>
      <c r="G56" s="33">
        <v>0</v>
      </c>
    </row>
    <row r="57" spans="1:7" x14ac:dyDescent="0.2">
      <c r="A57" s="53" t="s">
        <v>51</v>
      </c>
      <c r="B57" s="51" t="s">
        <v>162</v>
      </c>
      <c r="C57" s="33">
        <v>791873.62</v>
      </c>
      <c r="D57" s="33">
        <v>0</v>
      </c>
      <c r="E57" s="33">
        <v>358.83</v>
      </c>
      <c r="F57" s="33">
        <v>358.83</v>
      </c>
      <c r="G57" s="33">
        <v>792232.45</v>
      </c>
    </row>
    <row r="58" spans="1:7" ht="15" x14ac:dyDescent="0.25">
      <c r="A58" s="25"/>
      <c r="B58" s="50" t="s">
        <v>163</v>
      </c>
      <c r="C58" s="33"/>
      <c r="D58" s="33"/>
      <c r="E58" s="33"/>
      <c r="F58" s="33"/>
      <c r="G58" s="33"/>
    </row>
    <row r="59" spans="1:7" x14ac:dyDescent="0.2">
      <c r="A59" s="53" t="s">
        <v>51</v>
      </c>
      <c r="B59" s="51" t="s">
        <v>163</v>
      </c>
      <c r="C59" s="33">
        <v>0</v>
      </c>
      <c r="D59" s="33">
        <v>0</v>
      </c>
      <c r="E59" s="33">
        <v>0</v>
      </c>
      <c r="F59" s="33">
        <v>0</v>
      </c>
      <c r="G59" s="33">
        <v>0</v>
      </c>
    </row>
    <row r="60" spans="1:7" x14ac:dyDescent="0.2">
      <c r="A60" s="53" t="s">
        <v>51</v>
      </c>
      <c r="B60" s="51" t="s">
        <v>164</v>
      </c>
      <c r="C60" s="33">
        <v>0</v>
      </c>
      <c r="D60" s="33">
        <v>0</v>
      </c>
      <c r="E60" s="33">
        <v>0</v>
      </c>
      <c r="F60" s="33">
        <v>0</v>
      </c>
      <c r="G60" s="33">
        <v>0</v>
      </c>
    </row>
    <row r="61" spans="1:7" x14ac:dyDescent="0.2">
      <c r="A61" s="53" t="s">
        <v>51</v>
      </c>
      <c r="B61" s="51" t="s">
        <v>165</v>
      </c>
      <c r="C61" s="33">
        <v>26859.8</v>
      </c>
      <c r="D61" s="33">
        <v>0</v>
      </c>
      <c r="E61" s="33">
        <v>0</v>
      </c>
      <c r="F61" s="33">
        <v>0</v>
      </c>
      <c r="G61" s="33">
        <v>26859.8</v>
      </c>
    </row>
    <row r="62" spans="1:7" x14ac:dyDescent="0.2">
      <c r="A62" s="53" t="s">
        <v>51</v>
      </c>
      <c r="B62" s="51" t="s">
        <v>166</v>
      </c>
      <c r="C62" s="33">
        <v>0</v>
      </c>
      <c r="D62" s="33">
        <v>0</v>
      </c>
      <c r="E62" s="33">
        <v>0</v>
      </c>
      <c r="F62" s="33">
        <v>0</v>
      </c>
      <c r="G62" s="33">
        <v>0</v>
      </c>
    </row>
    <row r="63" spans="1:7" x14ac:dyDescent="0.2">
      <c r="A63" s="53" t="s">
        <v>51</v>
      </c>
      <c r="B63" s="51" t="s">
        <v>167</v>
      </c>
      <c r="C63" s="33">
        <v>0</v>
      </c>
      <c r="D63" s="33">
        <v>0</v>
      </c>
      <c r="E63" s="33">
        <v>0</v>
      </c>
      <c r="F63" s="33">
        <v>0</v>
      </c>
      <c r="G63" s="33">
        <v>0</v>
      </c>
    </row>
    <row r="64" spans="1:7" x14ac:dyDescent="0.2">
      <c r="A64" s="53" t="s">
        <v>51</v>
      </c>
      <c r="B64" s="51" t="s">
        <v>168</v>
      </c>
      <c r="C64" s="33">
        <v>26859.8</v>
      </c>
      <c r="D64" s="33">
        <v>0</v>
      </c>
      <c r="E64" s="33">
        <v>0</v>
      </c>
      <c r="F64" s="33">
        <v>0</v>
      </c>
      <c r="G64" s="33">
        <v>26859.8</v>
      </c>
    </row>
    <row r="65" spans="1:7" x14ac:dyDescent="0.2">
      <c r="A65" s="53" t="s">
        <v>51</v>
      </c>
      <c r="B65" s="51" t="s">
        <v>169</v>
      </c>
      <c r="C65" s="33">
        <v>765013.82</v>
      </c>
      <c r="D65" s="33">
        <v>0</v>
      </c>
      <c r="E65" s="33">
        <v>358.83</v>
      </c>
      <c r="F65" s="33">
        <v>358.83</v>
      </c>
      <c r="G65" s="33">
        <v>765372.65</v>
      </c>
    </row>
    <row r="66" spans="1:7" x14ac:dyDescent="0.2">
      <c r="A66" s="53" t="s">
        <v>51</v>
      </c>
      <c r="B66" s="51" t="s">
        <v>170</v>
      </c>
      <c r="C66" s="33">
        <v>765013.82</v>
      </c>
      <c r="D66" s="33">
        <v>0</v>
      </c>
      <c r="E66" s="33">
        <v>358.83</v>
      </c>
      <c r="F66" s="33">
        <v>358.83</v>
      </c>
      <c r="G66" s="33">
        <v>765372.65</v>
      </c>
    </row>
    <row r="67" spans="1:7" x14ac:dyDescent="0.2">
      <c r="A67" s="53" t="s">
        <v>51</v>
      </c>
      <c r="B67" s="51" t="s">
        <v>171</v>
      </c>
      <c r="C67" s="33">
        <v>332654.64</v>
      </c>
      <c r="D67" s="33">
        <v>0</v>
      </c>
      <c r="E67" s="33">
        <v>0</v>
      </c>
      <c r="F67" s="33">
        <v>0</v>
      </c>
      <c r="G67" s="33">
        <v>332654.64</v>
      </c>
    </row>
    <row r="68" spans="1:7" x14ac:dyDescent="0.2">
      <c r="A68" s="53" t="s">
        <v>51</v>
      </c>
      <c r="B68" s="51" t="s">
        <v>172</v>
      </c>
      <c r="C68" s="33">
        <v>0</v>
      </c>
      <c r="D68" s="33">
        <v>0</v>
      </c>
      <c r="E68" s="33">
        <v>0</v>
      </c>
      <c r="F68" s="33">
        <v>0</v>
      </c>
      <c r="G68" s="33">
        <v>0</v>
      </c>
    </row>
    <row r="69" spans="1:7" x14ac:dyDescent="0.2">
      <c r="A69" s="53" t="s">
        <v>51</v>
      </c>
      <c r="B69" s="51" t="s">
        <v>173</v>
      </c>
      <c r="C69" s="33">
        <v>1097668.46</v>
      </c>
      <c r="D69" s="33">
        <v>0</v>
      </c>
      <c r="E69" s="33">
        <v>358.83</v>
      </c>
      <c r="F69" s="33">
        <v>358.83</v>
      </c>
      <c r="G69" s="33">
        <v>1098027.29</v>
      </c>
    </row>
    <row r="70" spans="1:7" ht="15" x14ac:dyDescent="0.25">
      <c r="A70" s="25"/>
      <c r="B70" s="50" t="s">
        <v>174</v>
      </c>
      <c r="C70" s="33"/>
      <c r="D70" s="33"/>
      <c r="E70" s="33"/>
      <c r="F70" s="33"/>
      <c r="G70" s="33"/>
    </row>
    <row r="71" spans="1:7" x14ac:dyDescent="0.2">
      <c r="A71" s="53" t="s">
        <v>51</v>
      </c>
      <c r="B71" s="51" t="s">
        <v>175</v>
      </c>
      <c r="C71" s="33">
        <v>0</v>
      </c>
      <c r="D71" s="33">
        <v>0</v>
      </c>
      <c r="E71" s="33">
        <v>0</v>
      </c>
      <c r="F71" s="33">
        <v>0</v>
      </c>
      <c r="G71" s="33">
        <v>0</v>
      </c>
    </row>
    <row r="72" spans="1:7" x14ac:dyDescent="0.2">
      <c r="A72" s="53" t="s">
        <v>51</v>
      </c>
      <c r="B72" s="51" t="s">
        <v>176</v>
      </c>
      <c r="C72" s="33">
        <v>0</v>
      </c>
      <c r="D72" s="33">
        <v>0</v>
      </c>
      <c r="E72" s="33">
        <v>0</v>
      </c>
      <c r="F72" s="33">
        <v>0</v>
      </c>
      <c r="G72" s="33">
        <v>0</v>
      </c>
    </row>
    <row r="73" spans="1:7" x14ac:dyDescent="0.2">
      <c r="A73" s="53" t="s">
        <v>51</v>
      </c>
      <c r="B73" s="51" t="s">
        <v>177</v>
      </c>
      <c r="C73" s="33">
        <v>0</v>
      </c>
      <c r="D73" s="33">
        <v>0</v>
      </c>
      <c r="E73" s="33">
        <v>0</v>
      </c>
      <c r="F73" s="33">
        <v>0</v>
      </c>
      <c r="G73" s="33">
        <v>0</v>
      </c>
    </row>
    <row r="74" spans="1:7" ht="15" x14ac:dyDescent="0.25">
      <c r="A74" s="25"/>
      <c r="B74" s="51" t="s">
        <v>178</v>
      </c>
      <c r="C74" s="33">
        <v>55540930.990000002</v>
      </c>
      <c r="D74" s="33">
        <v>0</v>
      </c>
      <c r="E74" s="33">
        <v>0</v>
      </c>
      <c r="F74" s="33">
        <v>0</v>
      </c>
      <c r="G74" s="33">
        <v>55540930.990000002</v>
      </c>
    </row>
    <row r="75" spans="1:7" x14ac:dyDescent="0.2">
      <c r="A75" s="53" t="s">
        <v>51</v>
      </c>
      <c r="B75" s="50" t="s">
        <v>179</v>
      </c>
      <c r="C75" s="33"/>
      <c r="D75" s="33"/>
      <c r="E75" s="33"/>
      <c r="F75" s="33"/>
      <c r="G75" s="33"/>
    </row>
    <row r="76" spans="1:7" x14ac:dyDescent="0.2">
      <c r="A76" s="53" t="s">
        <v>51</v>
      </c>
      <c r="B76" s="51" t="s">
        <v>180</v>
      </c>
      <c r="C76" s="33">
        <v>765013.82</v>
      </c>
      <c r="D76" s="33">
        <v>0</v>
      </c>
      <c r="E76" s="33">
        <v>358.83</v>
      </c>
      <c r="F76" s="33">
        <v>358.83</v>
      </c>
      <c r="G76" s="33">
        <v>765372.65</v>
      </c>
    </row>
    <row r="77" spans="1:7" x14ac:dyDescent="0.2">
      <c r="A77" s="53" t="s">
        <v>51</v>
      </c>
      <c r="B77" s="51" t="s">
        <v>181</v>
      </c>
      <c r="C77" s="33">
        <v>0</v>
      </c>
      <c r="D77" s="33">
        <v>0</v>
      </c>
      <c r="E77" s="33">
        <v>0</v>
      </c>
      <c r="F77" s="33">
        <v>0</v>
      </c>
      <c r="G77" s="33">
        <v>0</v>
      </c>
    </row>
    <row r="78" spans="1:7" x14ac:dyDescent="0.2">
      <c r="A78" s="53" t="s">
        <v>51</v>
      </c>
      <c r="B78" s="51" t="s">
        <v>182</v>
      </c>
      <c r="C78" s="33">
        <v>0</v>
      </c>
      <c r="D78" s="33">
        <v>0</v>
      </c>
      <c r="E78" s="33">
        <v>0</v>
      </c>
      <c r="F78" s="33">
        <v>0</v>
      </c>
      <c r="G78" s="33">
        <v>0</v>
      </c>
    </row>
    <row r="79" spans="1:7" x14ac:dyDescent="0.2">
      <c r="A79" s="53" t="s">
        <v>51</v>
      </c>
      <c r="B79" s="51" t="s">
        <v>183</v>
      </c>
      <c r="C79" s="33">
        <v>0</v>
      </c>
      <c r="D79" s="33">
        <v>0</v>
      </c>
      <c r="E79" s="33">
        <v>0</v>
      </c>
      <c r="F79" s="33">
        <v>0</v>
      </c>
      <c r="G79" s="33">
        <v>0</v>
      </c>
    </row>
    <row r="80" spans="1:7" x14ac:dyDescent="0.2">
      <c r="A80" s="53" t="s">
        <v>51</v>
      </c>
      <c r="B80" s="51" t="s">
        <v>184</v>
      </c>
      <c r="C80" s="33">
        <v>0</v>
      </c>
      <c r="D80" s="33">
        <v>0</v>
      </c>
      <c r="E80" s="33">
        <v>0</v>
      </c>
      <c r="F80" s="33">
        <v>0</v>
      </c>
      <c r="G80" s="33">
        <v>0</v>
      </c>
    </row>
    <row r="81" spans="1:7" x14ac:dyDescent="0.2">
      <c r="A81" s="53" t="s">
        <v>51</v>
      </c>
      <c r="B81" s="51" t="s">
        <v>185</v>
      </c>
      <c r="C81" s="33">
        <v>-436996.63</v>
      </c>
      <c r="D81" s="33">
        <v>0</v>
      </c>
      <c r="E81" s="33">
        <v>0</v>
      </c>
      <c r="F81" s="33">
        <v>0</v>
      </c>
      <c r="G81" s="33">
        <v>-436996.63</v>
      </c>
    </row>
    <row r="82" spans="1:7" x14ac:dyDescent="0.2">
      <c r="A82" s="53" t="s">
        <v>51</v>
      </c>
      <c r="B82" s="51" t="s">
        <v>186</v>
      </c>
      <c r="C82" s="33">
        <v>0</v>
      </c>
      <c r="D82" s="33">
        <v>55244.56</v>
      </c>
      <c r="E82" s="33">
        <v>55244.56</v>
      </c>
      <c r="F82" s="33">
        <v>0</v>
      </c>
      <c r="G82" s="33">
        <v>0</v>
      </c>
    </row>
    <row r="83" spans="1:7" x14ac:dyDescent="0.2">
      <c r="A83" s="53" t="s">
        <v>51</v>
      </c>
      <c r="B83" s="51" t="s">
        <v>187</v>
      </c>
      <c r="C83" s="33">
        <v>0</v>
      </c>
      <c r="D83" s="33">
        <v>0</v>
      </c>
      <c r="E83" s="33">
        <v>0</v>
      </c>
      <c r="F83" s="33">
        <v>0</v>
      </c>
      <c r="G83" s="33">
        <v>0</v>
      </c>
    </row>
    <row r="84" spans="1:7" x14ac:dyDescent="0.2">
      <c r="A84" s="53" t="s">
        <v>51</v>
      </c>
      <c r="B84" s="51" t="s">
        <v>188</v>
      </c>
      <c r="C84" s="33">
        <v>0</v>
      </c>
      <c r="D84" s="33">
        <v>0</v>
      </c>
      <c r="E84" s="33">
        <v>0</v>
      </c>
      <c r="F84" s="33">
        <v>0</v>
      </c>
      <c r="G84" s="33">
        <v>0</v>
      </c>
    </row>
    <row r="85" spans="1:7" x14ac:dyDescent="0.2">
      <c r="A85" s="53" t="s">
        <v>51</v>
      </c>
      <c r="B85" s="51" t="s">
        <v>189</v>
      </c>
      <c r="C85" s="33">
        <v>332654.64</v>
      </c>
      <c r="D85" s="33">
        <v>0</v>
      </c>
      <c r="E85" s="33">
        <v>0</v>
      </c>
      <c r="F85" s="33">
        <v>0</v>
      </c>
      <c r="G85" s="33">
        <v>332654.64</v>
      </c>
    </row>
    <row r="86" spans="1:7" x14ac:dyDescent="0.2">
      <c r="A86" s="53" t="s">
        <v>51</v>
      </c>
      <c r="B86" s="51" t="s">
        <v>190</v>
      </c>
      <c r="C86" s="33">
        <v>0</v>
      </c>
      <c r="D86" s="33">
        <v>0</v>
      </c>
      <c r="E86" s="33">
        <v>0</v>
      </c>
      <c r="F86" s="33">
        <v>0</v>
      </c>
      <c r="G86" s="33">
        <v>0</v>
      </c>
    </row>
    <row r="87" spans="1:7" x14ac:dyDescent="0.2">
      <c r="A87" s="53" t="s">
        <v>51</v>
      </c>
      <c r="B87" s="51" t="s">
        <v>191</v>
      </c>
      <c r="C87" s="33">
        <v>332654.64</v>
      </c>
      <c r="D87" s="33">
        <v>0</v>
      </c>
      <c r="E87" s="33">
        <v>0</v>
      </c>
      <c r="F87" s="33">
        <v>0</v>
      </c>
      <c r="G87" s="33">
        <v>332654.64</v>
      </c>
    </row>
    <row r="88" spans="1:7" x14ac:dyDescent="0.2">
      <c r="A88" s="53" t="s">
        <v>51</v>
      </c>
      <c r="B88" s="51" t="s">
        <v>192</v>
      </c>
      <c r="C88" s="33">
        <v>0</v>
      </c>
      <c r="D88" s="33">
        <v>0</v>
      </c>
      <c r="E88" s="33">
        <v>0</v>
      </c>
      <c r="F88" s="33">
        <v>0</v>
      </c>
      <c r="G88" s="33">
        <v>0</v>
      </c>
    </row>
    <row r="89" spans="1:7" x14ac:dyDescent="0.2">
      <c r="A89" s="53" t="s">
        <v>51</v>
      </c>
      <c r="B89" s="51" t="s">
        <v>193</v>
      </c>
      <c r="C89" s="33">
        <v>0</v>
      </c>
      <c r="D89" s="33">
        <v>0</v>
      </c>
      <c r="E89" s="33">
        <v>0</v>
      </c>
      <c r="F89" s="33">
        <v>0</v>
      </c>
      <c r="G89" s="33">
        <v>0</v>
      </c>
    </row>
    <row r="90" spans="1:7" x14ac:dyDescent="0.2">
      <c r="A90" s="53" t="s">
        <v>51</v>
      </c>
      <c r="B90" s="51" t="s">
        <v>194</v>
      </c>
      <c r="C90" s="33">
        <v>0</v>
      </c>
      <c r="D90" s="33">
        <v>0</v>
      </c>
      <c r="E90" s="33">
        <v>0</v>
      </c>
      <c r="F90" s="33">
        <v>0</v>
      </c>
      <c r="G90" s="33">
        <v>0</v>
      </c>
    </row>
    <row r="91" spans="1:7" x14ac:dyDescent="0.2">
      <c r="A91" s="53" t="s">
        <v>51</v>
      </c>
      <c r="B91" s="51" t="s">
        <v>195</v>
      </c>
      <c r="C91" s="33">
        <v>56201602.82</v>
      </c>
      <c r="D91" s="33">
        <v>55244.56</v>
      </c>
      <c r="E91" s="33">
        <v>55603.39</v>
      </c>
      <c r="F91" s="33">
        <v>358.83</v>
      </c>
      <c r="G91" s="33">
        <v>56201961.649999999</v>
      </c>
    </row>
    <row r="92" spans="1:7" x14ac:dyDescent="0.2">
      <c r="A92" s="53" t="s">
        <v>51</v>
      </c>
      <c r="B92" s="51" t="s">
        <v>136</v>
      </c>
      <c r="C92" s="33">
        <v>42806363.380000003</v>
      </c>
      <c r="D92" s="33">
        <v>1690256.75</v>
      </c>
      <c r="E92" s="33">
        <v>49426.99</v>
      </c>
      <c r="F92" s="33">
        <v>-1640829.76</v>
      </c>
      <c r="G92" s="33">
        <v>41165533.619999997</v>
      </c>
    </row>
    <row r="93" spans="1:7" ht="15" x14ac:dyDescent="0.25">
      <c r="A93" s="25"/>
      <c r="B93" s="51" t="s">
        <v>196</v>
      </c>
      <c r="C93" s="33">
        <v>99007966.200000003</v>
      </c>
      <c r="D93" s="33">
        <v>1745501.31</v>
      </c>
      <c r="E93" s="33">
        <v>105030.38</v>
      </c>
      <c r="F93" s="33">
        <v>-1640470.93</v>
      </c>
      <c r="G93" s="33">
        <v>97367495.269999996</v>
      </c>
    </row>
    <row r="94" spans="1:7" x14ac:dyDescent="0.2">
      <c r="A94" s="53" t="s">
        <v>51</v>
      </c>
      <c r="B94" s="51" t="s">
        <v>197</v>
      </c>
      <c r="C94" s="33">
        <v>1</v>
      </c>
      <c r="D94" s="33">
        <v>2</v>
      </c>
      <c r="E94" s="33">
        <v>2</v>
      </c>
      <c r="F94" s="33">
        <v>1</v>
      </c>
      <c r="G94" s="33">
        <v>1</v>
      </c>
    </row>
    <row r="95" spans="1:7" x14ac:dyDescent="0.2">
      <c r="A95" s="53" t="s">
        <v>51</v>
      </c>
      <c r="B95" s="51" t="s">
        <v>198</v>
      </c>
      <c r="C95" s="33">
        <v>99007966.200000003</v>
      </c>
      <c r="D95" s="33">
        <v>0</v>
      </c>
      <c r="E95" s="33">
        <v>0</v>
      </c>
      <c r="F95" s="33">
        <v>-1640470.93</v>
      </c>
      <c r="G95" s="33">
        <v>97367495.269999996</v>
      </c>
    </row>
    <row r="96" spans="1:7" x14ac:dyDescent="0.2">
      <c r="A96" s="53" t="s">
        <v>51</v>
      </c>
      <c r="B96" s="51" t="s">
        <v>107</v>
      </c>
      <c r="C96" s="33">
        <v>56201602.82</v>
      </c>
      <c r="D96" s="33">
        <v>55603.39</v>
      </c>
      <c r="E96" s="33">
        <v>0</v>
      </c>
      <c r="F96" s="33">
        <v>55603.39</v>
      </c>
      <c r="G96" s="33">
        <v>56257206.210000001</v>
      </c>
    </row>
    <row r="97" spans="1:7" x14ac:dyDescent="0.2">
      <c r="A97" s="53" t="s">
        <v>51</v>
      </c>
      <c r="B97" s="51" t="s">
        <v>124</v>
      </c>
      <c r="C97" s="33">
        <v>0</v>
      </c>
      <c r="D97" s="33">
        <v>0</v>
      </c>
      <c r="E97" s="33">
        <v>55244.56</v>
      </c>
      <c r="F97" s="33">
        <v>55244.56</v>
      </c>
      <c r="G97" s="33">
        <v>55244.56</v>
      </c>
    </row>
    <row r="98" spans="1:7" x14ac:dyDescent="0.2">
      <c r="A98" s="53" t="s">
        <v>51</v>
      </c>
      <c r="B98" s="51" t="s">
        <v>174</v>
      </c>
      <c r="C98" s="33">
        <v>56201602.82</v>
      </c>
      <c r="D98" s="33">
        <v>55244.56</v>
      </c>
      <c r="E98" s="33">
        <v>55603.39</v>
      </c>
      <c r="F98" s="33">
        <v>358.83</v>
      </c>
      <c r="G98" s="33">
        <v>56201961.649999999</v>
      </c>
    </row>
    <row r="99" spans="1:7" x14ac:dyDescent="0.2">
      <c r="A99" s="53" t="s">
        <v>51</v>
      </c>
      <c r="B99" s="51" t="s">
        <v>199</v>
      </c>
      <c r="C99" s="33">
        <v>0</v>
      </c>
      <c r="D99" s="33">
        <v>1850531.69</v>
      </c>
      <c r="E99" s="33">
        <v>1850531.69</v>
      </c>
      <c r="F99" s="33">
        <v>0</v>
      </c>
      <c r="G99" s="33">
        <v>0</v>
      </c>
    </row>
    <row r="100" spans="1:7" x14ac:dyDescent="0.2">
      <c r="A100" s="53" t="s">
        <v>51</v>
      </c>
      <c r="B100" s="51" t="s">
        <v>200</v>
      </c>
      <c r="C100" s="33">
        <v>99007966.200000003</v>
      </c>
      <c r="D100" s="33">
        <v>105030.38</v>
      </c>
      <c r="E100" s="33">
        <v>1745501.31</v>
      </c>
      <c r="F100" s="33">
        <v>-1640470.93</v>
      </c>
      <c r="G100" s="33">
        <v>97367495.269999996</v>
      </c>
    </row>
    <row r="101" spans="1:7" x14ac:dyDescent="0.2">
      <c r="A101" s="53" t="s">
        <v>51</v>
      </c>
      <c r="B101" s="51" t="s">
        <v>201</v>
      </c>
      <c r="C101" s="33">
        <v>98688224.019999996</v>
      </c>
      <c r="D101" s="33">
        <v>49312.87</v>
      </c>
      <c r="E101" s="33">
        <v>1689652.2</v>
      </c>
      <c r="F101" s="33">
        <v>-1640339.33</v>
      </c>
      <c r="G101" s="33">
        <v>97047884.689999998</v>
      </c>
    </row>
    <row r="102" spans="1:7" x14ac:dyDescent="0.2">
      <c r="A102" s="53" t="s">
        <v>51</v>
      </c>
      <c r="B102" s="51" t="s">
        <v>202</v>
      </c>
      <c r="C102" s="33">
        <v>3086.26</v>
      </c>
      <c r="D102" s="33">
        <v>604.54999999999995</v>
      </c>
      <c r="E102" s="33">
        <v>114.12</v>
      </c>
      <c r="F102" s="33">
        <v>-490.43</v>
      </c>
      <c r="G102" s="33">
        <v>2595.83</v>
      </c>
    </row>
    <row r="103" spans="1:7" x14ac:dyDescent="0.2">
      <c r="A103" s="53" t="s">
        <v>51</v>
      </c>
      <c r="B103" s="51" t="s">
        <v>203</v>
      </c>
      <c r="C103" s="33">
        <v>791873.62</v>
      </c>
      <c r="D103" s="33">
        <v>0</v>
      </c>
      <c r="E103" s="33">
        <v>358.83</v>
      </c>
      <c r="F103" s="33">
        <v>358.83</v>
      </c>
      <c r="G103" s="33">
        <v>792232.45</v>
      </c>
    </row>
    <row r="104" spans="1:7" x14ac:dyDescent="0.2">
      <c r="A104" s="53" t="s">
        <v>51</v>
      </c>
      <c r="B104" s="51" t="s">
        <v>204</v>
      </c>
      <c r="C104" s="33">
        <v>26859.8</v>
      </c>
      <c r="D104" s="33">
        <v>0</v>
      </c>
      <c r="E104" s="33">
        <v>0</v>
      </c>
      <c r="F104" s="33">
        <v>0</v>
      </c>
      <c r="G104" s="33">
        <v>26859.8</v>
      </c>
    </row>
    <row r="105" spans="1:7" x14ac:dyDescent="0.2">
      <c r="B105" s="51" t="s">
        <v>205</v>
      </c>
      <c r="C105" s="33">
        <v>765013.82</v>
      </c>
      <c r="D105" s="33">
        <v>0</v>
      </c>
      <c r="E105" s="33">
        <v>358.83</v>
      </c>
      <c r="F105" s="33">
        <v>358.83</v>
      </c>
      <c r="G105" s="33">
        <v>765372.65</v>
      </c>
    </row>
    <row r="106" spans="1:7" x14ac:dyDescent="0.2">
      <c r="B106" s="51" t="s">
        <v>206</v>
      </c>
      <c r="C106" s="33">
        <v>-436996.63</v>
      </c>
      <c r="D106" s="33">
        <v>0</v>
      </c>
      <c r="E106" s="33">
        <v>0</v>
      </c>
      <c r="F106" s="33">
        <v>0</v>
      </c>
      <c r="G106" s="33">
        <v>-436996.63</v>
      </c>
    </row>
    <row r="107" spans="1:7" x14ac:dyDescent="0.2">
      <c r="B107" s="51" t="s">
        <v>207</v>
      </c>
      <c r="C107" s="33">
        <v>0</v>
      </c>
      <c r="D107" s="33">
        <v>0</v>
      </c>
      <c r="E107" s="33">
        <v>0</v>
      </c>
      <c r="F107" s="33">
        <v>0</v>
      </c>
      <c r="G107" s="33">
        <v>0</v>
      </c>
    </row>
    <row r="108" spans="1:7" x14ac:dyDescent="0.2">
      <c r="B108" s="51" t="s">
        <v>208</v>
      </c>
      <c r="C108" s="33">
        <v>43135931.759999998</v>
      </c>
      <c r="D108" s="33">
        <v>1689652.2</v>
      </c>
      <c r="E108" s="33">
        <v>49312.87</v>
      </c>
      <c r="F108" s="33">
        <v>-1640339.33</v>
      </c>
      <c r="G108" s="33">
        <v>41495592.43</v>
      </c>
    </row>
    <row r="109" spans="1:7" x14ac:dyDescent="0.2">
      <c r="B109" s="51" t="s">
        <v>209</v>
      </c>
      <c r="C109" s="33">
        <v>99007966.200000003</v>
      </c>
      <c r="D109" s="33">
        <v>105030.38</v>
      </c>
      <c r="E109" s="33">
        <v>1745501.31</v>
      </c>
      <c r="F109" s="33">
        <v>-1640470.93</v>
      </c>
      <c r="G109" s="33">
        <v>97367495.269999996</v>
      </c>
    </row>
    <row r="110" spans="1:7" x14ac:dyDescent="0.2">
      <c r="B110" s="51" t="s">
        <v>210</v>
      </c>
      <c r="C110" s="33">
        <v>43140397.200000003</v>
      </c>
      <c r="D110" s="33">
        <v>1690861.3</v>
      </c>
      <c r="E110" s="33">
        <v>49541.11</v>
      </c>
      <c r="F110" s="33">
        <v>-1640339.33</v>
      </c>
      <c r="G110" s="33">
        <v>41500057.869999997</v>
      </c>
    </row>
    <row r="111" spans="1:7" x14ac:dyDescent="0.2">
      <c r="B111" s="51" t="s">
        <v>211</v>
      </c>
      <c r="C111" s="33">
        <v>-436996.63</v>
      </c>
      <c r="D111" s="33">
        <v>55244.56</v>
      </c>
      <c r="E111" s="33">
        <v>55244.56</v>
      </c>
      <c r="F111" s="33">
        <v>0</v>
      </c>
      <c r="G111" s="33">
        <v>-436996.63</v>
      </c>
    </row>
    <row r="112" spans="1:7" x14ac:dyDescent="0.2">
      <c r="B112" s="50" t="s">
        <v>212</v>
      </c>
      <c r="C112" s="33"/>
      <c r="D112" s="33"/>
      <c r="E112" s="33"/>
      <c r="F112" s="33"/>
      <c r="G112" s="33"/>
    </row>
    <row r="113" spans="2:7" x14ac:dyDescent="0.2">
      <c r="B113" s="51" t="s">
        <v>213</v>
      </c>
      <c r="C113" s="33">
        <v>55540930.990000002</v>
      </c>
      <c r="D113" s="33">
        <v>0</v>
      </c>
      <c r="E113" s="33">
        <v>0</v>
      </c>
      <c r="F113" s="33">
        <v>0</v>
      </c>
      <c r="G113" s="33">
        <v>55540930.990000002</v>
      </c>
    </row>
    <row r="114" spans="2:7" x14ac:dyDescent="0.2">
      <c r="B114" s="51" t="s">
        <v>214</v>
      </c>
      <c r="C114" s="33">
        <v>760320.65</v>
      </c>
      <c r="D114" s="33">
        <v>0</v>
      </c>
      <c r="E114" s="33">
        <v>358.83</v>
      </c>
      <c r="F114" s="33">
        <v>358.83</v>
      </c>
      <c r="G114" s="33">
        <v>760679.48</v>
      </c>
    </row>
    <row r="115" spans="2:7" x14ac:dyDescent="0.2">
      <c r="B115" s="50" t="s">
        <v>215</v>
      </c>
      <c r="C115" s="33"/>
      <c r="D115" s="33"/>
      <c r="E115" s="33"/>
      <c r="F115" s="33"/>
      <c r="G115" s="33"/>
    </row>
    <row r="116" spans="2:7" x14ac:dyDescent="0.2">
      <c r="B116" s="51" t="s">
        <v>216</v>
      </c>
      <c r="C116" s="33">
        <v>3313.99</v>
      </c>
      <c r="D116" s="33">
        <v>604.54999999999995</v>
      </c>
      <c r="E116" s="33">
        <v>114.12</v>
      </c>
      <c r="F116" s="33">
        <v>-490.43</v>
      </c>
      <c r="G116" s="33">
        <v>2823.56</v>
      </c>
    </row>
    <row r="117" spans="2:7" x14ac:dyDescent="0.2">
      <c r="B117" s="51" t="s">
        <v>217</v>
      </c>
      <c r="C117" s="33">
        <v>0</v>
      </c>
      <c r="D117" s="33">
        <v>0</v>
      </c>
      <c r="E117" s="33">
        <v>0</v>
      </c>
      <c r="F117" s="33">
        <v>0</v>
      </c>
      <c r="G117" s="33">
        <v>0</v>
      </c>
    </row>
    <row r="118" spans="2:7" x14ac:dyDescent="0.2">
      <c r="B118" s="51" t="s">
        <v>218</v>
      </c>
      <c r="C118" s="33">
        <v>787180.45</v>
      </c>
      <c r="D118" s="33">
        <v>0</v>
      </c>
      <c r="E118" s="33">
        <v>358.83</v>
      </c>
      <c r="F118" s="33">
        <v>358.83</v>
      </c>
      <c r="G118" s="33">
        <v>787539.28</v>
      </c>
    </row>
    <row r="119" spans="2:7" x14ac:dyDescent="0.2">
      <c r="B119" s="51" t="s">
        <v>219</v>
      </c>
      <c r="C119" s="33">
        <v>26859.8</v>
      </c>
      <c r="D119" s="33">
        <v>0</v>
      </c>
      <c r="E119" s="33">
        <v>0</v>
      </c>
      <c r="F119" s="33">
        <v>0</v>
      </c>
      <c r="G119" s="33">
        <v>26859.8</v>
      </c>
    </row>
    <row r="120" spans="2:7" x14ac:dyDescent="0.2">
      <c r="B120" s="50" t="s">
        <v>220</v>
      </c>
      <c r="C120" s="33"/>
      <c r="D120" s="33"/>
      <c r="E120" s="33"/>
      <c r="F120" s="33"/>
      <c r="G120" s="33"/>
    </row>
    <row r="121" spans="2:7" x14ac:dyDescent="0.2">
      <c r="B121" s="51" t="s">
        <v>221</v>
      </c>
      <c r="C121" s="33">
        <v>0</v>
      </c>
      <c r="D121" s="33">
        <v>0</v>
      </c>
      <c r="E121" s="33">
        <v>0</v>
      </c>
      <c r="F121" s="33">
        <v>0</v>
      </c>
      <c r="G121" s="33">
        <v>0</v>
      </c>
    </row>
    <row r="122" spans="2:7" x14ac:dyDescent="0.2">
      <c r="B122" s="50" t="s">
        <v>222</v>
      </c>
      <c r="C122" s="33"/>
      <c r="D122" s="33"/>
      <c r="E122" s="33"/>
      <c r="F122" s="33"/>
      <c r="G122" s="33"/>
    </row>
    <row r="123" spans="2:7" x14ac:dyDescent="0.2">
      <c r="B123" s="51" t="s">
        <v>223</v>
      </c>
      <c r="C123" s="33">
        <v>293866.26</v>
      </c>
      <c r="D123" s="33">
        <v>0</v>
      </c>
      <c r="E123" s="33">
        <v>0</v>
      </c>
      <c r="F123" s="33">
        <v>0</v>
      </c>
      <c r="G123" s="33">
        <v>293866.26</v>
      </c>
    </row>
    <row r="124" spans="2:7" x14ac:dyDescent="0.2">
      <c r="B124" s="51" t="s">
        <v>224</v>
      </c>
      <c r="C124" s="33">
        <v>55004286.380000003</v>
      </c>
      <c r="D124" s="33">
        <v>0</v>
      </c>
      <c r="E124" s="33">
        <v>0</v>
      </c>
      <c r="F124" s="33">
        <v>0</v>
      </c>
      <c r="G124" s="33">
        <v>55004286.380000003</v>
      </c>
    </row>
    <row r="125" spans="2:7" x14ac:dyDescent="0.2">
      <c r="B125" s="51" t="s">
        <v>225</v>
      </c>
      <c r="C125" s="33">
        <v>615547.35</v>
      </c>
      <c r="D125" s="33">
        <v>0</v>
      </c>
      <c r="E125" s="33">
        <v>0</v>
      </c>
      <c r="F125" s="33">
        <v>0</v>
      </c>
      <c r="G125" s="33">
        <v>615547.35</v>
      </c>
    </row>
    <row r="126" spans="2:7" x14ac:dyDescent="0.2">
      <c r="B126" s="51" t="s">
        <v>226</v>
      </c>
      <c r="C126" s="33">
        <v>0</v>
      </c>
      <c r="D126" s="33">
        <v>0</v>
      </c>
      <c r="E126" s="33">
        <v>0</v>
      </c>
      <c r="F126" s="33">
        <v>0</v>
      </c>
      <c r="G126" s="33">
        <v>0</v>
      </c>
    </row>
    <row r="127" spans="2:7" x14ac:dyDescent="0.2">
      <c r="B127" s="51" t="s">
        <v>227</v>
      </c>
      <c r="C127" s="33">
        <v>0</v>
      </c>
      <c r="D127" s="33">
        <v>0</v>
      </c>
      <c r="E127" s="33">
        <v>0</v>
      </c>
      <c r="F127" s="33">
        <v>0</v>
      </c>
      <c r="G127" s="33">
        <v>0</v>
      </c>
    </row>
    <row r="128" spans="2:7" x14ac:dyDescent="0.2">
      <c r="B128" s="51" t="s">
        <v>228</v>
      </c>
      <c r="C128" s="33">
        <v>0</v>
      </c>
      <c r="D128" s="33">
        <v>0</v>
      </c>
      <c r="E128" s="33">
        <v>0</v>
      </c>
      <c r="F128" s="33">
        <v>0</v>
      </c>
      <c r="G128" s="33">
        <v>0</v>
      </c>
    </row>
    <row r="129" spans="2:7" x14ac:dyDescent="0.2">
      <c r="B129" s="51" t="s">
        <v>229</v>
      </c>
      <c r="C129" s="33">
        <v>209045.98</v>
      </c>
      <c r="D129" s="33">
        <v>264.19</v>
      </c>
      <c r="E129" s="33">
        <v>0</v>
      </c>
      <c r="F129" s="33">
        <v>264.19</v>
      </c>
      <c r="G129" s="33">
        <v>209310.17</v>
      </c>
    </row>
    <row r="130" spans="2:7" x14ac:dyDescent="0.2">
      <c r="B130" s="51" t="s">
        <v>230</v>
      </c>
      <c r="C130" s="33">
        <v>0</v>
      </c>
      <c r="D130" s="33">
        <v>0</v>
      </c>
      <c r="E130" s="33">
        <v>0</v>
      </c>
      <c r="F130" s="33">
        <v>0</v>
      </c>
      <c r="G130" s="33">
        <v>0</v>
      </c>
    </row>
    <row r="131" spans="2:7" x14ac:dyDescent="0.2">
      <c r="B131" s="51" t="s">
        <v>231</v>
      </c>
      <c r="C131" s="33">
        <v>107609.94</v>
      </c>
      <c r="D131" s="33">
        <v>94.64</v>
      </c>
      <c r="E131" s="33">
        <v>0</v>
      </c>
      <c r="F131" s="33">
        <v>94.64</v>
      </c>
      <c r="G131" s="33">
        <v>107704.58</v>
      </c>
    </row>
    <row r="132" spans="2:7" x14ac:dyDescent="0.2">
      <c r="B132" s="51" t="s">
        <v>232</v>
      </c>
      <c r="C132" s="33">
        <v>0</v>
      </c>
      <c r="D132" s="33">
        <v>0</v>
      </c>
      <c r="E132" s="33">
        <v>0</v>
      </c>
      <c r="F132" s="33">
        <v>0</v>
      </c>
      <c r="G132" s="33">
        <v>0</v>
      </c>
    </row>
    <row r="133" spans="2:7" x14ac:dyDescent="0.2">
      <c r="B133" s="51" t="s">
        <v>233</v>
      </c>
      <c r="C133" s="33">
        <v>42803277.119999997</v>
      </c>
      <c r="D133" s="33">
        <v>49312.87</v>
      </c>
      <c r="E133" s="33">
        <v>1689652.2</v>
      </c>
      <c r="F133" s="33">
        <v>-1640339.33</v>
      </c>
      <c r="G133" s="33">
        <v>41162937.789999999</v>
      </c>
    </row>
    <row r="134" spans="2:7" x14ac:dyDescent="0.2">
      <c r="B134" s="51" t="s">
        <v>234</v>
      </c>
      <c r="C134" s="33">
        <v>3086.26</v>
      </c>
      <c r="D134" s="33">
        <v>114.12</v>
      </c>
      <c r="E134" s="33">
        <v>604.54999999999995</v>
      </c>
      <c r="F134" s="33">
        <v>-490.43</v>
      </c>
      <c r="G134" s="33">
        <v>2595.83</v>
      </c>
    </row>
    <row r="135" spans="2:7" x14ac:dyDescent="0.2">
      <c r="B135" s="51" t="s">
        <v>235</v>
      </c>
      <c r="C135" s="33">
        <v>-436996.63</v>
      </c>
      <c r="D135" s="33">
        <v>55244.56</v>
      </c>
      <c r="E135" s="33">
        <v>55244.56</v>
      </c>
      <c r="F135" s="33">
        <v>0</v>
      </c>
      <c r="G135" s="33">
        <v>-436996.63</v>
      </c>
    </row>
    <row r="136" spans="2:7" x14ac:dyDescent="0.2">
      <c r="B136" s="51" t="s">
        <v>236</v>
      </c>
      <c r="C136" s="33">
        <v>285739.27</v>
      </c>
      <c r="D136" s="33">
        <v>0</v>
      </c>
      <c r="E136" s="33">
        <v>1749.52</v>
      </c>
      <c r="F136" s="33">
        <v>-1749.52</v>
      </c>
      <c r="G136" s="33">
        <v>283989.75</v>
      </c>
    </row>
    <row r="137" spans="2:7" x14ac:dyDescent="0.2">
      <c r="B137" s="51" t="s">
        <v>237</v>
      </c>
      <c r="C137" s="33">
        <v>0</v>
      </c>
      <c r="D137" s="33">
        <v>0</v>
      </c>
      <c r="E137" s="33">
        <v>0</v>
      </c>
      <c r="F137" s="33">
        <v>0</v>
      </c>
      <c r="G137" s="33">
        <v>0</v>
      </c>
    </row>
    <row r="138" spans="2:7" x14ac:dyDescent="0.2">
      <c r="B138" s="51" t="s">
        <v>238</v>
      </c>
      <c r="C138" s="33">
        <v>0</v>
      </c>
      <c r="D138" s="33">
        <v>0</v>
      </c>
      <c r="E138" s="33">
        <v>0</v>
      </c>
      <c r="F138" s="33">
        <v>0</v>
      </c>
      <c r="G138" s="33">
        <v>0</v>
      </c>
    </row>
    <row r="139" spans="2:7" x14ac:dyDescent="0.2">
      <c r="B139" s="51" t="s">
        <v>239</v>
      </c>
      <c r="C139" s="33">
        <v>0</v>
      </c>
      <c r="D139" s="33">
        <v>114.12</v>
      </c>
      <c r="E139" s="33">
        <v>55244.56</v>
      </c>
      <c r="F139" s="33">
        <v>55358.68</v>
      </c>
      <c r="G139" s="33">
        <v>55358.68</v>
      </c>
    </row>
    <row r="140" spans="2:7" x14ac:dyDescent="0.2">
      <c r="B140" s="51" t="s">
        <v>240</v>
      </c>
      <c r="C140" s="33">
        <v>0</v>
      </c>
      <c r="D140" s="33">
        <v>55244.56</v>
      </c>
      <c r="E140" s="33">
        <v>1.26</v>
      </c>
      <c r="F140" s="33">
        <v>55243.3</v>
      </c>
      <c r="G140" s="33">
        <v>55243.3</v>
      </c>
    </row>
    <row r="141" spans="2:7" x14ac:dyDescent="0.2">
      <c r="B141" s="51" t="s">
        <v>241</v>
      </c>
      <c r="C141" s="33">
        <v>0</v>
      </c>
      <c r="D141" s="33">
        <v>0</v>
      </c>
      <c r="E141" s="33">
        <v>0</v>
      </c>
      <c r="F141" s="33">
        <v>0</v>
      </c>
      <c r="G141" s="33">
        <v>0</v>
      </c>
    </row>
    <row r="142" spans="2:7" x14ac:dyDescent="0.2">
      <c r="B142" s="51" t="s">
        <v>242</v>
      </c>
      <c r="C142" s="33">
        <v>209824.02</v>
      </c>
      <c r="D142" s="33">
        <v>264.19</v>
      </c>
      <c r="E142" s="33">
        <v>377.3</v>
      </c>
      <c r="F142" s="33">
        <v>-113.11</v>
      </c>
      <c r="G142" s="33">
        <v>209710.91</v>
      </c>
    </row>
    <row r="143" spans="2:7" x14ac:dyDescent="0.2">
      <c r="B143" s="51" t="s">
        <v>243</v>
      </c>
      <c r="C143" s="33">
        <v>0</v>
      </c>
      <c r="D143" s="33">
        <v>0</v>
      </c>
      <c r="E143" s="33">
        <v>0</v>
      </c>
      <c r="F143" s="33">
        <v>0</v>
      </c>
      <c r="G143" s="33">
        <v>0</v>
      </c>
    </row>
    <row r="144" spans="2:7" x14ac:dyDescent="0.2">
      <c r="B144" s="51" t="s">
        <v>244</v>
      </c>
      <c r="C144" s="33">
        <v>0</v>
      </c>
      <c r="D144" s="33">
        <v>0</v>
      </c>
      <c r="E144" s="33">
        <v>0</v>
      </c>
      <c r="F144" s="33">
        <v>0</v>
      </c>
      <c r="G144" s="33">
        <v>0</v>
      </c>
    </row>
    <row r="145" spans="2:7" x14ac:dyDescent="0.2">
      <c r="B145" s="51" t="s">
        <v>245</v>
      </c>
      <c r="C145" s="33">
        <v>0</v>
      </c>
      <c r="D145" s="33">
        <v>0</v>
      </c>
      <c r="E145" s="33">
        <v>0</v>
      </c>
      <c r="F145" s="33">
        <v>0</v>
      </c>
      <c r="G145" s="33">
        <v>0</v>
      </c>
    </row>
    <row r="146" spans="2:7" x14ac:dyDescent="0.2">
      <c r="B146" s="51" t="s">
        <v>246</v>
      </c>
      <c r="C146" s="33">
        <v>0</v>
      </c>
      <c r="D146" s="33">
        <v>0</v>
      </c>
      <c r="E146" s="33">
        <v>0</v>
      </c>
      <c r="F146" s="33">
        <v>0</v>
      </c>
      <c r="G146" s="33">
        <v>0</v>
      </c>
    </row>
    <row r="147" spans="2:7" x14ac:dyDescent="0.2">
      <c r="B147" s="51" t="s">
        <v>247</v>
      </c>
      <c r="C147" s="33">
        <v>0</v>
      </c>
      <c r="D147" s="33">
        <v>0</v>
      </c>
      <c r="E147" s="33">
        <v>0</v>
      </c>
      <c r="F147" s="33">
        <v>0</v>
      </c>
      <c r="G147" s="33">
        <v>0</v>
      </c>
    </row>
    <row r="148" spans="2:7" x14ac:dyDescent="0.2">
      <c r="B148" s="51" t="s">
        <v>248</v>
      </c>
      <c r="C148" s="33">
        <v>0</v>
      </c>
      <c r="D148" s="33">
        <v>0</v>
      </c>
      <c r="E148" s="33">
        <v>0</v>
      </c>
      <c r="F148" s="33">
        <v>0</v>
      </c>
      <c r="G148" s="33">
        <v>0</v>
      </c>
    </row>
    <row r="149" spans="2:7" x14ac:dyDescent="0.2">
      <c r="B149" s="51" t="s">
        <v>249</v>
      </c>
      <c r="C149" s="33">
        <v>0</v>
      </c>
      <c r="D149" s="33">
        <v>0</v>
      </c>
      <c r="E149" s="33">
        <v>0</v>
      </c>
      <c r="F149" s="33">
        <v>0</v>
      </c>
      <c r="G149" s="33">
        <v>0</v>
      </c>
    </row>
    <row r="150" spans="2:7" x14ac:dyDescent="0.2">
      <c r="B150" s="51" t="s">
        <v>250</v>
      </c>
      <c r="C150" s="33">
        <v>0</v>
      </c>
      <c r="D150" s="33">
        <v>0</v>
      </c>
      <c r="E150" s="33">
        <v>0</v>
      </c>
      <c r="F150" s="33">
        <v>0</v>
      </c>
      <c r="G150" s="33">
        <v>0</v>
      </c>
    </row>
    <row r="151" spans="2:7" x14ac:dyDescent="0.2">
      <c r="B151" s="51" t="s">
        <v>251</v>
      </c>
      <c r="C151" s="33">
        <v>0</v>
      </c>
      <c r="D151" s="33">
        <v>0</v>
      </c>
      <c r="E151" s="33">
        <v>0</v>
      </c>
      <c r="F151" s="33">
        <v>0</v>
      </c>
      <c r="G151" s="33">
        <v>0</v>
      </c>
    </row>
    <row r="152" spans="2:7" x14ac:dyDescent="0.2">
      <c r="B152" s="51" t="s">
        <v>252</v>
      </c>
      <c r="C152" s="33">
        <v>0</v>
      </c>
      <c r="D152" s="33">
        <v>0</v>
      </c>
      <c r="E152" s="33">
        <v>0</v>
      </c>
      <c r="F152" s="33">
        <v>0</v>
      </c>
      <c r="G152" s="33">
        <v>0</v>
      </c>
    </row>
    <row r="153" spans="2:7" x14ac:dyDescent="0.2">
      <c r="B153" s="51" t="s">
        <v>253</v>
      </c>
      <c r="C153" s="33">
        <v>0</v>
      </c>
      <c r="D153" s="33">
        <v>0</v>
      </c>
      <c r="E153" s="33">
        <v>0</v>
      </c>
      <c r="F153" s="33">
        <v>0</v>
      </c>
      <c r="G153" s="33">
        <v>0</v>
      </c>
    </row>
    <row r="154" spans="2:7" x14ac:dyDescent="0.2">
      <c r="B154" s="51" t="s">
        <v>254</v>
      </c>
      <c r="C154" s="33">
        <v>0</v>
      </c>
      <c r="D154" s="33">
        <v>0</v>
      </c>
      <c r="E154" s="33">
        <v>0</v>
      </c>
      <c r="F154" s="33">
        <v>0</v>
      </c>
      <c r="G154" s="33">
        <v>0</v>
      </c>
    </row>
    <row r="155" spans="2:7" x14ac:dyDescent="0.2">
      <c r="B155" s="51" t="s">
        <v>255</v>
      </c>
      <c r="C155" s="33">
        <v>0</v>
      </c>
      <c r="D155" s="33">
        <v>0</v>
      </c>
      <c r="E155" s="33">
        <v>0</v>
      </c>
      <c r="F155" s="33">
        <v>0</v>
      </c>
      <c r="G155" s="33">
        <v>0</v>
      </c>
    </row>
    <row r="156" spans="2:7" x14ac:dyDescent="0.2">
      <c r="B156" s="51" t="s">
        <v>256</v>
      </c>
      <c r="C156" s="33">
        <v>0</v>
      </c>
      <c r="D156" s="33">
        <v>0</v>
      </c>
      <c r="E156" s="33">
        <v>0</v>
      </c>
      <c r="F156" s="33">
        <v>0</v>
      </c>
      <c r="G156" s="33">
        <v>0</v>
      </c>
    </row>
    <row r="157" spans="2:7" x14ac:dyDescent="0.2">
      <c r="B157" s="51" t="s">
        <v>257</v>
      </c>
      <c r="C157" s="33">
        <v>0</v>
      </c>
      <c r="D157" s="33">
        <v>0</v>
      </c>
      <c r="E157" s="33">
        <v>0</v>
      </c>
      <c r="F157" s="33">
        <v>0</v>
      </c>
      <c r="G157" s="33">
        <v>0</v>
      </c>
    </row>
    <row r="158" spans="2:7" x14ac:dyDescent="0.2">
      <c r="B158" s="51" t="s">
        <v>258</v>
      </c>
      <c r="C158" s="33">
        <v>109918.16</v>
      </c>
      <c r="D158" s="33">
        <v>94.64</v>
      </c>
      <c r="E158" s="33">
        <v>225.99</v>
      </c>
      <c r="F158" s="33">
        <v>-131.35</v>
      </c>
      <c r="G158" s="33">
        <v>109786.81</v>
      </c>
    </row>
    <row r="159" spans="2:7" x14ac:dyDescent="0.2">
      <c r="B159" s="51" t="s">
        <v>259</v>
      </c>
      <c r="C159" s="33">
        <v>0</v>
      </c>
      <c r="D159" s="33">
        <v>0</v>
      </c>
      <c r="E159" s="33">
        <v>0</v>
      </c>
      <c r="F159" s="33">
        <v>0</v>
      </c>
      <c r="G159" s="33">
        <v>0</v>
      </c>
    </row>
    <row r="160" spans="2:7" x14ac:dyDescent="0.2">
      <c r="B160" s="51" t="s">
        <v>260</v>
      </c>
      <c r="C160" s="33">
        <v>0</v>
      </c>
      <c r="D160" s="33">
        <v>0</v>
      </c>
      <c r="E160" s="33">
        <v>0</v>
      </c>
      <c r="F160" s="33">
        <v>0</v>
      </c>
      <c r="G160" s="33">
        <v>0</v>
      </c>
    </row>
    <row r="161" spans="2:7" x14ac:dyDescent="0.2">
      <c r="B161" s="51" t="s">
        <v>261</v>
      </c>
      <c r="C161" s="33">
        <v>-436996.63</v>
      </c>
      <c r="D161" s="33">
        <v>0</v>
      </c>
      <c r="E161" s="33">
        <v>0</v>
      </c>
      <c r="F161" s="33">
        <v>0</v>
      </c>
      <c r="G161" s="33">
        <v>-436996.63</v>
      </c>
    </row>
    <row r="162" spans="2:7" x14ac:dyDescent="0.2">
      <c r="B162" s="51" t="s">
        <v>262</v>
      </c>
      <c r="C162" s="33">
        <v>0</v>
      </c>
      <c r="D162" s="33">
        <v>0</v>
      </c>
      <c r="E162" s="33">
        <v>0</v>
      </c>
      <c r="F162" s="33">
        <v>0</v>
      </c>
      <c r="G162" s="33">
        <v>0</v>
      </c>
    </row>
    <row r="163" spans="2:7" x14ac:dyDescent="0.2">
      <c r="B163" s="51" t="s">
        <v>263</v>
      </c>
      <c r="C163" s="33">
        <v>0</v>
      </c>
      <c r="D163" s="33">
        <v>0</v>
      </c>
      <c r="E163" s="33">
        <v>0</v>
      </c>
      <c r="F163" s="33">
        <v>0</v>
      </c>
      <c r="G163" s="33">
        <v>0</v>
      </c>
    </row>
    <row r="164" spans="2:7" x14ac:dyDescent="0.2">
      <c r="B164" s="51" t="s">
        <v>264</v>
      </c>
      <c r="C164" s="33">
        <v>0</v>
      </c>
      <c r="D164" s="33">
        <v>0</v>
      </c>
      <c r="E164" s="33">
        <v>0</v>
      </c>
      <c r="F164" s="33">
        <v>0</v>
      </c>
      <c r="G164" s="33">
        <v>0</v>
      </c>
    </row>
    <row r="165" spans="2:7" x14ac:dyDescent="0.2">
      <c r="B165" s="51" t="s">
        <v>265</v>
      </c>
      <c r="C165" s="33">
        <v>29.97</v>
      </c>
      <c r="D165" s="33">
        <v>0</v>
      </c>
      <c r="E165" s="33">
        <v>0</v>
      </c>
      <c r="F165" s="33">
        <v>0</v>
      </c>
      <c r="G165" s="33">
        <v>29.97</v>
      </c>
    </row>
    <row r="166" spans="2:7" x14ac:dyDescent="0.2">
      <c r="B166" s="51" t="s">
        <v>266</v>
      </c>
      <c r="C166" s="33">
        <v>4693.17</v>
      </c>
      <c r="D166" s="33">
        <v>0</v>
      </c>
      <c r="E166" s="33">
        <v>0</v>
      </c>
      <c r="F166" s="33">
        <v>0</v>
      </c>
      <c r="G166" s="33">
        <v>4693.17</v>
      </c>
    </row>
    <row r="167" spans="2:7" x14ac:dyDescent="0.2">
      <c r="B167" s="51" t="s">
        <v>156</v>
      </c>
      <c r="C167" s="33">
        <v>0</v>
      </c>
      <c r="D167" s="33">
        <v>0</v>
      </c>
      <c r="E167" s="33">
        <v>0</v>
      </c>
      <c r="F167" s="33">
        <v>0</v>
      </c>
      <c r="G167" s="33">
        <v>0</v>
      </c>
    </row>
    <row r="168" spans="2:7" x14ac:dyDescent="0.2">
      <c r="B168" s="51" t="s">
        <v>267</v>
      </c>
      <c r="C168" s="33">
        <v>0</v>
      </c>
      <c r="D168" s="33">
        <v>0</v>
      </c>
      <c r="E168" s="33">
        <v>0</v>
      </c>
      <c r="F168" s="33">
        <v>0</v>
      </c>
      <c r="G168" s="33">
        <v>0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63"/>
  <sheetViews>
    <sheetView zoomScaleNormal="100" workbookViewId="0">
      <pane ySplit="1" topLeftCell="A2" activePane="bottomLeft" state="frozen"/>
      <selection pane="bottomLeft" activeCell="C28" sqref="C28"/>
    </sheetView>
  </sheetViews>
  <sheetFormatPr defaultRowHeight="12.75" x14ac:dyDescent="0.2"/>
  <cols>
    <col min="2" max="2" width="12" style="55" customWidth="1"/>
    <col min="3" max="3" width="10.140625" style="55" customWidth="1"/>
    <col min="8" max="8" width="20.42578125" customWidth="1"/>
    <col min="13" max="13" width="10.7109375" customWidth="1"/>
  </cols>
  <sheetData>
    <row r="1" spans="1:13" x14ac:dyDescent="0.2">
      <c r="A1" t="s">
        <v>67</v>
      </c>
      <c r="B1" s="55" t="s">
        <v>68</v>
      </c>
      <c r="C1" s="55" t="s">
        <v>69</v>
      </c>
      <c r="D1" t="s">
        <v>70</v>
      </c>
      <c r="E1" t="s">
        <v>71</v>
      </c>
      <c r="F1" t="s">
        <v>72</v>
      </c>
      <c r="G1" t="s">
        <v>73</v>
      </c>
      <c r="H1" t="s">
        <v>74</v>
      </c>
      <c r="I1" t="s">
        <v>75</v>
      </c>
      <c r="J1" t="s">
        <v>76</v>
      </c>
      <c r="K1" t="s">
        <v>77</v>
      </c>
      <c r="L1" t="s">
        <v>78</v>
      </c>
      <c r="M1" t="s">
        <v>79</v>
      </c>
    </row>
    <row r="2" spans="1:13" x14ac:dyDescent="0.2">
      <c r="A2" t="s">
        <v>268</v>
      </c>
      <c r="B2" s="55" t="s">
        <v>269</v>
      </c>
      <c r="C2" s="55" t="s">
        <v>270</v>
      </c>
      <c r="D2" t="s">
        <v>271</v>
      </c>
      <c r="E2">
        <v>34726</v>
      </c>
      <c r="F2">
        <v>1544567.5</v>
      </c>
      <c r="G2">
        <v>58.25</v>
      </c>
      <c r="H2">
        <v>2022789.5</v>
      </c>
      <c r="I2">
        <v>1544567.5</v>
      </c>
      <c r="J2">
        <v>58.25</v>
      </c>
      <c r="K2">
        <v>2022789.5</v>
      </c>
      <c r="L2" t="s">
        <v>272</v>
      </c>
      <c r="M2" s="34">
        <v>44316</v>
      </c>
    </row>
    <row r="3" spans="1:13" x14ac:dyDescent="0.2">
      <c r="A3" t="s">
        <v>268</v>
      </c>
      <c r="B3" s="55" t="s">
        <v>273</v>
      </c>
      <c r="C3" s="55" t="s">
        <v>274</v>
      </c>
      <c r="D3" t="s">
        <v>275</v>
      </c>
      <c r="E3">
        <v>8900</v>
      </c>
      <c r="F3">
        <v>1107483.3600000001</v>
      </c>
      <c r="G3">
        <v>144.97</v>
      </c>
      <c r="H3">
        <v>1290233</v>
      </c>
      <c r="I3">
        <v>1107483.3600000001</v>
      </c>
      <c r="J3">
        <v>144.97</v>
      </c>
      <c r="K3">
        <v>1290233</v>
      </c>
      <c r="L3" t="s">
        <v>272</v>
      </c>
      <c r="M3" s="34">
        <v>44316</v>
      </c>
    </row>
    <row r="4" spans="1:13" x14ac:dyDescent="0.2">
      <c r="A4" t="s">
        <v>268</v>
      </c>
      <c r="B4" s="55" t="s">
        <v>276</v>
      </c>
      <c r="C4" s="55" t="s">
        <v>277</v>
      </c>
      <c r="D4" t="s">
        <v>278</v>
      </c>
      <c r="E4">
        <v>27647</v>
      </c>
      <c r="F4">
        <v>1367701.97</v>
      </c>
      <c r="G4">
        <v>88.46</v>
      </c>
      <c r="H4">
        <v>2445653.62</v>
      </c>
      <c r="I4">
        <v>1367701.97</v>
      </c>
      <c r="J4">
        <v>88.46</v>
      </c>
      <c r="K4">
        <v>2445653.62</v>
      </c>
      <c r="L4" t="s">
        <v>272</v>
      </c>
      <c r="M4" s="34">
        <v>44316</v>
      </c>
    </row>
    <row r="5" spans="1:13" x14ac:dyDescent="0.2">
      <c r="A5" t="s">
        <v>268</v>
      </c>
      <c r="B5" s="55" t="s">
        <v>279</v>
      </c>
      <c r="C5" s="55">
        <v>2181334</v>
      </c>
      <c r="D5" t="s">
        <v>280</v>
      </c>
      <c r="E5">
        <v>13734</v>
      </c>
      <c r="F5">
        <v>1154331.31</v>
      </c>
      <c r="G5">
        <v>116.81</v>
      </c>
      <c r="H5">
        <v>1604268.54</v>
      </c>
      <c r="I5">
        <v>1154331.31</v>
      </c>
      <c r="J5">
        <v>116.81</v>
      </c>
      <c r="K5">
        <v>1604268.54</v>
      </c>
      <c r="L5" t="s">
        <v>272</v>
      </c>
      <c r="M5" s="34">
        <v>44316</v>
      </c>
    </row>
    <row r="6" spans="1:13" x14ac:dyDescent="0.2">
      <c r="A6" t="s">
        <v>268</v>
      </c>
      <c r="B6" s="55">
        <v>124765108</v>
      </c>
      <c r="C6" s="55">
        <v>2125097</v>
      </c>
      <c r="D6" t="s">
        <v>281</v>
      </c>
      <c r="E6">
        <v>61706</v>
      </c>
      <c r="F6">
        <v>976474.74</v>
      </c>
      <c r="G6">
        <v>31.32</v>
      </c>
      <c r="H6">
        <v>1932631.92</v>
      </c>
      <c r="I6">
        <v>976474.74</v>
      </c>
      <c r="J6">
        <v>31.32</v>
      </c>
      <c r="K6">
        <v>1932631.92</v>
      </c>
      <c r="L6" t="s">
        <v>272</v>
      </c>
      <c r="M6" s="34">
        <v>44316</v>
      </c>
    </row>
    <row r="7" spans="1:13" x14ac:dyDescent="0.2">
      <c r="A7" t="s">
        <v>268</v>
      </c>
      <c r="B7" s="55">
        <v>294821608</v>
      </c>
      <c r="C7" s="55">
        <v>2031730</v>
      </c>
      <c r="D7" t="s">
        <v>282</v>
      </c>
      <c r="E7">
        <v>235319</v>
      </c>
      <c r="F7">
        <v>1651852.11</v>
      </c>
      <c r="G7">
        <v>13.79</v>
      </c>
      <c r="H7">
        <v>3245049.01</v>
      </c>
      <c r="I7">
        <v>1651852.11</v>
      </c>
      <c r="J7">
        <v>13.79</v>
      </c>
      <c r="K7">
        <v>3245049.01</v>
      </c>
      <c r="L7" t="s">
        <v>272</v>
      </c>
      <c r="M7" s="34">
        <v>44316</v>
      </c>
    </row>
    <row r="8" spans="1:13" x14ac:dyDescent="0.2">
      <c r="A8" t="s">
        <v>268</v>
      </c>
      <c r="B8" s="55" t="s">
        <v>283</v>
      </c>
      <c r="C8" s="55">
        <v>2311614</v>
      </c>
      <c r="D8" t="s">
        <v>284</v>
      </c>
      <c r="E8">
        <v>13944</v>
      </c>
      <c r="F8">
        <v>1367877.11</v>
      </c>
      <c r="G8">
        <v>137.06</v>
      </c>
      <c r="H8">
        <v>1911164.64</v>
      </c>
      <c r="I8">
        <v>1367877.11</v>
      </c>
      <c r="J8">
        <v>137.06</v>
      </c>
      <c r="K8">
        <v>1911164.64</v>
      </c>
      <c r="L8" t="s">
        <v>272</v>
      </c>
      <c r="M8" s="34">
        <v>44316</v>
      </c>
    </row>
    <row r="9" spans="1:13" x14ac:dyDescent="0.2">
      <c r="A9" t="s">
        <v>268</v>
      </c>
      <c r="B9" s="55" t="s">
        <v>285</v>
      </c>
      <c r="C9" s="55" t="s">
        <v>286</v>
      </c>
      <c r="D9" t="s">
        <v>287</v>
      </c>
      <c r="E9">
        <v>9000</v>
      </c>
      <c r="F9">
        <v>334834.09999999998</v>
      </c>
      <c r="G9">
        <v>38.659999999999997</v>
      </c>
      <c r="H9">
        <v>347904</v>
      </c>
      <c r="I9">
        <v>334834.09999999998</v>
      </c>
      <c r="J9">
        <v>38.659999999999997</v>
      </c>
      <c r="K9">
        <v>347904</v>
      </c>
      <c r="L9" t="s">
        <v>272</v>
      </c>
      <c r="M9" s="34">
        <v>44316</v>
      </c>
    </row>
    <row r="10" spans="1:13" x14ac:dyDescent="0.2">
      <c r="A10" t="s">
        <v>268</v>
      </c>
      <c r="B10" s="55" t="s">
        <v>288</v>
      </c>
      <c r="C10" s="55" t="s">
        <v>289</v>
      </c>
      <c r="D10" t="s">
        <v>290</v>
      </c>
      <c r="E10">
        <v>14596</v>
      </c>
      <c r="F10">
        <v>958553.82</v>
      </c>
      <c r="G10">
        <v>213.39</v>
      </c>
      <c r="H10">
        <v>3114640.44</v>
      </c>
      <c r="I10">
        <v>958553.82</v>
      </c>
      <c r="J10">
        <v>213.39</v>
      </c>
      <c r="K10">
        <v>3114640.44</v>
      </c>
      <c r="L10" t="s">
        <v>272</v>
      </c>
      <c r="M10" s="34">
        <v>44316</v>
      </c>
    </row>
    <row r="11" spans="1:13" x14ac:dyDescent="0.2">
      <c r="A11" t="s">
        <v>268</v>
      </c>
      <c r="B11" s="55" t="s">
        <v>291</v>
      </c>
      <c r="C11" s="55" t="s">
        <v>292</v>
      </c>
      <c r="D11" t="s">
        <v>293</v>
      </c>
      <c r="E11">
        <v>12924</v>
      </c>
      <c r="F11">
        <v>1172720.21</v>
      </c>
      <c r="G11">
        <v>77.77</v>
      </c>
      <c r="H11">
        <v>1005099.48</v>
      </c>
      <c r="I11">
        <v>1172720.21</v>
      </c>
      <c r="J11">
        <v>77.77</v>
      </c>
      <c r="K11">
        <v>1005099.48</v>
      </c>
      <c r="L11" t="s">
        <v>272</v>
      </c>
      <c r="M11" s="34">
        <v>44316</v>
      </c>
    </row>
    <row r="12" spans="1:13" x14ac:dyDescent="0.2">
      <c r="A12" t="s">
        <v>268</v>
      </c>
      <c r="B12" s="55">
        <v>398438408</v>
      </c>
      <c r="C12" s="55" t="s">
        <v>294</v>
      </c>
      <c r="D12" t="s">
        <v>295</v>
      </c>
      <c r="E12">
        <v>50445</v>
      </c>
      <c r="F12">
        <v>865596.57</v>
      </c>
      <c r="G12">
        <v>17.649999999999999</v>
      </c>
      <c r="H12">
        <v>890354.25</v>
      </c>
      <c r="I12">
        <v>865596.57</v>
      </c>
      <c r="J12">
        <v>17.649999999999999</v>
      </c>
      <c r="K12">
        <v>890354.25</v>
      </c>
      <c r="L12" t="s">
        <v>272</v>
      </c>
      <c r="M12" s="34">
        <v>44316</v>
      </c>
    </row>
    <row r="13" spans="1:13" x14ac:dyDescent="0.2">
      <c r="A13" t="s">
        <v>268</v>
      </c>
      <c r="B13" s="55" t="s">
        <v>296</v>
      </c>
      <c r="C13" s="55">
        <v>2559975</v>
      </c>
      <c r="D13" t="s">
        <v>297</v>
      </c>
      <c r="E13">
        <v>22414</v>
      </c>
      <c r="F13">
        <v>412838.96</v>
      </c>
      <c r="G13">
        <v>40.409999999999997</v>
      </c>
      <c r="H13">
        <v>905660.08</v>
      </c>
      <c r="I13">
        <v>412838.96</v>
      </c>
      <c r="J13">
        <v>40.409999999999997</v>
      </c>
      <c r="K13">
        <v>905660.08</v>
      </c>
      <c r="L13" t="s">
        <v>272</v>
      </c>
      <c r="M13" s="34">
        <v>44316</v>
      </c>
    </row>
    <row r="14" spans="1:13" x14ac:dyDescent="0.2">
      <c r="A14" t="s">
        <v>268</v>
      </c>
      <c r="B14" s="55" t="s">
        <v>298</v>
      </c>
      <c r="C14" s="55" t="s">
        <v>299</v>
      </c>
      <c r="D14" t="s">
        <v>300</v>
      </c>
      <c r="E14">
        <v>22201</v>
      </c>
      <c r="F14">
        <v>1045342.31</v>
      </c>
      <c r="G14">
        <v>71.11</v>
      </c>
      <c r="H14">
        <v>1578713.11</v>
      </c>
      <c r="I14">
        <v>1045342.31</v>
      </c>
      <c r="J14">
        <v>71.11</v>
      </c>
      <c r="K14">
        <v>1578713.11</v>
      </c>
      <c r="L14" t="s">
        <v>272</v>
      </c>
      <c r="M14" s="34">
        <v>44316</v>
      </c>
    </row>
    <row r="15" spans="1:13" x14ac:dyDescent="0.2">
      <c r="A15" t="s">
        <v>268</v>
      </c>
      <c r="B15" s="55" t="s">
        <v>301</v>
      </c>
      <c r="C15" s="55" t="s">
        <v>302</v>
      </c>
      <c r="D15" t="s">
        <v>303</v>
      </c>
      <c r="E15">
        <v>11424</v>
      </c>
      <c r="F15">
        <v>900848.13</v>
      </c>
      <c r="G15">
        <v>216.95</v>
      </c>
      <c r="H15">
        <v>2478436.7999999998</v>
      </c>
      <c r="I15">
        <v>900848.13</v>
      </c>
      <c r="J15">
        <v>216.95</v>
      </c>
      <c r="K15">
        <v>2478436.7999999998</v>
      </c>
      <c r="L15" t="s">
        <v>272</v>
      </c>
      <c r="M15" s="34">
        <v>44316</v>
      </c>
    </row>
    <row r="16" spans="1:13" x14ac:dyDescent="0.2">
      <c r="A16" t="s">
        <v>268</v>
      </c>
      <c r="B16" s="55" t="s">
        <v>304</v>
      </c>
      <c r="C16" s="55" t="s">
        <v>305</v>
      </c>
      <c r="D16" t="s">
        <v>306</v>
      </c>
      <c r="E16">
        <v>141740</v>
      </c>
      <c r="F16">
        <v>1219772.27</v>
      </c>
      <c r="G16">
        <v>12.61</v>
      </c>
      <c r="H16">
        <v>1787766.62</v>
      </c>
      <c r="I16">
        <v>1219772.27</v>
      </c>
      <c r="J16">
        <v>12.61</v>
      </c>
      <c r="K16">
        <v>1787766.62</v>
      </c>
      <c r="L16" t="s">
        <v>272</v>
      </c>
      <c r="M16" s="34">
        <v>44316</v>
      </c>
    </row>
    <row r="17" spans="1:13" x14ac:dyDescent="0.2">
      <c r="A17" t="s">
        <v>268</v>
      </c>
      <c r="B17" s="55" t="s">
        <v>307</v>
      </c>
      <c r="C17" s="55" t="s">
        <v>308</v>
      </c>
      <c r="D17" t="s">
        <v>309</v>
      </c>
      <c r="E17">
        <v>10000</v>
      </c>
      <c r="F17">
        <v>372019</v>
      </c>
      <c r="G17">
        <v>30.42</v>
      </c>
      <c r="H17">
        <v>304200</v>
      </c>
      <c r="I17">
        <v>372019</v>
      </c>
      <c r="J17">
        <v>30.42</v>
      </c>
      <c r="K17">
        <v>304200</v>
      </c>
      <c r="L17" t="s">
        <v>272</v>
      </c>
      <c r="M17" s="34">
        <v>44316</v>
      </c>
    </row>
    <row r="18" spans="1:13" x14ac:dyDescent="0.2">
      <c r="A18" t="s">
        <v>268</v>
      </c>
      <c r="B18" s="55" t="s">
        <v>310</v>
      </c>
      <c r="C18" s="55" t="s">
        <v>311</v>
      </c>
      <c r="D18" t="s">
        <v>312</v>
      </c>
      <c r="E18">
        <v>28127</v>
      </c>
      <c r="F18">
        <v>711541.75</v>
      </c>
      <c r="G18">
        <v>110.88</v>
      </c>
      <c r="H18">
        <v>3118721.76</v>
      </c>
      <c r="I18">
        <v>711541.75</v>
      </c>
      <c r="J18">
        <v>110.88</v>
      </c>
      <c r="K18">
        <v>3118721.76</v>
      </c>
      <c r="L18" t="s">
        <v>272</v>
      </c>
      <c r="M18" s="34">
        <v>44316</v>
      </c>
    </row>
    <row r="19" spans="1:13" x14ac:dyDescent="0.2">
      <c r="A19" t="s">
        <v>268</v>
      </c>
      <c r="B19" s="55">
        <v>589339209</v>
      </c>
      <c r="C19" s="55" t="s">
        <v>313</v>
      </c>
      <c r="D19" t="s">
        <v>314</v>
      </c>
      <c r="E19">
        <v>73023</v>
      </c>
      <c r="F19">
        <v>1599526.32</v>
      </c>
      <c r="G19">
        <v>35.19</v>
      </c>
      <c r="H19">
        <v>2569460.31</v>
      </c>
      <c r="I19">
        <v>1599526.32</v>
      </c>
      <c r="J19">
        <v>35.19</v>
      </c>
      <c r="K19">
        <v>2569460.31</v>
      </c>
      <c r="L19" t="s">
        <v>272</v>
      </c>
      <c r="M19" s="34">
        <v>44316</v>
      </c>
    </row>
    <row r="20" spans="1:13" x14ac:dyDescent="0.2">
      <c r="A20" t="s">
        <v>268</v>
      </c>
      <c r="B20" s="55">
        <v>617760202</v>
      </c>
      <c r="C20" s="55" t="s">
        <v>315</v>
      </c>
      <c r="D20" t="s">
        <v>316</v>
      </c>
      <c r="E20">
        <v>14000</v>
      </c>
      <c r="F20">
        <v>508310.6</v>
      </c>
      <c r="G20">
        <v>23.95</v>
      </c>
      <c r="H20">
        <v>335300</v>
      </c>
      <c r="I20">
        <v>508310.6</v>
      </c>
      <c r="J20">
        <v>23.95</v>
      </c>
      <c r="K20">
        <v>335300</v>
      </c>
      <c r="L20" t="s">
        <v>272</v>
      </c>
      <c r="M20" s="34">
        <v>44316</v>
      </c>
    </row>
    <row r="21" spans="1:13" x14ac:dyDescent="0.2">
      <c r="A21" t="s">
        <v>268</v>
      </c>
      <c r="B21" s="55">
        <v>654902204</v>
      </c>
      <c r="C21" s="55">
        <v>2640891</v>
      </c>
      <c r="D21" t="s">
        <v>317</v>
      </c>
      <c r="E21">
        <v>255000</v>
      </c>
      <c r="F21">
        <v>810492</v>
      </c>
      <c r="G21">
        <v>4.68</v>
      </c>
      <c r="H21">
        <v>1193400</v>
      </c>
      <c r="I21">
        <v>810492</v>
      </c>
      <c r="J21">
        <v>4.68</v>
      </c>
      <c r="K21">
        <v>1193400</v>
      </c>
      <c r="L21" t="s">
        <v>272</v>
      </c>
      <c r="M21" s="34">
        <v>44316</v>
      </c>
    </row>
    <row r="22" spans="1:13" x14ac:dyDescent="0.2">
      <c r="A22" t="s">
        <v>268</v>
      </c>
      <c r="B22" s="55">
        <v>683715106</v>
      </c>
      <c r="C22" s="55">
        <v>2655657</v>
      </c>
      <c r="D22" t="s">
        <v>318</v>
      </c>
      <c r="E22">
        <v>30760</v>
      </c>
      <c r="F22">
        <v>1063849.21</v>
      </c>
      <c r="G22">
        <v>47.1</v>
      </c>
      <c r="H22">
        <v>1448796</v>
      </c>
      <c r="I22">
        <v>1063849.21</v>
      </c>
      <c r="J22">
        <v>47.1</v>
      </c>
      <c r="K22">
        <v>1448796</v>
      </c>
      <c r="L22" t="s">
        <v>272</v>
      </c>
      <c r="M22" s="34">
        <v>44316</v>
      </c>
    </row>
    <row r="23" spans="1:13" x14ac:dyDescent="0.2">
      <c r="A23" t="s">
        <v>268</v>
      </c>
      <c r="B23" s="55">
        <v>686330101</v>
      </c>
      <c r="C23" s="55">
        <v>2402444</v>
      </c>
      <c r="D23" t="s">
        <v>319</v>
      </c>
      <c r="E23">
        <v>21007</v>
      </c>
      <c r="F23">
        <v>1664619.36</v>
      </c>
      <c r="G23">
        <v>80.84</v>
      </c>
      <c r="H23">
        <v>1698205.88</v>
      </c>
      <c r="I23">
        <v>1664619.36</v>
      </c>
      <c r="J23">
        <v>80.84</v>
      </c>
      <c r="K23">
        <v>1698205.88</v>
      </c>
      <c r="L23" t="s">
        <v>272</v>
      </c>
      <c r="M23" s="34">
        <v>44316</v>
      </c>
    </row>
    <row r="24" spans="1:13" x14ac:dyDescent="0.2">
      <c r="A24" t="s">
        <v>268</v>
      </c>
      <c r="B24" s="55">
        <v>705015105</v>
      </c>
      <c r="C24" s="55">
        <v>2704485</v>
      </c>
      <c r="D24" t="s">
        <v>320</v>
      </c>
      <c r="E24">
        <v>149014</v>
      </c>
      <c r="F24">
        <v>1628615.82</v>
      </c>
      <c r="G24">
        <v>11.5</v>
      </c>
      <c r="H24">
        <v>1713661</v>
      </c>
      <c r="I24">
        <v>1628615.82</v>
      </c>
      <c r="J24">
        <v>11.5</v>
      </c>
      <c r="K24">
        <v>1713661</v>
      </c>
      <c r="L24" t="s">
        <v>272</v>
      </c>
      <c r="M24" s="34">
        <v>44316</v>
      </c>
    </row>
    <row r="25" spans="1:13" x14ac:dyDescent="0.2">
      <c r="A25" t="s">
        <v>268</v>
      </c>
      <c r="B25" s="55">
        <v>803054204</v>
      </c>
      <c r="C25" s="55">
        <v>2775135</v>
      </c>
      <c r="D25" t="s">
        <v>321</v>
      </c>
      <c r="E25">
        <v>7500</v>
      </c>
      <c r="F25">
        <v>804053.76</v>
      </c>
      <c r="G25">
        <v>139.94</v>
      </c>
      <c r="H25">
        <v>1049550</v>
      </c>
      <c r="I25">
        <v>804053.76</v>
      </c>
      <c r="J25">
        <v>139.94</v>
      </c>
      <c r="K25">
        <v>1049550</v>
      </c>
      <c r="L25" t="s">
        <v>272</v>
      </c>
      <c r="M25" s="34">
        <v>44316</v>
      </c>
    </row>
    <row r="26" spans="1:13" x14ac:dyDescent="0.2">
      <c r="A26" t="s">
        <v>268</v>
      </c>
      <c r="B26" s="55" t="s">
        <v>322</v>
      </c>
      <c r="C26" s="55" t="s">
        <v>323</v>
      </c>
      <c r="D26" t="s">
        <v>324</v>
      </c>
      <c r="E26">
        <v>4492</v>
      </c>
      <c r="F26">
        <v>874456.26</v>
      </c>
      <c r="G26">
        <v>1182.51</v>
      </c>
      <c r="H26">
        <v>5311834.92</v>
      </c>
      <c r="I26">
        <v>874456.26</v>
      </c>
      <c r="J26">
        <v>1182.51</v>
      </c>
      <c r="K26">
        <v>5311834.92</v>
      </c>
      <c r="L26" t="s">
        <v>272</v>
      </c>
      <c r="M26" s="34">
        <v>44316</v>
      </c>
    </row>
    <row r="27" spans="1:13" x14ac:dyDescent="0.2">
      <c r="A27" t="s">
        <v>268</v>
      </c>
      <c r="B27" s="55" t="s">
        <v>325</v>
      </c>
      <c r="C27" s="55">
        <v>2615565</v>
      </c>
      <c r="D27" t="s">
        <v>326</v>
      </c>
      <c r="E27">
        <v>40885</v>
      </c>
      <c r="F27">
        <v>1351842.11</v>
      </c>
      <c r="G27">
        <v>43.17</v>
      </c>
      <c r="H27">
        <v>1765005.45</v>
      </c>
      <c r="I27">
        <v>1351842.11</v>
      </c>
      <c r="J27">
        <v>43.17</v>
      </c>
      <c r="K27">
        <v>1765005.45</v>
      </c>
      <c r="L27" t="s">
        <v>272</v>
      </c>
      <c r="M27" s="34">
        <v>44316</v>
      </c>
    </row>
    <row r="28" spans="1:13" x14ac:dyDescent="0.2">
      <c r="A28" t="s">
        <v>268</v>
      </c>
      <c r="B28" s="55">
        <v>835699307</v>
      </c>
      <c r="C28" s="55">
        <v>2821481</v>
      </c>
      <c r="D28" t="s">
        <v>327</v>
      </c>
      <c r="E28">
        <v>41226</v>
      </c>
      <c r="F28">
        <v>1340484.27</v>
      </c>
      <c r="G28">
        <v>100.16</v>
      </c>
      <c r="H28">
        <v>4129196.16</v>
      </c>
      <c r="I28">
        <v>1340484.27</v>
      </c>
      <c r="J28">
        <v>100.16</v>
      </c>
      <c r="K28">
        <v>4129196.16</v>
      </c>
      <c r="L28" t="s">
        <v>272</v>
      </c>
      <c r="M28" s="34">
        <v>44316</v>
      </c>
    </row>
    <row r="29" spans="1:13" x14ac:dyDescent="0.2">
      <c r="A29" t="s">
        <v>268</v>
      </c>
      <c r="B29" s="55" t="s">
        <v>328</v>
      </c>
      <c r="C29" s="55" t="s">
        <v>329</v>
      </c>
      <c r="D29" t="s">
        <v>330</v>
      </c>
      <c r="E29">
        <v>77042</v>
      </c>
      <c r="F29">
        <v>827053</v>
      </c>
      <c r="G29">
        <v>11.12</v>
      </c>
      <c r="H29">
        <v>856938.17</v>
      </c>
      <c r="I29">
        <v>827053</v>
      </c>
      <c r="J29">
        <v>11.12</v>
      </c>
      <c r="K29">
        <v>856938.17</v>
      </c>
      <c r="L29" t="s">
        <v>272</v>
      </c>
      <c r="M29" s="34">
        <v>44316</v>
      </c>
    </row>
    <row r="30" spans="1:13" x14ac:dyDescent="0.2">
      <c r="A30" t="s">
        <v>268</v>
      </c>
      <c r="B30" s="55">
        <v>861012102</v>
      </c>
      <c r="C30" s="55">
        <v>2430025</v>
      </c>
      <c r="D30" t="s">
        <v>331</v>
      </c>
      <c r="E30">
        <v>64583</v>
      </c>
      <c r="F30">
        <v>672166.21</v>
      </c>
      <c r="G30">
        <v>37.29</v>
      </c>
      <c r="H30">
        <v>2408300.0699999998</v>
      </c>
      <c r="I30">
        <v>672166.21</v>
      </c>
      <c r="J30">
        <v>37.29</v>
      </c>
      <c r="K30">
        <v>2408300.0699999998</v>
      </c>
      <c r="L30" t="s">
        <v>272</v>
      </c>
      <c r="M30" s="34">
        <v>44316</v>
      </c>
    </row>
    <row r="31" spans="1:13" x14ac:dyDescent="0.2">
      <c r="A31" t="s">
        <v>268</v>
      </c>
      <c r="B31" s="55">
        <v>878742204</v>
      </c>
      <c r="C31" s="55">
        <v>2124533</v>
      </c>
      <c r="D31" t="s">
        <v>332</v>
      </c>
      <c r="E31">
        <v>26789</v>
      </c>
      <c r="F31">
        <v>470215.13</v>
      </c>
      <c r="G31">
        <v>21.17</v>
      </c>
      <c r="H31">
        <v>567123.13</v>
      </c>
      <c r="I31">
        <v>470215.13</v>
      </c>
      <c r="J31">
        <v>21.17</v>
      </c>
      <c r="K31">
        <v>567123.13</v>
      </c>
      <c r="L31" t="s">
        <v>272</v>
      </c>
      <c r="M31" s="34">
        <v>44316</v>
      </c>
    </row>
    <row r="32" spans="1:13" x14ac:dyDescent="0.2">
      <c r="A32" t="s">
        <v>268</v>
      </c>
      <c r="B32" s="55" t="s">
        <v>333</v>
      </c>
      <c r="C32" s="55" t="s">
        <v>334</v>
      </c>
      <c r="D32" t="s">
        <v>335</v>
      </c>
      <c r="E32">
        <v>112000</v>
      </c>
      <c r="F32">
        <v>1229768.2</v>
      </c>
      <c r="G32">
        <v>15.29</v>
      </c>
      <c r="H32">
        <v>1712480</v>
      </c>
      <c r="I32">
        <v>1229768.2</v>
      </c>
      <c r="J32">
        <v>15.29</v>
      </c>
      <c r="K32">
        <v>1712480</v>
      </c>
      <c r="L32" t="s">
        <v>272</v>
      </c>
      <c r="M32" s="34">
        <v>44316</v>
      </c>
    </row>
    <row r="33" spans="1:13" x14ac:dyDescent="0.2">
      <c r="A33" t="s">
        <v>268</v>
      </c>
      <c r="B33" s="55" t="s">
        <v>336</v>
      </c>
      <c r="C33" s="55" t="s">
        <v>337</v>
      </c>
      <c r="D33" t="s">
        <v>338</v>
      </c>
      <c r="E33">
        <v>35072</v>
      </c>
      <c r="F33">
        <v>535758.86</v>
      </c>
      <c r="G33">
        <v>32.270000000000003</v>
      </c>
      <c r="H33">
        <v>1131773.4399999999</v>
      </c>
      <c r="I33">
        <v>535758.86</v>
      </c>
      <c r="J33">
        <v>32.270000000000003</v>
      </c>
      <c r="K33">
        <v>1131773.4399999999</v>
      </c>
      <c r="L33" t="s">
        <v>272</v>
      </c>
      <c r="M33" s="34">
        <v>44316</v>
      </c>
    </row>
    <row r="34" spans="1:13" x14ac:dyDescent="0.2">
      <c r="A34" t="s">
        <v>268</v>
      </c>
      <c r="B34" s="55">
        <v>5330047</v>
      </c>
      <c r="C34" s="55">
        <v>5330047</v>
      </c>
      <c r="D34" t="s">
        <v>339</v>
      </c>
      <c r="E34">
        <v>11395</v>
      </c>
      <c r="F34">
        <v>976539.43</v>
      </c>
      <c r="G34">
        <v>231.88</v>
      </c>
      <c r="H34">
        <v>2642308.92</v>
      </c>
      <c r="I34">
        <v>876799.03</v>
      </c>
      <c r="J34">
        <v>192.95</v>
      </c>
      <c r="K34">
        <v>2198665.25</v>
      </c>
      <c r="L34" t="s">
        <v>340</v>
      </c>
      <c r="M34" s="34">
        <v>44316</v>
      </c>
    </row>
    <row r="35" spans="1:13" x14ac:dyDescent="0.2">
      <c r="A35" t="s">
        <v>268</v>
      </c>
      <c r="B35" s="55">
        <v>5889505</v>
      </c>
      <c r="C35" s="55">
        <v>5889505</v>
      </c>
      <c r="D35" t="s">
        <v>341</v>
      </c>
      <c r="E35">
        <v>53225</v>
      </c>
      <c r="F35">
        <v>1067159.77</v>
      </c>
      <c r="G35">
        <v>40.340000000000003</v>
      </c>
      <c r="H35">
        <v>2146974.0699999998</v>
      </c>
      <c r="I35">
        <v>965766.58</v>
      </c>
      <c r="J35">
        <v>33.56</v>
      </c>
      <c r="K35">
        <v>1786497.12</v>
      </c>
      <c r="L35" t="s">
        <v>340</v>
      </c>
      <c r="M35" s="34">
        <v>44316</v>
      </c>
    </row>
    <row r="36" spans="1:13" x14ac:dyDescent="0.2">
      <c r="A36" t="s">
        <v>268</v>
      </c>
      <c r="B36" s="55" t="s">
        <v>342</v>
      </c>
      <c r="C36" s="55" t="s">
        <v>342</v>
      </c>
      <c r="D36" t="s">
        <v>343</v>
      </c>
      <c r="E36">
        <v>22463</v>
      </c>
      <c r="F36">
        <v>561618.21</v>
      </c>
      <c r="G36">
        <v>129.07</v>
      </c>
      <c r="H36">
        <v>2899322.44</v>
      </c>
      <c r="I36">
        <v>497232.14</v>
      </c>
      <c r="J36">
        <v>107.4</v>
      </c>
      <c r="K36">
        <v>2412526.2000000002</v>
      </c>
      <c r="L36" t="s">
        <v>340</v>
      </c>
      <c r="M36" s="34">
        <v>44316</v>
      </c>
    </row>
    <row r="37" spans="1:13" x14ac:dyDescent="0.2">
      <c r="A37" t="s">
        <v>268</v>
      </c>
      <c r="B37" s="55">
        <v>5999330</v>
      </c>
      <c r="C37" s="55">
        <v>5999330</v>
      </c>
      <c r="D37" t="s">
        <v>344</v>
      </c>
      <c r="E37">
        <v>8400</v>
      </c>
      <c r="F37">
        <v>1524006.27</v>
      </c>
      <c r="G37">
        <v>385.89</v>
      </c>
      <c r="H37">
        <v>3241485.4</v>
      </c>
      <c r="I37">
        <v>1345481.09</v>
      </c>
      <c r="J37">
        <v>321.10000000000002</v>
      </c>
      <c r="K37">
        <v>2697240</v>
      </c>
      <c r="L37" t="s">
        <v>340</v>
      </c>
      <c r="M37" s="34">
        <v>44316</v>
      </c>
    </row>
    <row r="38" spans="1:13" x14ac:dyDescent="0.2">
      <c r="A38" t="s">
        <v>268</v>
      </c>
      <c r="B38" s="55">
        <v>4031879</v>
      </c>
      <c r="C38" s="55">
        <v>4031879</v>
      </c>
      <c r="D38" t="s">
        <v>345</v>
      </c>
      <c r="E38">
        <v>43721</v>
      </c>
      <c r="F38">
        <v>951816.56</v>
      </c>
      <c r="G38">
        <v>31.84</v>
      </c>
      <c r="H38">
        <v>1391863.11</v>
      </c>
      <c r="I38">
        <v>854457.01</v>
      </c>
      <c r="J38">
        <v>26.49</v>
      </c>
      <c r="K38">
        <v>1158169.29</v>
      </c>
      <c r="L38" t="s">
        <v>340</v>
      </c>
      <c r="M38" s="34">
        <v>44316</v>
      </c>
    </row>
    <row r="39" spans="1:13" x14ac:dyDescent="0.2">
      <c r="A39" t="s">
        <v>268</v>
      </c>
      <c r="B39" s="55">
        <v>6021500</v>
      </c>
      <c r="C39" s="55">
        <v>6021500</v>
      </c>
      <c r="D39" t="s">
        <v>346</v>
      </c>
      <c r="E39">
        <v>18000</v>
      </c>
      <c r="F39">
        <v>497005</v>
      </c>
      <c r="G39">
        <v>12.12</v>
      </c>
      <c r="H39">
        <v>218101.95</v>
      </c>
      <c r="I39">
        <v>54901657.32</v>
      </c>
      <c r="J39">
        <v>1324</v>
      </c>
      <c r="K39">
        <v>23832000</v>
      </c>
      <c r="L39" t="s">
        <v>347</v>
      </c>
      <c r="M39" s="34">
        <v>44316</v>
      </c>
    </row>
    <row r="40" spans="1:13" x14ac:dyDescent="0.2">
      <c r="A40" t="s">
        <v>268</v>
      </c>
      <c r="B40" s="55">
        <v>6054603</v>
      </c>
      <c r="C40" s="55">
        <v>6054603</v>
      </c>
      <c r="D40" t="s">
        <v>348</v>
      </c>
      <c r="E40">
        <v>86685</v>
      </c>
      <c r="F40">
        <v>708791.26</v>
      </c>
      <c r="G40">
        <v>10.54</v>
      </c>
      <c r="H40">
        <v>913496.64</v>
      </c>
      <c r="I40">
        <v>74588701.5</v>
      </c>
      <c r="J40">
        <v>1151.5</v>
      </c>
      <c r="K40">
        <v>99817777.5</v>
      </c>
      <c r="L40" t="s">
        <v>347</v>
      </c>
      <c r="M40" s="34">
        <v>44316</v>
      </c>
    </row>
    <row r="41" spans="1:13" x14ac:dyDescent="0.2">
      <c r="A41" t="s">
        <v>268</v>
      </c>
      <c r="B41" s="55">
        <v>6555805</v>
      </c>
      <c r="C41" s="55">
        <v>6555805</v>
      </c>
      <c r="D41" t="s">
        <v>349</v>
      </c>
      <c r="E41">
        <v>22900</v>
      </c>
      <c r="F41">
        <v>799104.8</v>
      </c>
      <c r="G41">
        <v>44.98</v>
      </c>
      <c r="H41">
        <v>1030049.42</v>
      </c>
      <c r="I41">
        <v>83719000</v>
      </c>
      <c r="J41">
        <v>4915</v>
      </c>
      <c r="K41">
        <v>112553500</v>
      </c>
      <c r="L41" t="s">
        <v>347</v>
      </c>
      <c r="M41" s="34">
        <v>44316</v>
      </c>
    </row>
    <row r="42" spans="1:13" x14ac:dyDescent="0.2">
      <c r="A42" t="s">
        <v>268</v>
      </c>
      <c r="B42" s="55">
        <v>6640682</v>
      </c>
      <c r="C42" s="55">
        <v>6640682</v>
      </c>
      <c r="D42" t="s">
        <v>350</v>
      </c>
      <c r="E42">
        <v>27036</v>
      </c>
      <c r="F42">
        <v>1219600.04</v>
      </c>
      <c r="G42">
        <v>115.81</v>
      </c>
      <c r="H42">
        <v>3131148.35</v>
      </c>
      <c r="I42">
        <v>127967454</v>
      </c>
      <c r="J42">
        <v>12655</v>
      </c>
      <c r="K42">
        <v>342140580</v>
      </c>
      <c r="L42" t="s">
        <v>347</v>
      </c>
      <c r="M42" s="34">
        <v>44316</v>
      </c>
    </row>
    <row r="43" spans="1:13" x14ac:dyDescent="0.2">
      <c r="A43" t="s">
        <v>268</v>
      </c>
      <c r="B43" s="55">
        <v>6659428</v>
      </c>
      <c r="C43" s="55">
        <v>6659428</v>
      </c>
      <c r="D43" t="s">
        <v>351</v>
      </c>
      <c r="E43">
        <v>24737</v>
      </c>
      <c r="F43">
        <v>1074572.6399999999</v>
      </c>
      <c r="G43">
        <v>75.87</v>
      </c>
      <c r="H43">
        <v>1876724.9</v>
      </c>
      <c r="I43">
        <v>120072645</v>
      </c>
      <c r="J43">
        <v>8290</v>
      </c>
      <c r="K43">
        <v>205069730</v>
      </c>
      <c r="L43" t="s">
        <v>347</v>
      </c>
      <c r="M43" s="34">
        <v>44316</v>
      </c>
    </row>
    <row r="44" spans="1:13" x14ac:dyDescent="0.2">
      <c r="A44" t="s">
        <v>268</v>
      </c>
      <c r="B44" s="55">
        <v>6269861</v>
      </c>
      <c r="C44" s="55">
        <v>6269861</v>
      </c>
      <c r="D44" t="s">
        <v>352</v>
      </c>
      <c r="E44">
        <v>67804</v>
      </c>
      <c r="F44">
        <v>1092695.1399999999</v>
      </c>
      <c r="G44">
        <v>21.55</v>
      </c>
      <c r="H44">
        <v>1461319.85</v>
      </c>
      <c r="I44">
        <v>122017806</v>
      </c>
      <c r="J44">
        <v>2355</v>
      </c>
      <c r="K44">
        <v>159678420</v>
      </c>
      <c r="L44" t="s">
        <v>347</v>
      </c>
      <c r="M44" s="34">
        <v>44316</v>
      </c>
    </row>
    <row r="45" spans="1:13" x14ac:dyDescent="0.2">
      <c r="A45" t="s">
        <v>268</v>
      </c>
      <c r="B45" s="55">
        <v>6229597</v>
      </c>
      <c r="C45" s="55">
        <v>6229597</v>
      </c>
      <c r="D45" t="s">
        <v>353</v>
      </c>
      <c r="E45">
        <v>171810</v>
      </c>
      <c r="F45">
        <v>1464470.49</v>
      </c>
      <c r="G45">
        <v>12.71</v>
      </c>
      <c r="H45">
        <v>2183985.4500000002</v>
      </c>
      <c r="I45">
        <v>163435850</v>
      </c>
      <c r="J45">
        <v>1389</v>
      </c>
      <c r="K45">
        <v>238644090</v>
      </c>
      <c r="L45" t="s">
        <v>347</v>
      </c>
      <c r="M45" s="34">
        <v>44316</v>
      </c>
    </row>
    <row r="46" spans="1:13" x14ac:dyDescent="0.2">
      <c r="A46" t="s">
        <v>268</v>
      </c>
      <c r="B46" s="55">
        <v>6356406</v>
      </c>
      <c r="C46" s="55">
        <v>6356406</v>
      </c>
      <c r="D46" t="s">
        <v>354</v>
      </c>
      <c r="E46">
        <v>18896</v>
      </c>
      <c r="F46">
        <v>717790.05</v>
      </c>
      <c r="G46">
        <v>18.55</v>
      </c>
      <c r="H46">
        <v>350614.44</v>
      </c>
      <c r="I46">
        <v>75697360</v>
      </c>
      <c r="J46">
        <v>2027.5</v>
      </c>
      <c r="K46">
        <v>38311640</v>
      </c>
      <c r="L46" t="s">
        <v>347</v>
      </c>
      <c r="M46" s="34">
        <v>44316</v>
      </c>
    </row>
    <row r="47" spans="1:13" x14ac:dyDescent="0.2">
      <c r="A47" t="s">
        <v>268</v>
      </c>
      <c r="B47" s="55">
        <v>6616508</v>
      </c>
      <c r="C47" s="55">
        <v>6616508</v>
      </c>
      <c r="D47" t="s">
        <v>355</v>
      </c>
      <c r="E47">
        <v>20275</v>
      </c>
      <c r="F47">
        <v>391019.45</v>
      </c>
      <c r="G47">
        <v>17</v>
      </c>
      <c r="H47">
        <v>344751.08</v>
      </c>
      <c r="I47">
        <v>41258300</v>
      </c>
      <c r="J47">
        <v>1858</v>
      </c>
      <c r="K47">
        <v>37670950</v>
      </c>
      <c r="L47" t="s">
        <v>347</v>
      </c>
      <c r="M47" s="34">
        <v>44316</v>
      </c>
    </row>
    <row r="48" spans="1:13" x14ac:dyDescent="0.2">
      <c r="A48" t="s">
        <v>268</v>
      </c>
      <c r="B48" s="55">
        <v>6869302</v>
      </c>
      <c r="C48" s="55">
        <v>6869302</v>
      </c>
      <c r="D48" t="s">
        <v>356</v>
      </c>
      <c r="E48">
        <v>10891</v>
      </c>
      <c r="F48">
        <v>734355.68</v>
      </c>
      <c r="G48">
        <v>135.9</v>
      </c>
      <c r="H48">
        <v>1480107.53</v>
      </c>
      <c r="I48">
        <v>77018280</v>
      </c>
      <c r="J48">
        <v>14850</v>
      </c>
      <c r="K48">
        <v>161731350</v>
      </c>
      <c r="L48" t="s">
        <v>347</v>
      </c>
      <c r="M48" s="34">
        <v>44316</v>
      </c>
    </row>
    <row r="49" spans="1:13" x14ac:dyDescent="0.2">
      <c r="A49" t="s">
        <v>268</v>
      </c>
      <c r="B49" s="55">
        <v>6986041</v>
      </c>
      <c r="C49" s="55">
        <v>6986041</v>
      </c>
      <c r="D49" t="s">
        <v>357</v>
      </c>
      <c r="E49">
        <v>35390</v>
      </c>
      <c r="F49">
        <v>1021773.62</v>
      </c>
      <c r="G49">
        <v>46.12</v>
      </c>
      <c r="H49">
        <v>1632338.24</v>
      </c>
      <c r="I49">
        <v>114156082</v>
      </c>
      <c r="J49">
        <v>5040</v>
      </c>
      <c r="K49">
        <v>178365600</v>
      </c>
      <c r="L49" t="s">
        <v>347</v>
      </c>
      <c r="M49" s="34">
        <v>44316</v>
      </c>
    </row>
    <row r="50" spans="1:13" x14ac:dyDescent="0.2">
      <c r="A50" t="s">
        <v>268</v>
      </c>
      <c r="B50" s="55">
        <v>7124594</v>
      </c>
      <c r="C50" s="55">
        <v>7124594</v>
      </c>
      <c r="D50" t="s">
        <v>358</v>
      </c>
      <c r="E50">
        <v>6300</v>
      </c>
      <c r="F50">
        <v>953629.32</v>
      </c>
      <c r="G50">
        <v>169.06</v>
      </c>
      <c r="H50">
        <v>1065060.77</v>
      </c>
      <c r="I50">
        <v>929121.05</v>
      </c>
      <c r="J50">
        <v>154.4</v>
      </c>
      <c r="K50">
        <v>972720</v>
      </c>
      <c r="L50" t="s">
        <v>359</v>
      </c>
      <c r="M50" s="34">
        <v>44316</v>
      </c>
    </row>
    <row r="51" spans="1:13" x14ac:dyDescent="0.2">
      <c r="A51" t="s">
        <v>268</v>
      </c>
      <c r="B51" s="55" t="s">
        <v>360</v>
      </c>
      <c r="C51" s="55" t="s">
        <v>360</v>
      </c>
      <c r="D51" t="s">
        <v>361</v>
      </c>
      <c r="E51">
        <v>18000</v>
      </c>
      <c r="F51">
        <v>946195.59</v>
      </c>
      <c r="G51">
        <v>62.98</v>
      </c>
      <c r="H51">
        <v>1133647.21</v>
      </c>
      <c r="I51">
        <v>921878.36</v>
      </c>
      <c r="J51">
        <v>57.52</v>
      </c>
      <c r="K51">
        <v>1035360</v>
      </c>
      <c r="L51" t="s">
        <v>359</v>
      </c>
      <c r="M51" s="34">
        <v>44316</v>
      </c>
    </row>
    <row r="52" spans="1:13" x14ac:dyDescent="0.2">
      <c r="A52" t="s">
        <v>268</v>
      </c>
      <c r="B52" s="55">
        <v>7333378</v>
      </c>
      <c r="C52" s="55">
        <v>7333378</v>
      </c>
      <c r="D52" t="s">
        <v>362</v>
      </c>
      <c r="E52">
        <v>6754</v>
      </c>
      <c r="F52">
        <v>1211167.53</v>
      </c>
      <c r="G52">
        <v>635.94000000000005</v>
      </c>
      <c r="H52">
        <v>4295109.16</v>
      </c>
      <c r="I52">
        <v>1193865.8</v>
      </c>
      <c r="J52">
        <v>580.79999999999995</v>
      </c>
      <c r="K52">
        <v>3922723.2</v>
      </c>
      <c r="L52" t="s">
        <v>359</v>
      </c>
      <c r="M52" s="34">
        <v>44316</v>
      </c>
    </row>
    <row r="53" spans="1:13" x14ac:dyDescent="0.2">
      <c r="A53" t="s">
        <v>268</v>
      </c>
      <c r="B53" s="55" t="s">
        <v>363</v>
      </c>
      <c r="C53" s="55" t="s">
        <v>363</v>
      </c>
      <c r="D53" t="s">
        <v>364</v>
      </c>
      <c r="E53">
        <v>61322</v>
      </c>
      <c r="F53">
        <v>530828.26</v>
      </c>
      <c r="G53">
        <v>7.75</v>
      </c>
      <c r="H53">
        <v>475056.23</v>
      </c>
      <c r="I53">
        <v>703776.54</v>
      </c>
      <c r="J53">
        <v>10.039999999999999</v>
      </c>
      <c r="K53">
        <v>615672.88</v>
      </c>
      <c r="L53" t="s">
        <v>365</v>
      </c>
      <c r="M53" s="34">
        <v>44316</v>
      </c>
    </row>
    <row r="54" spans="1:13" x14ac:dyDescent="0.2">
      <c r="A54" t="s">
        <v>268</v>
      </c>
      <c r="B54" s="55" t="s">
        <v>366</v>
      </c>
      <c r="C54" s="55" t="s">
        <v>366</v>
      </c>
      <c r="D54" t="s">
        <v>367</v>
      </c>
      <c r="E54">
        <v>42513</v>
      </c>
      <c r="F54">
        <v>880095.3</v>
      </c>
      <c r="G54">
        <v>32.15</v>
      </c>
      <c r="H54">
        <v>1366594.16</v>
      </c>
      <c r="I54">
        <v>998137.76</v>
      </c>
      <c r="J54">
        <v>23.27</v>
      </c>
      <c r="K54">
        <v>989277.51</v>
      </c>
      <c r="L54" t="s">
        <v>368</v>
      </c>
      <c r="M54" s="34">
        <v>44316</v>
      </c>
    </row>
    <row r="55" spans="1:13" x14ac:dyDescent="0.2">
      <c r="A55" t="s">
        <v>268</v>
      </c>
      <c r="B55" s="55" t="s">
        <v>369</v>
      </c>
      <c r="C55" s="55" t="s">
        <v>369</v>
      </c>
      <c r="D55" t="s">
        <v>370</v>
      </c>
      <c r="E55">
        <v>21850</v>
      </c>
      <c r="F55">
        <v>1318338.1100000001</v>
      </c>
      <c r="G55">
        <v>102.22</v>
      </c>
      <c r="H55">
        <v>2233595.7999999998</v>
      </c>
      <c r="I55">
        <v>986229.89</v>
      </c>
      <c r="J55">
        <v>74</v>
      </c>
      <c r="K55">
        <v>1616900</v>
      </c>
      <c r="L55" t="s">
        <v>368</v>
      </c>
      <c r="M55" s="34">
        <v>44316</v>
      </c>
    </row>
    <row r="56" spans="1:13" x14ac:dyDescent="0.2">
      <c r="A56" t="s">
        <v>268</v>
      </c>
      <c r="B56" s="55" t="s">
        <v>371</v>
      </c>
      <c r="C56" s="55" t="s">
        <v>371</v>
      </c>
      <c r="D56" t="s">
        <v>372</v>
      </c>
      <c r="E56">
        <v>33623</v>
      </c>
      <c r="F56">
        <v>645299.34</v>
      </c>
      <c r="G56">
        <v>22.45</v>
      </c>
      <c r="H56">
        <v>754996.36</v>
      </c>
      <c r="I56">
        <v>514113.17</v>
      </c>
      <c r="J56">
        <v>16.25</v>
      </c>
      <c r="K56">
        <v>546541.86</v>
      </c>
      <c r="L56" t="s">
        <v>368</v>
      </c>
      <c r="M56" s="34">
        <v>44316</v>
      </c>
    </row>
    <row r="57" spans="1:13" x14ac:dyDescent="0.2">
      <c r="A57" t="s">
        <v>268</v>
      </c>
      <c r="B57" s="55" t="s">
        <v>373</v>
      </c>
      <c r="C57" s="55" t="s">
        <v>388</v>
      </c>
      <c r="D57" t="s">
        <v>374</v>
      </c>
      <c r="F57">
        <v>586794.26</v>
      </c>
      <c r="H57">
        <v>586794.26</v>
      </c>
      <c r="I57">
        <v>586794.26</v>
      </c>
      <c r="K57">
        <v>586794.26</v>
      </c>
      <c r="L57" t="s">
        <v>272</v>
      </c>
      <c r="M57" s="34">
        <v>44316</v>
      </c>
    </row>
    <row r="58" spans="1:13" x14ac:dyDescent="0.2">
      <c r="A58" t="s">
        <v>268</v>
      </c>
      <c r="B58" s="55" t="s">
        <v>373</v>
      </c>
      <c r="C58" s="55" t="s">
        <v>375</v>
      </c>
      <c r="D58" t="s">
        <v>376</v>
      </c>
      <c r="E58">
        <v>35730.559999999998</v>
      </c>
      <c r="F58">
        <v>46755.03</v>
      </c>
      <c r="G58">
        <v>1.38</v>
      </c>
      <c r="H58">
        <v>49358.42</v>
      </c>
      <c r="I58">
        <v>35730.559999999998</v>
      </c>
      <c r="J58">
        <v>1</v>
      </c>
      <c r="K58">
        <v>35730.559999999998</v>
      </c>
      <c r="L58" t="s">
        <v>368</v>
      </c>
      <c r="M58" s="34">
        <v>44316</v>
      </c>
    </row>
    <row r="59" spans="1:13" x14ac:dyDescent="0.2">
      <c r="A59" t="s">
        <v>268</v>
      </c>
      <c r="B59" s="55" t="s">
        <v>373</v>
      </c>
      <c r="C59" s="55" t="s">
        <v>377</v>
      </c>
      <c r="D59" t="s">
        <v>378</v>
      </c>
      <c r="E59">
        <v>776112.71</v>
      </c>
      <c r="F59">
        <v>83710.39</v>
      </c>
      <c r="G59">
        <v>0.12</v>
      </c>
      <c r="H59">
        <v>91661.08</v>
      </c>
      <c r="I59">
        <v>776112.71</v>
      </c>
      <c r="J59">
        <v>1</v>
      </c>
      <c r="K59">
        <v>776112.71</v>
      </c>
      <c r="L59" t="s">
        <v>379</v>
      </c>
      <c r="M59" s="34">
        <v>44316</v>
      </c>
    </row>
    <row r="60" spans="1:13" x14ac:dyDescent="0.2">
      <c r="A60" t="s">
        <v>268</v>
      </c>
      <c r="B60" s="55" t="s">
        <v>373</v>
      </c>
      <c r="C60" s="55" t="s">
        <v>380</v>
      </c>
      <c r="D60" t="s">
        <v>381</v>
      </c>
      <c r="E60">
        <v>113511.44</v>
      </c>
      <c r="F60">
        <v>118805.02</v>
      </c>
      <c r="G60">
        <v>1.0900000000000001</v>
      </c>
      <c r="H60">
        <v>124287.13</v>
      </c>
      <c r="I60">
        <v>113511.44</v>
      </c>
      <c r="J60">
        <v>1</v>
      </c>
      <c r="K60">
        <v>113511.44</v>
      </c>
      <c r="L60" t="s">
        <v>359</v>
      </c>
      <c r="M60" s="34">
        <v>44316</v>
      </c>
    </row>
    <row r="61" spans="1:13" x14ac:dyDescent="0.2">
      <c r="A61" t="s">
        <v>268</v>
      </c>
      <c r="B61" s="55" t="s">
        <v>373</v>
      </c>
      <c r="C61" s="55" t="s">
        <v>382</v>
      </c>
      <c r="D61" t="s">
        <v>383</v>
      </c>
      <c r="E61">
        <v>9753</v>
      </c>
      <c r="F61">
        <v>89.33</v>
      </c>
      <c r="G61">
        <v>0.01</v>
      </c>
      <c r="H61">
        <v>89.26</v>
      </c>
      <c r="I61">
        <v>9753</v>
      </c>
      <c r="J61">
        <v>1</v>
      </c>
      <c r="K61">
        <v>9753</v>
      </c>
      <c r="L61" t="s">
        <v>347</v>
      </c>
      <c r="M61" s="34">
        <v>44316</v>
      </c>
    </row>
    <row r="62" spans="1:13" x14ac:dyDescent="0.2">
      <c r="A62" t="s">
        <v>268</v>
      </c>
      <c r="B62" s="55" t="s">
        <v>373</v>
      </c>
      <c r="C62" s="55" t="s">
        <v>384</v>
      </c>
      <c r="D62" t="s">
        <v>385</v>
      </c>
      <c r="E62">
        <v>33954.51</v>
      </c>
      <c r="F62">
        <v>23728.55</v>
      </c>
      <c r="G62">
        <v>0.77</v>
      </c>
      <c r="H62">
        <v>26199.47</v>
      </c>
      <c r="I62">
        <v>33954.51</v>
      </c>
      <c r="J62">
        <v>1</v>
      </c>
      <c r="K62">
        <v>33954.51</v>
      </c>
      <c r="L62" t="s">
        <v>365</v>
      </c>
      <c r="M62" s="34">
        <v>44316</v>
      </c>
    </row>
    <row r="63" spans="1:13" x14ac:dyDescent="0.2">
      <c r="A63" t="s">
        <v>268</v>
      </c>
      <c r="B63" s="55" t="s">
        <v>373</v>
      </c>
      <c r="C63" s="55" t="s">
        <v>386</v>
      </c>
      <c r="D63" t="s">
        <v>387</v>
      </c>
      <c r="E63">
        <v>17205.53</v>
      </c>
      <c r="F63">
        <v>20849.89</v>
      </c>
      <c r="G63">
        <v>1.2</v>
      </c>
      <c r="H63">
        <v>20677.240000000002</v>
      </c>
      <c r="I63">
        <v>17205.53</v>
      </c>
      <c r="J63">
        <v>1</v>
      </c>
      <c r="K63">
        <v>17205.53</v>
      </c>
      <c r="L63" t="s">
        <v>340</v>
      </c>
      <c r="M63" s="34">
        <v>44316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 Sheet</vt:lpstr>
      <vt:lpstr>Recon</vt:lpstr>
      <vt:lpstr>Holdings Manager</vt:lpstr>
      <vt:lpstr>Accruals Manager</vt:lpstr>
      <vt:lpstr>Pending Trades Manager</vt:lpstr>
      <vt:lpstr>Trial</vt:lpstr>
      <vt:lpstr>Sheet1</vt:lpstr>
      <vt:lpstr>Recon!Print_Titles</vt:lpstr>
    </vt:vector>
  </TitlesOfParts>
  <Company>State Street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dunigmj</dc:creator>
  <cp:lastModifiedBy>Joleary</cp:lastModifiedBy>
  <cp:lastPrinted>2016-07-25T17:31:02Z</cp:lastPrinted>
  <dcterms:created xsi:type="dcterms:W3CDTF">2008-02-25T17:41:07Z</dcterms:created>
  <dcterms:modified xsi:type="dcterms:W3CDTF">2021-05-04T03:48:17Z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MetaData">
    <vt:lpwstr>Limited Access</vt:lpwstr>
  </property>
  <property fmtid="{D5CDD505-2E9C-101B-9397-08002B2CF9AE}" pid="3" name="Client Document">
    <vt:i4>0</vt:i4>
  </property>
  <property fmtid="{D5CDD505-2E9C-101B-9397-08002B2CF9AE}" pid="4" name="Remember Choice">
    <vt:i4>1</vt:i4>
  </property>
  <property fmtid="{D5CDD505-2E9C-101B-9397-08002B2CF9AE}" pid="5" name="_NewReviewCycle">
    <vt:lpwstr/>
  </property>
</Properties>
</file>