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Q75" i="1" s="1"/>
  <c r="M75" i="1"/>
  <c r="L75" i="1"/>
  <c r="N75" i="1" s="1"/>
  <c r="I75" i="1"/>
  <c r="K75" i="1" s="1"/>
  <c r="H75" i="1"/>
  <c r="O74" i="1"/>
  <c r="Q74" i="1" s="1"/>
  <c r="M74" i="1"/>
  <c r="L74" i="1"/>
  <c r="N74" i="1" s="1"/>
  <c r="I74" i="1"/>
  <c r="K74" i="1" s="1"/>
  <c r="H74" i="1"/>
  <c r="O73" i="1"/>
  <c r="Q73" i="1" s="1"/>
  <c r="L73" i="1"/>
  <c r="N73" i="1" s="1"/>
  <c r="I73" i="1"/>
  <c r="K73" i="1" s="1"/>
  <c r="H73" i="1"/>
  <c r="O72" i="1"/>
  <c r="Q72" i="1" s="1"/>
  <c r="M72" i="1"/>
  <c r="L72" i="1"/>
  <c r="N72" i="1" s="1"/>
  <c r="I72" i="1"/>
  <c r="K72" i="1" s="1"/>
  <c r="H72" i="1"/>
  <c r="C75" i="1"/>
  <c r="C74" i="1"/>
  <c r="C73" i="1"/>
  <c r="C72" i="1"/>
  <c r="O67" i="1"/>
  <c r="Q67" i="1" s="1"/>
  <c r="M67" i="1"/>
  <c r="L67" i="1"/>
  <c r="N67" i="1" s="1"/>
  <c r="J67" i="1"/>
  <c r="I67" i="1"/>
  <c r="K67" i="1" s="1"/>
  <c r="G67" i="1"/>
  <c r="F67" i="1"/>
  <c r="H67" i="1" s="1"/>
  <c r="O66" i="1"/>
  <c r="Q66" i="1" s="1"/>
  <c r="M66" i="1"/>
  <c r="L66" i="1"/>
  <c r="N66" i="1" s="1"/>
  <c r="J66" i="1"/>
  <c r="I66" i="1"/>
  <c r="K66" i="1" s="1"/>
  <c r="G66" i="1"/>
  <c r="F66" i="1"/>
  <c r="H66" i="1" s="1"/>
  <c r="O65" i="1"/>
  <c r="Q65" i="1" s="1"/>
  <c r="M65" i="1"/>
  <c r="L65" i="1"/>
  <c r="N65" i="1" s="1"/>
  <c r="J65" i="1"/>
  <c r="I65" i="1"/>
  <c r="K65" i="1" s="1"/>
  <c r="H65" i="1"/>
  <c r="G65" i="1"/>
  <c r="F65" i="1"/>
  <c r="M71" i="1" l="1"/>
  <c r="L71" i="1"/>
  <c r="M70" i="1"/>
  <c r="L70" i="1"/>
  <c r="M69" i="1"/>
  <c r="L69" i="1"/>
  <c r="M68" i="1"/>
  <c r="L68" i="1"/>
  <c r="I71" i="1"/>
  <c r="I70" i="1"/>
  <c r="I69" i="1"/>
  <c r="K69" i="1" s="1"/>
  <c r="I68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8" i="1"/>
  <c r="H69" i="1"/>
  <c r="H70" i="1"/>
  <c r="H71" i="1"/>
  <c r="K68" i="1"/>
  <c r="K70" i="1"/>
  <c r="K71" i="1"/>
  <c r="D15" i="2"/>
  <c r="N68" i="1"/>
  <c r="N69" i="1"/>
  <c r="N70" i="1"/>
  <c r="N71" i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K46" i="1" s="1"/>
  <c r="I34" i="1"/>
  <c r="I40" i="1"/>
  <c r="I33" i="1"/>
  <c r="I63" i="1"/>
  <c r="I61" i="1"/>
  <c r="I58" i="1"/>
  <c r="I55" i="1"/>
  <c r="I53" i="1"/>
  <c r="K53" i="1" s="1"/>
  <c r="I51" i="1"/>
  <c r="I49" i="1"/>
  <c r="I47" i="1"/>
  <c r="I44" i="1"/>
  <c r="I35" i="1"/>
  <c r="I30" i="1"/>
  <c r="I27" i="1"/>
  <c r="I24" i="1"/>
  <c r="K24" i="1" s="1"/>
  <c r="I19" i="1"/>
  <c r="I16" i="1"/>
  <c r="I14" i="1"/>
  <c r="I25" i="1"/>
  <c r="I41" i="1"/>
  <c r="I32" i="1"/>
  <c r="I37" i="1"/>
  <c r="I29" i="1"/>
  <c r="K29" i="1" s="1"/>
  <c r="I17" i="1"/>
  <c r="I36" i="1"/>
  <c r="I22" i="1"/>
  <c r="I59" i="1"/>
  <c r="I39" i="1"/>
  <c r="I64" i="1"/>
  <c r="I62" i="1"/>
  <c r="I60" i="1"/>
  <c r="K60" i="1" s="1"/>
  <c r="I57" i="1"/>
  <c r="I54" i="1"/>
  <c r="I52" i="1"/>
  <c r="I50" i="1"/>
  <c r="I48" i="1"/>
  <c r="I45" i="1"/>
  <c r="I43" i="1"/>
  <c r="I31" i="1"/>
  <c r="K31" i="1" s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N31" i="1" s="1"/>
  <c r="L28" i="1"/>
  <c r="L17" i="1"/>
  <c r="L19" i="1"/>
  <c r="L16" i="1"/>
  <c r="L21" i="1"/>
  <c r="L22" i="1"/>
  <c r="L29" i="1"/>
  <c r="L36" i="1"/>
  <c r="L40" i="1"/>
  <c r="L42" i="1"/>
  <c r="L45" i="1"/>
  <c r="L59" i="1"/>
  <c r="N59" i="1" s="1"/>
  <c r="L56" i="1"/>
  <c r="L50" i="1"/>
  <c r="L46" i="1"/>
  <c r="L49" i="1"/>
  <c r="N49" i="1" s="1"/>
  <c r="L53" i="1"/>
  <c r="L61" i="1"/>
  <c r="L63" i="1"/>
  <c r="L55" i="1"/>
  <c r="N55" i="1" s="1"/>
  <c r="L44" i="1"/>
  <c r="L38" i="1"/>
  <c r="L26" i="1"/>
  <c r="L20" i="1"/>
  <c r="L64" i="1"/>
  <c r="L57" i="1"/>
  <c r="L35" i="1"/>
  <c r="L30" i="1"/>
  <c r="N30" i="1" s="1"/>
  <c r="L23" i="1"/>
  <c r="L14" i="1"/>
  <c r="L18" i="1"/>
  <c r="L15" i="1"/>
  <c r="H4" i="1" s="1"/>
  <c r="L24" i="1"/>
  <c r="L27" i="1"/>
  <c r="L33" i="1"/>
  <c r="N33" i="1" s="1"/>
  <c r="L34" i="1"/>
  <c r="L43" i="1"/>
  <c r="L41" i="1"/>
  <c r="L60" i="1"/>
  <c r="L58" i="1"/>
  <c r="L54" i="1"/>
  <c r="L47" i="1"/>
  <c r="L48" i="1"/>
  <c r="L51" i="1"/>
  <c r="N51" i="1" s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H59" i="1" s="1"/>
  <c r="G61" i="1"/>
  <c r="M61" i="1"/>
  <c r="F61" i="1"/>
  <c r="H61" i="1" s="1"/>
  <c r="F63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H18" i="1" s="1"/>
  <c r="G20" i="1"/>
  <c r="M20" i="1"/>
  <c r="F20" i="1"/>
  <c r="G22" i="1"/>
  <c r="M22" i="1"/>
  <c r="F22" i="1"/>
  <c r="G24" i="1"/>
  <c r="M24" i="1"/>
  <c r="F24" i="1"/>
  <c r="G26" i="1"/>
  <c r="M26" i="1"/>
  <c r="N26" i="1" s="1"/>
  <c r="F26" i="1"/>
  <c r="H26" i="1" s="1"/>
  <c r="G28" i="1"/>
  <c r="M28" i="1"/>
  <c r="N28" i="1" s="1"/>
  <c r="F28" i="1"/>
  <c r="G30" i="1"/>
  <c r="M30" i="1"/>
  <c r="F30" i="1"/>
  <c r="G32" i="1"/>
  <c r="M32" i="1"/>
  <c r="N32" i="1" s="1"/>
  <c r="F32" i="1"/>
  <c r="G34" i="1"/>
  <c r="M34" i="1"/>
  <c r="F34" i="1"/>
  <c r="G36" i="1"/>
  <c r="H36" i="1" s="1"/>
  <c r="M36" i="1"/>
  <c r="F36" i="1"/>
  <c r="G38" i="1"/>
  <c r="M38" i="1"/>
  <c r="F38" i="1"/>
  <c r="G40" i="1"/>
  <c r="M40" i="1"/>
  <c r="F40" i="1"/>
  <c r="G42" i="1"/>
  <c r="M42" i="1"/>
  <c r="F42" i="1"/>
  <c r="G44" i="1"/>
  <c r="H44" i="1" s="1"/>
  <c r="M44" i="1"/>
  <c r="N44" i="1" s="1"/>
  <c r="F44" i="1"/>
  <c r="G46" i="1"/>
  <c r="M46" i="1"/>
  <c r="N46" i="1" s="1"/>
  <c r="F46" i="1"/>
  <c r="H46" i="1" s="1"/>
  <c r="G48" i="1"/>
  <c r="M48" i="1"/>
  <c r="N48" i="1" s="1"/>
  <c r="F48" i="1"/>
  <c r="G50" i="1"/>
  <c r="M50" i="1"/>
  <c r="F50" i="1"/>
  <c r="G52" i="1"/>
  <c r="H52" i="1" s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F58" i="1"/>
  <c r="G60" i="1"/>
  <c r="M60" i="1"/>
  <c r="F60" i="1"/>
  <c r="G62" i="1"/>
  <c r="M62" i="1"/>
  <c r="F62" i="1"/>
  <c r="G64" i="1"/>
  <c r="M64" i="1"/>
  <c r="N64" i="1" s="1"/>
  <c r="F64" i="1"/>
  <c r="N60" i="1"/>
  <c r="H53" i="1"/>
  <c r="H37" i="1"/>
  <c r="H29" i="1"/>
  <c r="N53" i="1"/>
  <c r="H49" i="1"/>
  <c r="N45" i="1"/>
  <c r="H41" i="1"/>
  <c r="H33" i="1"/>
  <c r="N21" i="1"/>
  <c r="N35" i="1"/>
  <c r="H45" i="1"/>
  <c r="H54" i="1"/>
  <c r="H24" i="1"/>
  <c r="H63" i="1"/>
  <c r="H55" i="1"/>
  <c r="H51" i="1"/>
  <c r="H47" i="1"/>
  <c r="H43" i="1"/>
  <c r="H39" i="1"/>
  <c r="H35" i="1"/>
  <c r="H31" i="1"/>
  <c r="H27" i="1"/>
  <c r="H23" i="1"/>
  <c r="H38" i="1"/>
  <c r="H14" i="1"/>
  <c r="N40" i="1"/>
  <c r="N24" i="1"/>
  <c r="N18" i="1"/>
  <c r="N19" i="1"/>
  <c r="N57" i="1"/>
  <c r="N25" i="1"/>
  <c r="N27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56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45" i="1"/>
  <c r="K50" i="1"/>
  <c r="K54" i="1"/>
  <c r="K64" i="1"/>
  <c r="K59" i="1"/>
  <c r="K36" i="1"/>
  <c r="K32" i="1"/>
  <c r="K25" i="1"/>
  <c r="K16" i="1"/>
  <c r="K30" i="1"/>
  <c r="K44" i="1"/>
  <c r="K49" i="1"/>
  <c r="K58" i="1"/>
  <c r="K63" i="1"/>
  <c r="K33" i="1"/>
  <c r="K34" i="1"/>
  <c r="K23" i="1"/>
  <c r="K38" i="1"/>
  <c r="N3" i="1"/>
  <c r="H15" i="1" l="1"/>
  <c r="N4" i="1"/>
  <c r="N5" i="1" s="1"/>
  <c r="N58" i="1"/>
  <c r="N34" i="1"/>
  <c r="N15" i="1"/>
  <c r="N36" i="1"/>
  <c r="N20" i="1"/>
  <c r="H50" i="1"/>
  <c r="H28" i="1"/>
  <c r="H17" i="1"/>
  <c r="H25" i="1"/>
  <c r="H21" i="1"/>
  <c r="N47" i="1"/>
  <c r="H30" i="1"/>
  <c r="H22" i="1"/>
  <c r="H32" i="1"/>
  <c r="H16" i="1"/>
  <c r="H58" i="1"/>
  <c r="H34" i="1"/>
  <c r="H64" i="1"/>
  <c r="H56" i="1"/>
  <c r="H48" i="1"/>
  <c r="H40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<sst xmlns="http://schemas.openxmlformats.org/spreadsheetml/2006/main" count="1279" uniqueCount="485">
  <si>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</si>
  <si>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</si>
  <si>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</si>
  <si>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</si>
  <si>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</si>
  <si>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</si>
  <si>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</si>
  <si>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</si>
  <si>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</si>
  <si>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</si>
  <si>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</si>
  <si>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</si>
  <si>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</si>
  <si>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</si>
  <si>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</si>
  <si>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</si>
  <si>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</si>
  <si>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</si>
  <si>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</si>
  <si>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</si>
  <si>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</si>
  <si>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</si>
  <si>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</si>
  <si>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</si>
  <si>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</si>
  <si>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</si>
  <si>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</si>
  <si>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</si>
  <si>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</si>
  <si>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</si>
  <si>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</si>
  <si>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</si>
  <si>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</si>
  <si>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</si>
  <si>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</si>
  <si>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</si>
  <si>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</si>
  <si>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</si>
  <si>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</si>
  <si>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</si>
  <si>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</si>
  <si>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</si>
  <si>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</si>
  <si>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</si>
  <si>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</si>
  <si>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</si>
  <si>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</si>
  <si>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</si>
  <si>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</si>
  <si>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</si>
  <si>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</si>
  <si>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</si>
  <si>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</si>
  <si>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</si>
  <si>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</si>
  <si>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</si>
  <si>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</si>
  <si>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</si>
  <si>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</si>
  <si>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</si>
  <si>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</si>
  <si>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</si>
  <si>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</si>
  <si>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</si>
  <si>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</si>
  <si>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</si>
  <si>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</si>
  <si>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</si>
  <si>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</si>
  <si>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</si>
  <si>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</si>
  <si>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</si>
  <si>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</si>
  <si>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</si>
  <si>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</si>
  <si>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</si>
  <si>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</si>
  <si>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</si>
  <si>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</si>
  <si>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</si>
  <si>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</si>
  <si>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</si>
  <si>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</si>
  <si>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</si>
  <si>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</si>
  <si>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</si>
  <si>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</si>
  <si>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</si>
  <si>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</si>
  <si>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</si>
  <si>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</si>
  <si>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</si>
  <si>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</si>
  <si>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</si>
  <si>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</si>
  <si>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</si>
  <si>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</si>
  <si>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</si>
  <si>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</si>
  <si>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</si>
  <si>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</si>
  <si>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</si>
  <si>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</si>
  <si>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</si>
  <si>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</si>
  <si>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</si>
  <si>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</si>
  <si>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</si>
  <si>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</si>
  <si>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</si>
  <si>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</si>
  <si>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</si>
  <si>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</si>
  <si>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</si>
  <si>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</si>
  <si>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</si>
  <si>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</si>
  <si>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</si>
  <si>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</si>
  <si>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</si>
  <si>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</si>
  <si>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</si>
  <si>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</si>
  <si>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</si>
  <si>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</si>
  <si>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</si>
  <si>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</si>
  <si>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</si>
  <si>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</si>
  <si>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</si>
  <si>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</si>
  <si>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</si>
  <si>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</si>
  <si>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</si>
  <si>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</si>
  <si>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</si>
  <si>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</si>
  <si>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</si>
  <si>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</si>
  <si>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</si>
  <si>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</si>
  <si>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</si>
  <si>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</si>
  <si>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</si>
  <si>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</si>
  <si>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</si>
  <si>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</si>
  <si>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</si>
  <si>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</si>
  <si>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</si>
  <si>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</si>
  <si>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</si>
  <si>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</si>
  <si>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</si>
  <si>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</si>
  <si>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</si>
  <si>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</si>
  <si>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</si>
  <si>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</si>
  <si>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</si>
  <si>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</si>
  <si>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</si>
  <si>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</si>
  <si>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</si>
  <si>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</si>
  <si>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</si>
  <si>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</si>
  <si>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</si>
  <si>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</si>
  <si>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</si>
  <si>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</si>
  <si>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</si>
  <si>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</si>
  <si>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</si>
  <si>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</si>
  <si>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</si>
  <si>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</si>
  <si>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</si>
  <si>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</si>
  <si>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</si>
  <si>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</si>
  <si>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</si>
  <si>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</si>
  <si>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</si>
  <si>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</si>
  <si>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</si>
  <si>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</si>
  <si>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</si>
  <si>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</si>
  <si>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</si>
  <si>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</si>
  <si>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</si>
  <si>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</si>
  <si>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</si>
  <si>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</si>
  <si>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</si>
  <si>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</si>
  <si>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</si>
  <si>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</si>
  <si>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</si>
  <si>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</si>
  <si>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</si>
  <si>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</si>
  <si>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</si>
  <si>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</si>
  <si>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</si>
  <si>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</si>
  <si>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</si>
  <si>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</si>
  <si>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</si>
  <si>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</si>
  <si>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</si>
  <si>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</si>
  <si>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</si>
  <si>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</si>
  <si>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</si>
  <si>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</si>
  <si>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</si>
  <si>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</si>
  <si>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</si>
  <si>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</si>
  <si>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</si>
  <si>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</si>
  <si>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</si>
  <si>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</si>
  <si>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</si>
  <si>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</si>
  <si>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</si>
  <si>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</si>
  <si>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</si>
  <si>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</si>
  <si>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</si>
  <si>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</si>
  <si>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</si>
  <si>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</si>
  <si>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</si>
  <si>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</si>
  <si>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</si>
  <si>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</si>
  <si>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</si>
  <si>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</si>
  <si>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</si>
  <si>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</si>
  <si>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</si>
  <si>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</si>
  <si>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</si>
  <si>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</si>
  <si>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</si>
  <si>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</si>
  <si>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</si>
  <si>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</si>
  <si>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</si>
  <si>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</si>
  <si>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</si>
  <si>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</si>
  <si>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</si>
  <si>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</si>
  <si>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</si>
  <si>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</si>
  <si>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</si>
  <si>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</si>
  <si>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</si>
  <si>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</si>
  <si>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</si>
  <si>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</si>
  <si>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</si>
  <si>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</si>
  <si>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</si>
  <si>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</si>
  <si>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</si>
  <si>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</si>
  <si>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</si>
  <si>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</si>
  <si>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</si>
  <si>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</si>
  <si>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</si>
  <si>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</si>
  <si>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</si>
  <si>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</si>
  <si>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</si>
  <si>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</si>
  <si>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</si>
  <si>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</si>
  <si>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</si>
  <si>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</si>
  <si>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</si>
  <si>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</si>
  <si>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</si>
  <si>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</si>
  <si>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</si>
  <si>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</si>
  <si>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</si>
  <si>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</si>
  <si>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</si>
  <si>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</si>
  <si>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</si>
  <si>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</si>
  <si>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</si>
  <si>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</si>
  <si>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</si>
  <si>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</si>
  <si>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</si>
  <si>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</si>
  <si>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</si>
  <si>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</si>
  <si>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</si>
  <si>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</si>
  <si>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</si>
  <si>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</si>
  <si>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</si>
  <si>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</si>
  <si>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</si>
  <si>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</si>
  <si>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</si>
  <si>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</si>
  <si>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</si>
  <si>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</si>
  <si>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</si>
  <si>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</si>
  <si>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</si>
  <si>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</si>
  <si>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</si>
  <si>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</si>
  <si>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</si>
  <si>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</si>
  <si>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</si>
  <si>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</si>
  <si>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</si>
  <si>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</si>
  <si>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</si>
  <si>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</si>
  <si>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</si>
  <si>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</si>
  <si>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</si>
  <si>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</si>
  <si>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</si>
  <si>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</si>
  <si>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</si>
  <si>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</si>
  <si>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</si>
  <si>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</si>
  <si>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</si>
  <si>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</si>
  <si>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</si>
  <si>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</si>
  <si>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</si>
  <si>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</si>
  <si>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</si>
  <si>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</si>
  <si>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</si>
  <si>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</si>
  <si>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</si>
  <si>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</si>
  <si>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</si>
  <si>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</si>
  <si>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</si>
  <si>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</si>
  <si>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</si>
  <si>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</si>
  <si>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</si>
  <si>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</si>
  <si>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</si>
  <si>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</si>
  <si>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</si>
  <si>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</si>
  <si>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</si>
  <si>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</si>
  <si>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</si>
  <si>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</si>
  <si>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</si>
  <si>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</si>
  <si>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</si>
  <si>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</si>
  <si>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</si>
  <si>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</si>
  <si>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</si>
  <si>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</si>
  <si>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</si>
  <si>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</si>
  <si>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</si>
  <si>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</si>
  <si>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</si>
  <si>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8322049D5</t>
  </si>
  <si>
    <t>gbp</t>
  </si>
  <si>
    <t>sek</t>
  </si>
  <si>
    <t>chf</t>
  </si>
  <si>
    <t>jpy</t>
  </si>
  <si>
    <t>aud</t>
  </si>
  <si>
    <t>eur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</si>
  <si>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</si>
  <si>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</si>
  <si>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</si>
  <si>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</si>
  <si>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</si>
  <si>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</si>
  <si>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</si>
  <si>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</si>
  <si>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</si>
  <si>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</si>
  <si>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</si>
  <si>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</si>
  <si>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</si>
  <si>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</si>
  <si>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</si>
  <si>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</si>
  <si>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</si>
  <si>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</si>
  <si>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</si>
  <si>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</si>
  <si>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</si>
  <si>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</si>
  <si>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</si>
  <si>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</si>
  <si>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</si>
  <si>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</si>
  <si>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</si>
  <si>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</si>
  <si>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</si>
  <si>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</si>
  <si>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</si>
  <si>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</si>
  <si>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</si>
  <si>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</si>
  <si>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</si>
  <si>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</si>
  <si>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</si>
  <si>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</si>
  <si>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</si>
  <si>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</si>
  <si>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</si>
  <si>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</si>
  <si>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</si>
  <si>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</si>
  <si>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</si>
  <si>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</si>
  <si>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</si>
  <si>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</si>
  <si>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</si>
  <si>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</si>
  <si>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</si>
  <si>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</si>
  <si>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</si>
  <si>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</si>
  <si>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</si>
  <si>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</si>
  <si>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</si>
  <si>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</si>
  <si>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</si>
  <si>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</si>
  <si>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</si>
  <si>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</si>
  <si>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</si>
  <si>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</si>
  <si>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</si>
  <si>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</si>
  <si>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</si>
  <si>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</si>
  <si>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SF</t>
  </si>
  <si>
    <t>SWISS FRANC</t>
  </si>
  <si>
    <t>US DOLLAR</t>
  </si>
  <si>
    <t>EURO CURRENCY</t>
  </si>
  <si>
    <t>JAPANESE YEN</t>
  </si>
  <si>
    <t>Cash sweep</t>
  </si>
  <si>
    <t>TECK RESOURCES LTD CLS B COMMON STOCK</t>
  </si>
  <si>
    <t>DR</t>
  </si>
  <si>
    <t>CAD</t>
  </si>
  <si>
    <t>N</t>
  </si>
  <si>
    <t>MERCK KGAA SPONSORED ADR ADR</t>
  </si>
  <si>
    <t>CAE INC COMMON STOCK</t>
  </si>
  <si>
    <t>YASKAWA ELECTRIC CORP COMMON STOCK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</si>
  <si>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</si>
  <si>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</si>
  <si>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</si>
  <si>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</si>
  <si>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</si>
  <si>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</si>
  <si>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</si>
  <si>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</si>
  <si>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</si>
  <si>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</si>
  <si>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TREASURY WINE ESTATES LTD COMMON STOCK</t>
  </si>
  <si>
    <t>GRIFOLS SA ADR ADR</t>
  </si>
  <si>
    <t>SOUTH32   ADR ADR</t>
  </si>
  <si>
    <t>FERRARI NV COMMON STOCK EUR.01</t>
  </si>
  <si>
    <t>PAN PACIFIC INTERNATIONAL HO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</si>
</sst>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44089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83384715.090000004</v>
      </c>
      <c r="E15" s="30">
        <f>+Recon!H3</f>
        <v>83417555.790000021</v>
      </c>
      <c r="F15" s="13">
        <f ca="1">+D15-E15</f>
        <v>-32840.700000017881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118403.22</v>
      </c>
      <c r="E16" s="30">
        <f>+Recon!B3</f>
        <v>33769.9</v>
      </c>
      <c r="F16" s="13">
        <f ca="1">+D16-E16</f>
        <v>84633.32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83503118.310000002</v>
      </c>
      <c r="E23" s="16">
        <f>SUM(E14:E22)</f>
        <v>83451325.690000027</v>
      </c>
      <c r="F23" s="16">
        <f ca="1">SUM(F14:F22)</f>
        <v>51792.619999982126</v>
      </c>
    </row>
    <row r="24" spans="1:7" x14ac:dyDescent="0.2">
      <c r="B24" s="15" t="s">
        <v>36</v>
      </c>
      <c r="D24" s="16">
        <f>Trial!G43</f>
        <v>83503118.310000002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6.202477350331436E-4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N13" sqref="N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33769.9</v>
      </c>
      <c r="C3" s="80"/>
      <c r="D3" s="80"/>
      <c r="E3" s="81"/>
      <c r="F3" s="2" t="s">
        <v>38</v>
      </c>
      <c r="G3" s="7" t="s">
        <v>11</v>
      </c>
      <c r="H3" s="80">
        <f>SUM(M13:M59973)</f>
        <v>83417555.790000021</v>
      </c>
      <c r="I3" s="80"/>
      <c r="J3" s="80"/>
      <c r="K3" s="81"/>
      <c r="L3" s="2" t="s">
        <v>38</v>
      </c>
      <c r="M3" s="7" t="s">
        <v>11</v>
      </c>
      <c r="N3" s="74">
        <f>SUM(G13:G59973)</f>
        <v>2398041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33769.9</v>
      </c>
      <c r="C4" s="80"/>
      <c r="D4" s="80"/>
      <c r="E4" s="81"/>
      <c r="F4" s="2" t="s">
        <v>38</v>
      </c>
      <c r="G4" s="7" t="s">
        <v>12</v>
      </c>
      <c r="H4" s="80">
        <f>SUM(L13:L59974)</f>
        <v>83384715.090000018</v>
      </c>
      <c r="I4" s="80"/>
      <c r="J4" s="80"/>
      <c r="K4" s="81"/>
      <c r="L4" s="2" t="s">
        <v>38</v>
      </c>
      <c r="M4" s="7" t="s">
        <v>12</v>
      </c>
      <c r="N4" s="76">
        <f>SUM(F13:F59974)</f>
        <v>2398041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-32840.70000000298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44089</v>
      </c>
      <c r="B13" s="36" t="s">
        <v>59</v>
      </c>
      <c r="C13" s="43">
        <f>VLOOKUP(D13,'Holdings Manager'!$C$2:$O$65,13,FALSE)</f>
        <v>43</v>
      </c>
      <c r="D13" s="56" t="s">
        <v>312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32.31</v>
      </c>
      <c r="J13" s="45">
        <f>VLOOKUP(D13,Sheet1!$C$2:$J$65,8,FALSE)</f>
        <v>32.31</v>
      </c>
      <c r="K13" s="38">
        <f>I13-J13</f>
        <v>0</v>
      </c>
      <c r="L13" s="45">
        <f>VLOOKUP(D13,'Holdings Manager'!$C$2:$H$65,6,FALSE)</f>
        <v>452340</v>
      </c>
      <c r="M13" s="45">
        <f>VLOOKUP(D13,Sheet1!$C$2:$H$65,6,FALSE)</f>
        <v>452340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44089</v>
      </c>
      <c r="B14" s="36" t="s">
        <v>59</v>
      </c>
      <c r="C14" s="43">
        <f>VLOOKUP(D14,'Holdings Manager'!$C$2:$O$65,13,FALSE)</f>
        <v>41</v>
      </c>
      <c r="D14" s="56" t="s">
        <v>289</v>
      </c>
      <c r="E14" s="56" t="s">
        <v>288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191.58</v>
      </c>
      <c r="J14" s="45">
        <f>VLOOKUP(D14,Sheet1!$C$2:$J$65,8,FALSE)</f>
        <v>191.58</v>
      </c>
      <c r="K14" s="38">
        <f t="shared" ref="K14:K71" si="2">I14-J14</f>
        <v>0</v>
      </c>
      <c r="L14" s="45">
        <f>VLOOKUP(D14,'Holdings Manager'!$C$2:$H$65,6,FALSE)</f>
        <v>2796301.68</v>
      </c>
      <c r="M14" s="45">
        <f>VLOOKUP(D14,Sheet1!$C$2:$H$65,6,FALSE)</f>
        <v>2796301.68</v>
      </c>
      <c r="N14" s="38">
        <f t="shared" ref="N14:N71" si="3">L14-M14</f>
        <v>0</v>
      </c>
      <c r="O14" s="45">
        <f>IFERROR(VLOOKUP(D14,'Accruals Manager'!$B$2:$C$33,2,FALSE),0)</f>
        <v>67.02</v>
      </c>
      <c r="P14" s="45">
        <v>67.02</v>
      </c>
      <c r="Q14" s="37">
        <f t="shared" si="0"/>
        <v>0</v>
      </c>
      <c r="S14" s="39"/>
    </row>
    <row r="15" spans="1:19" ht="12.75" customHeight="1" x14ac:dyDescent="0.2">
      <c r="A15" s="47">
        <v>44089</v>
      </c>
      <c r="B15" s="36" t="s">
        <v>59</v>
      </c>
      <c r="C15" s="43">
        <f>VLOOKUP(D15,'Holdings Manager'!$C$2:$O$65,13,FALSE)</f>
        <v>43</v>
      </c>
      <c r="D15" s="56" t="s">
        <v>310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28.95</v>
      </c>
      <c r="J15" s="45">
        <f>VLOOKUP(D15,Sheet1!$C$2:$J$65,8,FALSE)</f>
        <v>29.06</v>
      </c>
      <c r="K15" s="38">
        <f t="shared" si="2"/>
        <v>-0.10999999999999943</v>
      </c>
      <c r="L15" s="45">
        <f>VLOOKUP(D15,'Holdings Manager'!$C$2:$H$65,6,FALSE)</f>
        <v>2114015.85</v>
      </c>
      <c r="M15" s="45">
        <f>VLOOKUP(D15,Sheet1!$C$2:$H$65,6,FALSE)</f>
        <v>2121829.3199999998</v>
      </c>
      <c r="N15" s="38">
        <f t="shared" si="3"/>
        <v>-7813.4699999997392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44089</v>
      </c>
      <c r="B16" s="36" t="s">
        <v>59</v>
      </c>
      <c r="C16" s="43">
        <f>VLOOKUP(D16,'Holdings Manager'!$C$2:$O$65,13,FALSE)</f>
        <v>41</v>
      </c>
      <c r="D16" s="56" t="s">
        <v>321</v>
      </c>
      <c r="E16" s="56" t="s">
        <v>320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929.39</v>
      </c>
      <c r="J16" s="45">
        <f>VLOOKUP(D16,Sheet1!$C$2:$J$65,8,FALSE)</f>
        <v>929.39</v>
      </c>
      <c r="K16" s="38">
        <f t="shared" si="2"/>
        <v>0</v>
      </c>
      <c r="L16" s="45">
        <f>VLOOKUP(D16,'Holdings Manager'!$C$2:$H$65,6,FALSE)</f>
        <v>4174819.88</v>
      </c>
      <c r="M16" s="45">
        <f>VLOOKUP(D16,Sheet1!$C$2:$H$65,6,FALSE)</f>
        <v>4174819.88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44089</v>
      </c>
      <c r="B17" s="36" t="s">
        <v>59</v>
      </c>
      <c r="C17" s="43">
        <f>VLOOKUP(D17,'Holdings Manager'!$C$2:$O$65,13,FALSE)</f>
        <v>43</v>
      </c>
      <c r="D17" s="56" t="s">
        <v>326</v>
      </c>
      <c r="E17" s="56" t="s">
        <v>325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7.9649999999999999</v>
      </c>
      <c r="J17" s="45">
        <f>VLOOKUP(D17,Sheet1!$C$2:$J$65,8,FALSE)</f>
        <v>7.96</v>
      </c>
      <c r="K17" s="38">
        <f t="shared" si="2"/>
        <v>4.9999999999998934E-3</v>
      </c>
      <c r="L17" s="45">
        <f>VLOOKUP(D17,'Holdings Manager'!$C$2:$H$65,6,FALSE)</f>
        <v>613639.53</v>
      </c>
      <c r="M17" s="45">
        <f>VLOOKUP(D17,Sheet1!$C$2:$H$65,6,FALSE)</f>
        <v>613254.31999999995</v>
      </c>
      <c r="N17" s="38">
        <f t="shared" si="3"/>
        <v>385.21000000007916</v>
      </c>
      <c r="O17" s="45">
        <f>IFERROR(VLOOKUP(D17,'Accruals Manager'!$B$2:$C$33,2,FALSE),0)</f>
        <v>4237.3100000000004</v>
      </c>
      <c r="P17" s="45">
        <v>4237.3100000000004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44089</v>
      </c>
      <c r="B18" s="36" t="s">
        <v>59</v>
      </c>
      <c r="C18" s="43">
        <f>VLOOKUP(D18,'Holdings Manager'!$C$2:$O$65,13,FALSE)</f>
        <v>43</v>
      </c>
      <c r="D18" s="56" t="s">
        <v>274</v>
      </c>
      <c r="E18" s="56" t="s">
        <v>273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142.5</v>
      </c>
      <c r="J18" s="45">
        <f>VLOOKUP(D18,Sheet1!$C$2:$J$65,8,FALSE)</f>
        <v>142.5</v>
      </c>
      <c r="K18" s="38">
        <f t="shared" si="2"/>
        <v>0</v>
      </c>
      <c r="L18" s="45">
        <f>VLOOKUP(D18,'Holdings Manager'!$C$2:$H$65,6,FALSE)</f>
        <v>1268250</v>
      </c>
      <c r="M18" s="45">
        <f>VLOOKUP(D18,Sheet1!$C$2:$H$65,6,FALSE)</f>
        <v>1268250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44089</v>
      </c>
      <c r="B19" s="36" t="s">
        <v>59</v>
      </c>
      <c r="C19" s="43">
        <f>VLOOKUP(D19,'Holdings Manager'!$C$2:$O$65,13,FALSE)</f>
        <v>41</v>
      </c>
      <c r="D19" s="56" t="s">
        <v>334</v>
      </c>
      <c r="E19" s="56" t="s">
        <v>333</v>
      </c>
      <c r="F19" s="45">
        <f>VLOOKUP(D19,'Holdings Manager'!$C$2:$E$65,3,FALSE)</f>
        <v>65000</v>
      </c>
      <c r="G19" s="45">
        <f>VLOOKUP(D19,Sheet1!$C$2:$E$65,3,FALSE)</f>
        <v>65000</v>
      </c>
      <c r="H19" s="37">
        <f t="shared" si="1"/>
        <v>0</v>
      </c>
      <c r="I19" s="45">
        <f>VLOOKUP(D19,'Holdings Manager'!$C$2:$J$65,8,FALSE)</f>
        <v>12.29</v>
      </c>
      <c r="J19" s="45">
        <f>VLOOKUP(D19,Sheet1!$C$2:$J$65,8,FALSE)</f>
        <v>12.29</v>
      </c>
      <c r="K19" s="38">
        <f t="shared" si="2"/>
        <v>0</v>
      </c>
      <c r="L19" s="45">
        <f>VLOOKUP(D19,'Holdings Manager'!$C$2:$H$65,6,FALSE)</f>
        <v>798850</v>
      </c>
      <c r="M19" s="45">
        <f>VLOOKUP(D19,Sheet1!$C$2:$H$65,6,FALSE)</f>
        <v>798850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44089</v>
      </c>
      <c r="B20" s="36" t="s">
        <v>59</v>
      </c>
      <c r="C20" s="43">
        <f>VLOOKUP(D20,'Holdings Manager'!$C$2:$O$65,13,FALSE)</f>
        <v>41</v>
      </c>
      <c r="D20" s="56" t="s">
        <v>337</v>
      </c>
      <c r="E20" s="56" t="s">
        <v>336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38.67</v>
      </c>
      <c r="J20" s="45">
        <f>VLOOKUP(D20,Sheet1!$C$2:$J$65,8,FALSE)</f>
        <v>38.67</v>
      </c>
      <c r="K20" s="38">
        <f t="shared" si="2"/>
        <v>0</v>
      </c>
      <c r="L20" s="45">
        <f>VLOOKUP(D20,'Holdings Manager'!$C$2:$H$65,6,FALSE)</f>
        <v>1356234.24</v>
      </c>
      <c r="M20" s="45">
        <f>VLOOKUP(D20,Sheet1!$C$2:$H$65,6,FALSE)</f>
        <v>1356234.24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44089</v>
      </c>
      <c r="B21" s="36" t="s">
        <v>59</v>
      </c>
      <c r="C21" s="43">
        <f>VLOOKUP(D21,'Holdings Manager'!$C$2:$O$65,13,FALSE)</f>
        <v>41</v>
      </c>
      <c r="D21" s="56" t="s">
        <v>277</v>
      </c>
      <c r="E21" s="56" t="s">
        <v>276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69.53</v>
      </c>
      <c r="J21" s="45">
        <f>VLOOKUP(D21,Sheet1!$C$2:$J$65,8,FALSE)</f>
        <v>69.53</v>
      </c>
      <c r="K21" s="38">
        <f t="shared" si="2"/>
        <v>0</v>
      </c>
      <c r="L21" s="45">
        <f>VLOOKUP(D21,'Holdings Manager'!$C$2:$H$65,6,FALSE)</f>
        <v>1922295.91</v>
      </c>
      <c r="M21" s="45">
        <f>VLOOKUP(D21,Sheet1!$C$2:$H$65,6,FALSE)</f>
        <v>1922295.91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44089</v>
      </c>
      <c r="B22" s="36" t="s">
        <v>59</v>
      </c>
      <c r="C22" s="43">
        <f>VLOOKUP(D22,'Holdings Manager'!$C$2:$O$65,13,FALSE)</f>
        <v>43</v>
      </c>
      <c r="D22" s="56" t="s">
        <v>299</v>
      </c>
      <c r="E22" s="56" t="s">
        <v>298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56.64</v>
      </c>
      <c r="J22" s="45">
        <f>VLOOKUP(D22,Sheet1!$C$2:$J$65,8,FALSE)</f>
        <v>56.64</v>
      </c>
      <c r="K22" s="38">
        <f t="shared" si="2"/>
        <v>0</v>
      </c>
      <c r="L22" s="45">
        <f>VLOOKUP(D22,'Holdings Manager'!$C$2:$H$65,6,FALSE)</f>
        <v>1257464.6399999999</v>
      </c>
      <c r="M22" s="45">
        <f>VLOOKUP(D22,Sheet1!$C$2:$H$65,6,FALSE)</f>
        <v>1257464.6399999999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44089</v>
      </c>
      <c r="B23" s="36" t="s">
        <v>59</v>
      </c>
      <c r="C23" s="43">
        <f>VLOOKUP(D23,'Holdings Manager'!$C$2:$O$65,13,FALSE)</f>
        <v>41</v>
      </c>
      <c r="D23" s="56" t="s">
        <v>302</v>
      </c>
      <c r="E23" s="56" t="s">
        <v>301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188.38</v>
      </c>
      <c r="J23" s="45">
        <f>VLOOKUP(D23,Sheet1!$C$2:$J$65,8,FALSE)</f>
        <v>188.38</v>
      </c>
      <c r="K23" s="38">
        <f t="shared" si="2"/>
        <v>0</v>
      </c>
      <c r="L23" s="45">
        <f>VLOOKUP(D23,'Holdings Manager'!$C$2:$H$65,6,FALSE)</f>
        <v>2152053.12</v>
      </c>
      <c r="M23" s="45">
        <f>VLOOKUP(D23,Sheet1!$C$2:$H$65,6,FALSE)</f>
        <v>2152053.12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44089</v>
      </c>
      <c r="B24" s="36" t="s">
        <v>59</v>
      </c>
      <c r="C24" s="43">
        <f>VLOOKUP(D24,'Holdings Manager'!$C$2:$O$65,13,FALSE)</f>
        <v>43</v>
      </c>
      <c r="D24" s="56" t="s">
        <v>294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16.62</v>
      </c>
      <c r="J24" s="45">
        <f>VLOOKUP(D24,Sheet1!$C$2:$J$65,8,FALSE)</f>
        <v>16.62</v>
      </c>
      <c r="K24" s="38">
        <f t="shared" si="2"/>
        <v>0</v>
      </c>
      <c r="L24" s="45">
        <f>VLOOKUP(D24,'Holdings Manager'!$C$2:$H$65,6,FALSE)</f>
        <v>838395.9</v>
      </c>
      <c r="M24" s="45">
        <f>VLOOKUP(D24,Sheet1!$C$2:$H$65,6,FALSE)</f>
        <v>838395.9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44089</v>
      </c>
      <c r="B25" s="36" t="s">
        <v>59</v>
      </c>
      <c r="C25" s="43">
        <f>VLOOKUP(D25,'Holdings Manager'!$C$2:$O$65,13,FALSE)</f>
        <v>41</v>
      </c>
      <c r="D25" s="56" t="s">
        <v>363</v>
      </c>
      <c r="E25" s="56" t="s">
        <v>403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</v>
      </c>
      <c r="J25" s="45">
        <f>VLOOKUP(D25,Sheet1!$C$2:$J$65,8,FALSE)</f>
        <v>9</v>
      </c>
      <c r="K25" s="38">
        <f t="shared" si="2"/>
        <v>0</v>
      </c>
      <c r="L25" s="45">
        <f>VLOOKUP(D25,'Holdings Manager'!$C$2:$H$65,6,FALSE)</f>
        <v>397667.14</v>
      </c>
      <c r="M25" s="45">
        <f>VLOOKUP(D25,Sheet1!$C$2:$H$65,6,FALSE)</f>
        <v>397578.3</v>
      </c>
      <c r="N25" s="38">
        <f t="shared" si="3"/>
        <v>88.840000000025611</v>
      </c>
      <c r="O25" s="45">
        <f>IFERROR(VLOOKUP(D25,'Accruals Manager'!$B$2:$C$33,2,FALSE),0)</f>
        <v>8014.15</v>
      </c>
      <c r="P25" s="45">
        <v>8014.15</v>
      </c>
      <c r="Q25" s="37">
        <f t="shared" si="0"/>
        <v>0</v>
      </c>
      <c r="R25" s="39"/>
      <c r="S25" s="39"/>
    </row>
    <row r="26" spans="1:19" x14ac:dyDescent="0.2">
      <c r="A26" s="47">
        <v>44089</v>
      </c>
      <c r="B26" s="36" t="s">
        <v>59</v>
      </c>
      <c r="C26" s="43">
        <f>VLOOKUP(D26,'Holdings Manager'!$C$2:$O$65,13,FALSE)</f>
        <v>43</v>
      </c>
      <c r="D26" s="56" t="s">
        <v>305</v>
      </c>
      <c r="E26" s="56" t="s">
        <v>304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8.9369999999999994</v>
      </c>
      <c r="J26" s="45">
        <f>VLOOKUP(D26,Sheet1!$C$2:$J$65,8,FALSE)</f>
        <v>9.02</v>
      </c>
      <c r="K26" s="38">
        <f t="shared" si="2"/>
        <v>-8.3000000000000185E-2</v>
      </c>
      <c r="L26" s="45">
        <f>VLOOKUP(D26,'Holdings Manager'!$C$2:$H$65,6,FALSE)</f>
        <v>1266730.3799999999</v>
      </c>
      <c r="M26" s="45">
        <f>VLOOKUP(D26,Sheet1!$C$2:$H$65,6,FALSE)</f>
        <v>1279203.5</v>
      </c>
      <c r="N26" s="38">
        <f t="shared" si="3"/>
        <v>-12473.120000000112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44089</v>
      </c>
      <c r="B27" s="36" t="s">
        <v>59</v>
      </c>
      <c r="C27" s="43">
        <f>VLOOKUP(D27,'Holdings Manager'!$C$2:$O$65,13,FALSE)</f>
        <v>41</v>
      </c>
      <c r="D27" s="56" t="s">
        <v>360</v>
      </c>
      <c r="E27" s="56" t="s">
        <v>406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40.97</v>
      </c>
      <c r="J27" s="45">
        <f>VLOOKUP(D27,Sheet1!$C$2:$J$65,8,FALSE)</f>
        <v>40.97</v>
      </c>
      <c r="K27" s="38">
        <f t="shared" si="2"/>
        <v>0</v>
      </c>
      <c r="L27" s="45">
        <f>VLOOKUP(D27,'Holdings Manager'!$C$2:$H$65,6,FALSE)</f>
        <v>812225.34</v>
      </c>
      <c r="M27" s="45">
        <f>VLOOKUP(D27,Sheet1!$C$2:$H$65,6,FALSE)</f>
        <v>812180.62</v>
      </c>
      <c r="N27" s="38">
        <f t="shared" si="3"/>
        <v>44.71999999997206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44089</v>
      </c>
      <c r="B28" s="36" t="s">
        <v>59</v>
      </c>
      <c r="C28" s="43">
        <f>VLOOKUP(D28,'Holdings Manager'!$C$2:$O$65,13,FALSE)</f>
        <v>43</v>
      </c>
      <c r="D28" s="56" t="s">
        <v>330</v>
      </c>
      <c r="E28" s="56" t="s">
        <v>329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34.65</v>
      </c>
      <c r="J28" s="45">
        <f>VLOOKUP(D28,Sheet1!$C$2:$J$65,8,FALSE)</f>
        <v>34.799999999999997</v>
      </c>
      <c r="K28" s="38">
        <f t="shared" si="2"/>
        <v>-0.14999999999999858</v>
      </c>
      <c r="L28" s="45">
        <f>VLOOKUP(D28,'Holdings Manager'!$C$2:$H$65,6,FALSE)</f>
        <v>207900</v>
      </c>
      <c r="M28" s="45">
        <f>VLOOKUP(D28,Sheet1!$C$2:$H$65,6,FALSE)</f>
        <v>208776</v>
      </c>
      <c r="N28" s="38">
        <f t="shared" si="3"/>
        <v>-876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44089</v>
      </c>
      <c r="B29" s="36" t="s">
        <v>59</v>
      </c>
      <c r="C29" s="43">
        <f>VLOOKUP(D29,'Holdings Manager'!$C$2:$O$65,13,FALSE)</f>
        <v>43</v>
      </c>
      <c r="D29" s="56" t="s">
        <v>292</v>
      </c>
      <c r="E29" s="56" t="s">
        <v>291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135.61000000000001</v>
      </c>
      <c r="J29" s="45">
        <f>VLOOKUP(D29,Sheet1!$C$2:$J$65,8,FALSE)</f>
        <v>135.61000000000001</v>
      </c>
      <c r="K29" s="38">
        <f t="shared" si="2"/>
        <v>0</v>
      </c>
      <c r="L29" s="45">
        <f>VLOOKUP(D29,'Holdings Manager'!$C$2:$H$65,6,FALSE)</f>
        <v>857597.64</v>
      </c>
      <c r="M29" s="45">
        <f>VLOOKUP(D29,Sheet1!$C$2:$H$65,6,FALSE)</f>
        <v>857597.64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44089</v>
      </c>
      <c r="B30" s="36" t="s">
        <v>59</v>
      </c>
      <c r="C30" s="43">
        <f>VLOOKUP(D30,'Holdings Manager'!$C$2:$O$65,13,FALSE)</f>
        <v>41</v>
      </c>
      <c r="D30" s="56" t="s">
        <v>371</v>
      </c>
      <c r="E30" s="56" t="s">
        <v>411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14.59</v>
      </c>
      <c r="J30" s="45">
        <f>VLOOKUP(D30,Sheet1!$C$2:$J$65,8,FALSE)</f>
        <v>14.59</v>
      </c>
      <c r="K30" s="38">
        <f t="shared" si="2"/>
        <v>0</v>
      </c>
      <c r="L30" s="45">
        <f>VLOOKUP(D30,'Holdings Manager'!$C$2:$H$65,6,FALSE)</f>
        <v>630516.6</v>
      </c>
      <c r="M30" s="45">
        <f>VLOOKUP(D30,Sheet1!$C$2:$H$65,6,FALSE)</f>
        <v>632164.39</v>
      </c>
      <c r="N30" s="38">
        <f t="shared" si="3"/>
        <v>-1647.7900000000373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44089</v>
      </c>
      <c r="B31" s="36" t="s">
        <v>59</v>
      </c>
      <c r="C31" s="43">
        <f>VLOOKUP(D31,'Holdings Manager'!$C$2:$O$65,13,FALSE)</f>
        <v>41</v>
      </c>
      <c r="D31" s="56" t="s">
        <v>342</v>
      </c>
      <c r="E31" s="56" t="s">
        <v>414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117.45</v>
      </c>
      <c r="J31" s="45">
        <f>VLOOKUP(D31,Sheet1!$C$2:$J$65,8,FALSE)</f>
        <v>117.45</v>
      </c>
      <c r="K31" s="38">
        <f t="shared" si="2"/>
        <v>0</v>
      </c>
      <c r="L31" s="45">
        <f>VLOOKUP(D31,'Holdings Manager'!$C$2:$H$65,6,FALSE)</f>
        <v>3126493.87</v>
      </c>
      <c r="M31" s="45">
        <f>VLOOKUP(D31,Sheet1!$C$2:$H$65,6,FALSE)</f>
        <v>3125182.84</v>
      </c>
      <c r="N31" s="38">
        <f t="shared" si="3"/>
        <v>1311.0300000002608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44089</v>
      </c>
      <c r="B32" s="36" t="s">
        <v>59</v>
      </c>
      <c r="C32" s="43">
        <f>VLOOKUP(D32,'Holdings Manager'!$C$2:$O$65,13,FALSE)</f>
        <v>41</v>
      </c>
      <c r="D32" s="56" t="s">
        <v>270</v>
      </c>
      <c r="E32" s="56" t="s">
        <v>269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27.78</v>
      </c>
      <c r="J32" s="45">
        <f>VLOOKUP(D32,Sheet1!$C$2:$J$65,8,FALSE)</f>
        <v>27.78</v>
      </c>
      <c r="K32" s="38">
        <f t="shared" si="2"/>
        <v>0</v>
      </c>
      <c r="L32" s="45">
        <f>VLOOKUP(D32,'Holdings Manager'!$C$2:$H$65,6,FALSE)</f>
        <v>759116.28</v>
      </c>
      <c r="M32" s="45">
        <f>VLOOKUP(D32,Sheet1!$C$2:$H$65,6,FALSE)</f>
        <v>759116.28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44089</v>
      </c>
      <c r="B33" s="36" t="s">
        <v>59</v>
      </c>
      <c r="C33" s="43">
        <f>VLOOKUP(D33,'Holdings Manager'!$C$2:$O$65,13,FALSE)</f>
        <v>43</v>
      </c>
      <c r="D33" s="56" t="s">
        <v>286</v>
      </c>
      <c r="E33" s="56" t="s">
        <v>285</v>
      </c>
      <c r="F33" s="45">
        <f>VLOOKUP(D33,'Holdings Manager'!$C$2:$E$65,3,FALSE)</f>
        <v>16000</v>
      </c>
      <c r="G33" s="45">
        <f>VLOOKUP(D33,Sheet1!$C$2:$E$65,3,FALSE)</f>
        <v>16000</v>
      </c>
      <c r="H33" s="37">
        <f t="shared" si="1"/>
        <v>0</v>
      </c>
      <c r="I33" s="45">
        <f>VLOOKUP(D33,'Holdings Manager'!$C$2:$J$65,8,FALSE)</f>
        <v>38.61</v>
      </c>
      <c r="J33" s="45">
        <f>VLOOKUP(D33,Sheet1!$C$2:$J$65,8,FALSE)</f>
        <v>38.479999999999997</v>
      </c>
      <c r="K33" s="38">
        <f t="shared" si="2"/>
        <v>0.13000000000000256</v>
      </c>
      <c r="L33" s="45">
        <f>VLOOKUP(D33,'Holdings Manager'!$C$2:$H$65,6,FALSE)</f>
        <v>617760</v>
      </c>
      <c r="M33" s="45">
        <f>VLOOKUP(D33,Sheet1!$C$2:$H$65,6,FALSE)</f>
        <v>615712</v>
      </c>
      <c r="N33" s="38">
        <f t="shared" si="3"/>
        <v>2048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44089</v>
      </c>
      <c r="B34" s="36" t="s">
        <v>59</v>
      </c>
      <c r="C34" s="43">
        <f>VLOOKUP(D34,'Holdings Manager'!$C$2:$O$65,13,FALSE)</f>
        <v>41</v>
      </c>
      <c r="D34" s="56" t="s">
        <v>308</v>
      </c>
      <c r="E34" s="56" t="s">
        <v>307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71.03</v>
      </c>
      <c r="J34" s="45">
        <f>VLOOKUP(D34,Sheet1!$C$2:$J$65,8,FALSE)</f>
        <v>71.03</v>
      </c>
      <c r="K34" s="38">
        <f t="shared" si="2"/>
        <v>0</v>
      </c>
      <c r="L34" s="45">
        <f>VLOOKUP(D34,'Holdings Manager'!$C$2:$H$65,6,FALSE)</f>
        <v>1997860.81</v>
      </c>
      <c r="M34" s="45">
        <f>VLOOKUP(D34,Sheet1!$C$2:$H$65,6,FALSE)</f>
        <v>1997860.81</v>
      </c>
      <c r="N34" s="38">
        <f t="shared" si="3"/>
        <v>0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44089</v>
      </c>
      <c r="B35" s="36" t="s">
        <v>59</v>
      </c>
      <c r="C35" s="43">
        <f>VLOOKUP(D35,'Holdings Manager'!$C$2:$O$65,13,FALSE)</f>
        <v>41</v>
      </c>
      <c r="D35" s="56" t="s">
        <v>369</v>
      </c>
      <c r="E35" s="56" t="s">
        <v>420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91.5</v>
      </c>
      <c r="J35" s="45">
        <f>VLOOKUP(D35,Sheet1!$C$2:$J$65,8,FALSE)</f>
        <v>91.5</v>
      </c>
      <c r="K35" s="38">
        <f t="shared" si="2"/>
        <v>0</v>
      </c>
      <c r="L35" s="45">
        <f>VLOOKUP(D35,'Holdings Manager'!$C$2:$H$65,6,FALSE)</f>
        <v>2569669.73</v>
      </c>
      <c r="M35" s="45">
        <f>VLOOKUP(D35,Sheet1!$C$2:$H$65,6,FALSE)</f>
        <v>2576385.31</v>
      </c>
      <c r="N35" s="38">
        <f t="shared" si="3"/>
        <v>-6715.5800000000745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44089</v>
      </c>
      <c r="B36" s="36" t="s">
        <v>59</v>
      </c>
      <c r="C36" s="43">
        <f>VLOOKUP(D36,'Holdings Manager'!$C$2:$O$65,13,FALSE)</f>
        <v>41</v>
      </c>
      <c r="D36" s="56" t="s">
        <v>366</v>
      </c>
      <c r="E36" s="56" t="s">
        <v>422</v>
      </c>
      <c r="F36" s="45">
        <f>VLOOKUP(D36,'Holdings Manager'!$C$2:$E$65,3,FALSE)</f>
        <v>41639</v>
      </c>
      <c r="G36" s="45">
        <f>VLOOKUP(D36,Sheet1!$C$2:$E$65,3,FALSE)</f>
        <v>41639</v>
      </c>
      <c r="H36" s="37">
        <f t="shared" si="1"/>
        <v>0</v>
      </c>
      <c r="I36" s="45">
        <f>VLOOKUP(D36,'Holdings Manager'!$C$2:$J$65,8,FALSE)</f>
        <v>24.43</v>
      </c>
      <c r="J36" s="45">
        <f>VLOOKUP(D36,Sheet1!$C$2:$J$65,8,FALSE)</f>
        <v>24.43</v>
      </c>
      <c r="K36" s="38">
        <f t="shared" si="2"/>
        <v>0</v>
      </c>
      <c r="L36" s="45">
        <f>VLOOKUP(D36,'Holdings Manager'!$C$2:$H$65,6,FALSE)</f>
        <v>1307460.3600000001</v>
      </c>
      <c r="M36" s="45">
        <f>VLOOKUP(D36,Sheet1!$C$2:$H$65,6,FALSE)</f>
        <v>1310877.28</v>
      </c>
      <c r="N36" s="38">
        <f t="shared" si="3"/>
        <v>-3416.9199999999255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44089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557.4</v>
      </c>
      <c r="J37" s="45">
        <f>VLOOKUP(D37,Sheet1!$C$2:$J$65,8,FALSE)</f>
        <v>557.4</v>
      </c>
      <c r="K37" s="38">
        <f t="shared" si="2"/>
        <v>0</v>
      </c>
      <c r="L37" s="45">
        <f>VLOOKUP(D37,'Holdings Manager'!$C$2:$H$65,6,FALSE)</f>
        <v>4146351.23</v>
      </c>
      <c r="M37" s="45">
        <f>VLOOKUP(D37,Sheet1!$C$2:$H$65,6,FALSE)</f>
        <v>4146122.91</v>
      </c>
      <c r="N37" s="38">
        <f t="shared" si="3"/>
        <v>228.31999999983236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44089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145.80000000000001</v>
      </c>
      <c r="J38" s="45">
        <f>VLOOKUP(D38,Sheet1!$C$2:$J$65,8,FALSE)</f>
        <v>145.80000000000001</v>
      </c>
      <c r="K38" s="38">
        <f t="shared" si="2"/>
        <v>0</v>
      </c>
      <c r="L38" s="45">
        <f>VLOOKUP(D38,'Holdings Manager'!$C$2:$H$65,6,FALSE)</f>
        <v>1011663.64</v>
      </c>
      <c r="M38" s="45">
        <f>VLOOKUP(D38,Sheet1!$C$2:$H$65,6,FALSE)</f>
        <v>1011607.93</v>
      </c>
      <c r="N38" s="38">
        <f t="shared" si="3"/>
        <v>55.709999999962747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/>
      <c r="S38" s="39"/>
    </row>
    <row r="39" spans="1:19" x14ac:dyDescent="0.2">
      <c r="A39" s="47">
        <v>44089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4000</v>
      </c>
      <c r="J39" s="45">
        <f>VLOOKUP(D39,Sheet1!$C$2:$J$65,8,FALSE)</f>
        <v>4000</v>
      </c>
      <c r="K39" s="38">
        <f t="shared" si="2"/>
        <v>0</v>
      </c>
      <c r="L39" s="45">
        <f>VLOOKUP(D39,'Holdings Manager'!$C$2:$H$65,6,FALSE)</f>
        <v>1342055.3700000001</v>
      </c>
      <c r="M39" s="45">
        <f>VLOOKUP(D39,Sheet1!$C$2:$H$65,6,FALSE)</f>
        <v>1342691.83</v>
      </c>
      <c r="N39" s="38">
        <f t="shared" si="3"/>
        <v>-636.45999999996275</v>
      </c>
      <c r="O39" s="45">
        <f>IFERROR(VLOOKUP(D39,'Accruals Manager'!$B$2:$C$33,2,FALSE),0)</f>
        <v>8365.67</v>
      </c>
      <c r="P39" s="45">
        <v>8365.67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44089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11790</v>
      </c>
      <c r="J40" s="45">
        <f>VLOOKUP(D40,Sheet1!$C$2:$J$65,8,FALSE)</f>
        <v>11790</v>
      </c>
      <c r="K40" s="38">
        <f t="shared" si="2"/>
        <v>0</v>
      </c>
      <c r="L40" s="45">
        <f>VLOOKUP(D40,'Holdings Manager'!$C$2:$H$65,6,FALSE)</f>
        <v>1217338.74</v>
      </c>
      <c r="M40" s="45">
        <f>VLOOKUP(D40,Sheet1!$C$2:$H$65,6,FALSE)</f>
        <v>1217916.06</v>
      </c>
      <c r="N40" s="38">
        <f t="shared" si="3"/>
        <v>-577.32000000006519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44089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8120</v>
      </c>
      <c r="J41" s="45">
        <f>VLOOKUP(D41,Sheet1!$C$2:$J$65,8,FALSE)</f>
        <v>8120</v>
      </c>
      <c r="K41" s="38">
        <f t="shared" si="2"/>
        <v>0</v>
      </c>
      <c r="L41" s="45">
        <f>VLOOKUP(D41,'Holdings Manager'!$C$2:$H$65,6,FALSE)</f>
        <v>1904289.34</v>
      </c>
      <c r="M41" s="45">
        <f>VLOOKUP(D41,Sheet1!$C$2:$H$65,6,FALSE)</f>
        <v>1905192.45</v>
      </c>
      <c r="N41" s="38">
        <f t="shared" si="3"/>
        <v>-903.10999999986961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44089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9756</v>
      </c>
      <c r="J42" s="45">
        <f>VLOOKUP(D42,Sheet1!$C$2:$J$65,8,FALSE)</f>
        <v>9756</v>
      </c>
      <c r="K42" s="38">
        <f t="shared" si="2"/>
        <v>0</v>
      </c>
      <c r="L42" s="45">
        <f>VLOOKUP(D42,'Holdings Manager'!$C$2:$H$65,6,FALSE)</f>
        <v>2500599.3199999998</v>
      </c>
      <c r="M42" s="45">
        <f>VLOOKUP(D42,Sheet1!$C$2:$H$65,6,FALSE)</f>
        <v>2501785.2200000002</v>
      </c>
      <c r="N42" s="38">
        <f t="shared" si="3"/>
        <v>-1185.9000000003725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44089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1319</v>
      </c>
      <c r="J43" s="45">
        <f>VLOOKUP(D43,Sheet1!$C$2:$J$65,8,FALSE)</f>
        <v>1319</v>
      </c>
      <c r="K43" s="38">
        <f t="shared" si="2"/>
        <v>0</v>
      </c>
      <c r="L43" s="45">
        <f>VLOOKUP(D43,'Holdings Manager'!$C$2:$H$65,6,FALSE)</f>
        <v>253533.61</v>
      </c>
      <c r="M43" s="45">
        <f>VLOOKUP(D43,Sheet1!$C$2:$H$65,6,FALSE)</f>
        <v>253653.85</v>
      </c>
      <c r="N43" s="38">
        <f t="shared" si="3"/>
        <v>-120.24000000001979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44089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4990</v>
      </c>
      <c r="J44" s="45">
        <f>VLOOKUP(D44,Sheet1!$C$2:$J$65,8,FALSE)</f>
        <v>4990</v>
      </c>
      <c r="K44" s="38">
        <f t="shared" si="2"/>
        <v>0</v>
      </c>
      <c r="L44" s="45">
        <f>VLOOKUP(D44,'Holdings Manager'!$C$2:$H$65,6,FALSE)</f>
        <v>1083342.81</v>
      </c>
      <c r="M44" s="45">
        <f>VLOOKUP(D44,Sheet1!$C$2:$H$65,6,FALSE)</f>
        <v>1083856.5900000001</v>
      </c>
      <c r="N44" s="38">
        <f t="shared" si="3"/>
        <v>-513.78000000002794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44089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2208</v>
      </c>
      <c r="J45" s="45">
        <f>VLOOKUP(D45,Sheet1!$C$2:$J$65,8,FALSE)</f>
        <v>2208</v>
      </c>
      <c r="K45" s="38">
        <f t="shared" si="2"/>
        <v>0</v>
      </c>
      <c r="L45" s="45">
        <f>VLOOKUP(D45,'Holdings Manager'!$C$2:$H$65,6,FALSE)</f>
        <v>395547.67</v>
      </c>
      <c r="M45" s="45">
        <f>VLOOKUP(D45,Sheet1!$C$2:$H$65,6,FALSE)</f>
        <v>395735.26</v>
      </c>
      <c r="N45" s="38">
        <f t="shared" si="3"/>
        <v>-187.59000000002561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44089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2300</v>
      </c>
      <c r="J46" s="45">
        <f>VLOOKUP(D46,Sheet1!$C$2:$J$65,8,FALSE)</f>
        <v>2300</v>
      </c>
      <c r="K46" s="38">
        <f t="shared" si="2"/>
        <v>0</v>
      </c>
      <c r="L46" s="45">
        <f>VLOOKUP(D46,'Holdings Manager'!$C$2:$H$65,6,FALSE)</f>
        <v>1478471.75</v>
      </c>
      <c r="M46" s="45">
        <f>VLOOKUP(D46,Sheet1!$C$2:$H$65,6,FALSE)</f>
        <v>1479172.91</v>
      </c>
      <c r="N46" s="38">
        <f t="shared" si="3"/>
        <v>-701.15999999991618</v>
      </c>
      <c r="O46" s="45">
        <f>IFERROR(VLOOKUP(D46,'Accruals Manager'!$B$2:$C$33,2,FALSE),0)</f>
        <v>1856.2</v>
      </c>
      <c r="P46" s="45">
        <v>1856.2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44089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1175</v>
      </c>
      <c r="J47" s="45">
        <f>VLOOKUP(D47,Sheet1!$C$2:$J$65,8,FALSE)</f>
        <v>1175</v>
      </c>
      <c r="K47" s="38">
        <f t="shared" si="2"/>
        <v>0</v>
      </c>
      <c r="L47" s="45">
        <f>VLOOKUP(D47,'Holdings Manager'!$C$2:$H$65,6,FALSE)</f>
        <v>1913886.52</v>
      </c>
      <c r="M47" s="45">
        <f>VLOOKUP(D47,Sheet1!$C$2:$H$65,6,FALSE)</f>
        <v>1914794.18</v>
      </c>
      <c r="N47" s="38">
        <f t="shared" si="3"/>
        <v>-907.65999999991618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44089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954</v>
      </c>
      <c r="J48" s="45">
        <f>VLOOKUP(D48,Sheet1!$C$2:$J$65,8,FALSE)</f>
        <v>954</v>
      </c>
      <c r="K48" s="38">
        <f t="shared" si="2"/>
        <v>0</v>
      </c>
      <c r="L48" s="45">
        <f>VLOOKUP(D48,'Holdings Manager'!$C$2:$H$65,6,FALSE)</f>
        <v>784011.09</v>
      </c>
      <c r="M48" s="45">
        <f>VLOOKUP(D48,Sheet1!$C$2:$H$65,6,FALSE)</f>
        <v>784382.91</v>
      </c>
      <c r="N48" s="38">
        <f t="shared" si="3"/>
        <v>-371.82000000006519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44089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1670</v>
      </c>
      <c r="J49" s="45">
        <f>VLOOKUP(D49,Sheet1!$C$2:$J$65,8,FALSE)</f>
        <v>1670</v>
      </c>
      <c r="K49" s="38">
        <f t="shared" si="2"/>
        <v>0</v>
      </c>
      <c r="L49" s="45">
        <f>VLOOKUP(D49,'Holdings Manager'!$C$2:$H$65,6,FALSE)</f>
        <v>284982.94</v>
      </c>
      <c r="M49" s="45">
        <f>VLOOKUP(D49,Sheet1!$C$2:$H$65,6,FALSE)</f>
        <v>285118.09000000003</v>
      </c>
      <c r="N49" s="38">
        <f t="shared" si="3"/>
        <v>-135.15000000002328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44089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260.89999999999998</v>
      </c>
      <c r="J50" s="45">
        <f>VLOOKUP(D50,Sheet1!$C$2:$J$65,8,FALSE)</f>
        <v>260.89999999999998</v>
      </c>
      <c r="K50" s="38">
        <f t="shared" si="2"/>
        <v>0</v>
      </c>
      <c r="L50" s="45">
        <f>VLOOKUP(D50,'Holdings Manager'!$C$2:$H$65,6,FALSE)</f>
        <v>2597108.9500000002</v>
      </c>
      <c r="M50" s="45">
        <f>VLOOKUP(D50,Sheet1!$C$2:$H$65,6,FALSE)</f>
        <v>2596019.9</v>
      </c>
      <c r="N50" s="38">
        <f t="shared" si="3"/>
        <v>1089.0500000002794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44089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24.4</v>
      </c>
      <c r="J51" s="45">
        <f>VLOOKUP(D51,Sheet1!$C$2:$J$65,8,FALSE)</f>
        <v>24.4</v>
      </c>
      <c r="K51" s="38">
        <f t="shared" si="2"/>
        <v>0</v>
      </c>
      <c r="L51" s="45">
        <f>VLOOKUP(D51,'Holdings Manager'!$C$2:$H$65,6,FALSE)</f>
        <v>1539013.04</v>
      </c>
      <c r="M51" s="45">
        <f>VLOOKUP(D51,Sheet1!$C$2:$H$65,6,FALSE)</f>
        <v>1538367.69</v>
      </c>
      <c r="N51" s="38">
        <f t="shared" si="3"/>
        <v>645.35000000009313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44089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158</v>
      </c>
      <c r="J52" s="45">
        <f>VLOOKUP(D52,Sheet1!$C$2:$J$65,8,FALSE)</f>
        <v>158</v>
      </c>
      <c r="K52" s="38">
        <f t="shared" si="2"/>
        <v>0</v>
      </c>
      <c r="L52" s="45">
        <f>VLOOKUP(D52,'Holdings Manager'!$C$2:$H$65,6,FALSE)</f>
        <v>2133576.5099999998</v>
      </c>
      <c r="M52" s="45">
        <f>VLOOKUP(D52,Sheet1!$C$2:$H$65,6,FALSE)</f>
        <v>2132681.83</v>
      </c>
      <c r="N52" s="38">
        <f t="shared" si="3"/>
        <v>894.67999999970198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44089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19</v>
      </c>
      <c r="J53" s="45">
        <f>VLOOKUP(D53,Sheet1!$C$2:$J$65,8,FALSE)</f>
        <v>19</v>
      </c>
      <c r="K53" s="38">
        <f t="shared" si="2"/>
        <v>0</v>
      </c>
      <c r="L53" s="45">
        <f>VLOOKUP(D53,'Holdings Manager'!$C$2:$H$65,6,FALSE)</f>
        <v>984420.14</v>
      </c>
      <c r="M53" s="45">
        <f>VLOOKUP(D53,Sheet1!$C$2:$H$65,6,FALSE)</f>
        <v>984007.34</v>
      </c>
      <c r="N53" s="38">
        <f t="shared" si="3"/>
        <v>412.80000000004657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44089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76.459999999999994</v>
      </c>
      <c r="J54" s="45">
        <f>VLOOKUP(D54,Sheet1!$C$2:$J$65,8,FALSE)</f>
        <v>76.459999999999994</v>
      </c>
      <c r="K54" s="38">
        <f t="shared" si="2"/>
        <v>0</v>
      </c>
      <c r="L54" s="45">
        <f>VLOOKUP(D54,'Holdings Manager'!$C$2:$H$65,6,FALSE)</f>
        <v>3152139.96</v>
      </c>
      <c r="M54" s="45">
        <f>VLOOKUP(D54,Sheet1!$C$2:$H$65,6,FALSE)</f>
        <v>3152139.96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44089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160.66999999999999</v>
      </c>
      <c r="J55" s="45">
        <f>VLOOKUP(D55,Sheet1!$C$2:$J$65,8,FALSE)</f>
        <v>160.66999999999999</v>
      </c>
      <c r="K55" s="38">
        <f t="shared" si="2"/>
        <v>0</v>
      </c>
      <c r="L55" s="45">
        <f>VLOOKUP(D55,'Holdings Manager'!$C$2:$H$65,6,FALSE)</f>
        <v>2201179</v>
      </c>
      <c r="M55" s="45">
        <f>VLOOKUP(D55,Sheet1!$C$2:$H$65,6,FALSE)</f>
        <v>2201179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44089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6.6</v>
      </c>
      <c r="J56" s="45">
        <f>VLOOKUP(D56,Sheet1!$C$2:$J$65,8,FALSE)</f>
        <v>6.6</v>
      </c>
      <c r="K56" s="38">
        <f t="shared" si="2"/>
        <v>0</v>
      </c>
      <c r="L56" s="45">
        <f>VLOOKUP(D56,'Holdings Manager'!$C$2:$H$65,6,FALSE)</f>
        <v>653492.4</v>
      </c>
      <c r="M56" s="45">
        <f>VLOOKUP(D56,Sheet1!$C$2:$H$65,6,FALSE)</f>
        <v>653492.4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44089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42.71</v>
      </c>
      <c r="J57" s="45">
        <f>VLOOKUP(D57,Sheet1!$C$2:$J$65,8,FALSE)</f>
        <v>42.71</v>
      </c>
      <c r="K57" s="38">
        <f t="shared" si="2"/>
        <v>0</v>
      </c>
      <c r="L57" s="45">
        <f>VLOOKUP(D57,'Holdings Manager'!$C$2:$H$65,6,FALSE)</f>
        <v>1313759.6000000001</v>
      </c>
      <c r="M57" s="45">
        <f>VLOOKUP(D57,Sheet1!$C$2:$H$65,6,FALSE)</f>
        <v>1313759.6000000001</v>
      </c>
      <c r="N57" s="38">
        <f t="shared" si="3"/>
        <v>0</v>
      </c>
      <c r="O57" s="45">
        <f>IFERROR(VLOOKUP(D57,'Accruals Manager'!$B$2:$C$33,2,FALSE),0)</f>
        <v>5370.7</v>
      </c>
      <c r="P57" s="45">
        <v>5370.7</v>
      </c>
      <c r="Q57" s="37">
        <f t="shared" si="0"/>
        <v>0</v>
      </c>
      <c r="R57" s="39"/>
      <c r="S57" s="39"/>
    </row>
    <row r="58" spans="1:19" x14ac:dyDescent="0.2">
      <c r="A58" s="47">
        <v>44089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4.16</v>
      </c>
      <c r="J58" s="45">
        <f>VLOOKUP(D58,Sheet1!$C$2:$J$65,8,FALSE)</f>
        <v>4.16</v>
      </c>
      <c r="K58" s="38">
        <f t="shared" si="2"/>
        <v>0</v>
      </c>
      <c r="L58" s="45">
        <f>VLOOKUP(D58,'Holdings Manager'!$C$2:$H$65,6,FALSE)</f>
        <v>1060800</v>
      </c>
      <c r="M58" s="45">
        <f>VLOOKUP(D58,Sheet1!$C$2:$H$65,6,FALSE)</f>
        <v>1060800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44089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323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40.44</v>
      </c>
      <c r="J59" s="45">
        <f>VLOOKUP(D59,Sheet1!$C$2:$J$65,8,FALSE)</f>
        <v>40.44</v>
      </c>
      <c r="K59" s="38">
        <f t="shared" si="2"/>
        <v>0</v>
      </c>
      <c r="L59" s="45">
        <f>VLOOKUP(D59,'Holdings Manager'!$C$2:$H$65,6,FALSE)</f>
        <v>1653389.4</v>
      </c>
      <c r="M59" s="45">
        <f>VLOOKUP(D59,Sheet1!$C$2:$H$65,6,FALSE)</f>
        <v>1653389.4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44089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296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28.88</v>
      </c>
      <c r="J60" s="45">
        <f>VLOOKUP(D60,Sheet1!$C$2:$J$65,8,FALSE)</f>
        <v>28.91</v>
      </c>
      <c r="K60" s="38">
        <f t="shared" si="2"/>
        <v>-3.0000000000001137E-2</v>
      </c>
      <c r="L60" s="45">
        <f>VLOOKUP(D60,'Holdings Manager'!$C$2:$H$65,6,FALSE)</f>
        <v>647316.31999999995</v>
      </c>
      <c r="M60" s="45">
        <f>VLOOKUP(D60,Sheet1!$C$2:$H$65,6,FALSE)</f>
        <v>648100.81000000006</v>
      </c>
      <c r="N60" s="38">
        <f t="shared" si="3"/>
        <v>-784.4900000001071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44089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31.4</v>
      </c>
      <c r="J61" s="45">
        <f>VLOOKUP(D61,Sheet1!$C$2:$J$65,8,FALSE)</f>
        <v>31.4</v>
      </c>
      <c r="K61" s="38">
        <f t="shared" si="2"/>
        <v>0</v>
      </c>
      <c r="L61" s="45">
        <f>VLOOKUP(D61,'Holdings Manager'!$C$2:$H$65,6,FALSE)</f>
        <v>2027906.2</v>
      </c>
      <c r="M61" s="45">
        <f>VLOOKUP(D61,Sheet1!$C$2:$H$65,6,FALSE)</f>
        <v>2027906.2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44089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17307</v>
      </c>
      <c r="G62" s="45">
        <f>VLOOKUP(D62,Sheet1!$C$2:$E$65,3,FALSE)</f>
        <v>17307</v>
      </c>
      <c r="H62" s="37">
        <f t="shared" si="1"/>
        <v>0</v>
      </c>
      <c r="I62" s="45">
        <f>VLOOKUP(D62,'Holdings Manager'!$C$2:$J$65,8,FALSE)</f>
        <v>66.81</v>
      </c>
      <c r="J62" s="45">
        <f>VLOOKUP(D62,Sheet1!$C$2:$J$65,8,FALSE)</f>
        <v>66.81</v>
      </c>
      <c r="K62" s="38">
        <f t="shared" si="2"/>
        <v>0</v>
      </c>
      <c r="L62" s="45">
        <f>VLOOKUP(D62,'Holdings Manager'!$C$2:$H$65,6,FALSE)</f>
        <v>1156280.67</v>
      </c>
      <c r="M62" s="45">
        <f>VLOOKUP(D62,Sheet1!$C$2:$H$65,6,FALSE)</f>
        <v>1156280.67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44089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283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127</v>
      </c>
      <c r="J63" s="45">
        <f>VLOOKUP(D63,Sheet1!$C$2:$J$65,8,FALSE)</f>
        <v>127</v>
      </c>
      <c r="K63" s="38">
        <f t="shared" si="2"/>
        <v>0</v>
      </c>
      <c r="L63" s="45">
        <f>VLOOKUP(D63,'Holdings Manager'!$C$2:$H$65,6,FALSE)</f>
        <v>1770888</v>
      </c>
      <c r="M63" s="45">
        <f>VLOOKUP(D63,Sheet1!$C$2:$H$65,6,FALSE)</f>
        <v>1770888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44089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279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122.78</v>
      </c>
      <c r="J64" s="45">
        <f>VLOOKUP(D64,Sheet1!$C$2:$J$65,8,FALSE)</f>
        <v>122.78</v>
      </c>
      <c r="K64" s="38">
        <f t="shared" si="2"/>
        <v>0</v>
      </c>
      <c r="L64" s="45">
        <f>VLOOKUP(D64,'Holdings Manager'!$C$2:$H$65,6,FALSE)</f>
        <v>1686260.52</v>
      </c>
      <c r="M64" s="45">
        <f>VLOOKUP(D64,Sheet1!$C$2:$H$65,6,FALSE)</f>
        <v>1686260.52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44089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14.95</v>
      </c>
      <c r="J65" s="45">
        <f>VLOOKUP(D65,Sheet1!$C$2:$J$65,8,FALSE)</f>
        <v>14.95</v>
      </c>
      <c r="K65" s="38">
        <f t="shared" ref="K65:K67" si="5">I65-J65</f>
        <v>0</v>
      </c>
      <c r="L65" s="45">
        <f>VLOOKUP(D65,'Holdings Manager'!$C$2:$H$65,6,FALSE)</f>
        <v>922504.7</v>
      </c>
      <c r="M65" s="45">
        <f>VLOOKUP(D65,Sheet1!$C$2:$H$65,6,FALSE)</f>
        <v>922504.7</v>
      </c>
      <c r="N65" s="38">
        <f t="shared" ref="N65:N67" si="6">L65-M65</f>
        <v>0</v>
      </c>
      <c r="O65" s="45">
        <f>IFERROR(VLOOKUP(D65,'Accruals Manager'!$B$2:$C$33,2,FALSE),0)</f>
        <v>4893.24</v>
      </c>
      <c r="P65" s="45">
        <v>4893.24</v>
      </c>
      <c r="Q65" s="37">
        <f t="shared" ref="Q65:Q67" si="7">O65-P65</f>
        <v>0</v>
      </c>
      <c r="R65" s="39"/>
      <c r="S65" s="39"/>
    </row>
    <row r="66" spans="1:19" x14ac:dyDescent="0.2">
      <c r="A66" s="47">
        <v>44089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13.71</v>
      </c>
      <c r="J66" s="45">
        <f>VLOOKUP(D66,Sheet1!$C$2:$J$65,8,FALSE)</f>
        <v>13.71</v>
      </c>
      <c r="K66" s="38">
        <f t="shared" si="5"/>
        <v>0</v>
      </c>
      <c r="L66" s="45">
        <f>VLOOKUP(D66,'Holdings Manager'!$C$2:$H$65,6,FALSE)</f>
        <v>367277.19</v>
      </c>
      <c r="M66" s="45">
        <f>VLOOKUP(D66,Sheet1!$C$2:$H$65,6,FALSE)</f>
        <v>367277.19</v>
      </c>
      <c r="N66" s="38">
        <f t="shared" si="6"/>
        <v>0</v>
      </c>
      <c r="O66" s="45">
        <f>IFERROR(VLOOKUP(D66,'Accruals Manager'!$B$2:$C$33,2,FALSE),0)</f>
        <v>965.61</v>
      </c>
      <c r="P66" s="45">
        <v>965.61</v>
      </c>
      <c r="Q66" s="37">
        <f t="shared" si="7"/>
        <v>0</v>
      </c>
      <c r="R66" s="39"/>
      <c r="S66" s="39"/>
    </row>
    <row r="67" spans="1:19" x14ac:dyDescent="0.2">
      <c r="A67" s="47">
        <v>44089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10.93</v>
      </c>
      <c r="J67" s="45">
        <f>VLOOKUP(D67,Sheet1!$C$2:$J$65,8,FALSE)</f>
        <v>10.93</v>
      </c>
      <c r="K67" s="38">
        <f t="shared" si="5"/>
        <v>0</v>
      </c>
      <c r="L67" s="45">
        <f>VLOOKUP(D67,'Holdings Manager'!$C$2:$H$65,6,FALSE)</f>
        <v>2572036.67</v>
      </c>
      <c r="M67" s="45">
        <f>VLOOKUP(D67,Sheet1!$C$2:$H$65,6,FALSE)</f>
        <v>2572036.67</v>
      </c>
      <c r="N67" s="38">
        <f t="shared" si="6"/>
        <v>0</v>
      </c>
      <c r="O67" s="45">
        <f>IFERROR(VLOOKUP(D67,'Accruals Manager'!$B$2:$C$33,2,FALSE),0)</f>
        <v>0</v>
      </c>
      <c r="P67" s="45">
        <v>0</v>
      </c>
      <c r="Q67" s="37">
        <f t="shared" si="7"/>
        <v>0</v>
      </c>
      <c r="R67" s="39"/>
      <c r="S67" s="39"/>
    </row>
    <row r="68" spans="1:19" ht="15" x14ac:dyDescent="0.25">
      <c r="A68" s="47">
        <v>44089</v>
      </c>
      <c r="B68" s="36" t="s">
        <v>59</v>
      </c>
      <c r="C68" s="43" t="str">
        <f>VLOOKUP(D68,'Holdings Manager'!$C$2:$O$65,13,FALSE)</f>
        <v>FC</v>
      </c>
      <c r="D68" s="56" t="s">
        <v>452</v>
      </c>
      <c r="E68" s="56" t="s">
        <v>452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88333.67</v>
      </c>
      <c r="M68" s="45">
        <f>VLOOKUP(D68,Sheet1!$C$2:$H$65,6,FALSE)</f>
        <v>88301.01</v>
      </c>
      <c r="N68" s="38">
        <f t="shared" si="3"/>
        <v>32.660000000003492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44089</v>
      </c>
      <c r="B69" s="36" t="s">
        <v>59</v>
      </c>
      <c r="C69" s="43" t="str">
        <f>VLOOKUP(D69,'Holdings Manager'!$C$2:$O$65,13,FALSE)</f>
        <v>FC</v>
      </c>
      <c r="D69" s="56" t="s">
        <v>404</v>
      </c>
      <c r="E69" s="56" t="s">
        <v>404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24795.279999999999</v>
      </c>
      <c r="M69" s="45">
        <f>VLOOKUP(D69,Sheet1!$C$2:$H$65,6,FALSE)</f>
        <v>24789.74</v>
      </c>
      <c r="N69" s="38">
        <f>L69-M69</f>
        <v>5.5399999999972351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44089</v>
      </c>
      <c r="B70" s="36" t="s">
        <v>59</v>
      </c>
      <c r="C70" s="43" t="str">
        <f>VLOOKUP(D70,'Holdings Manager'!$C$2:$O$65,13,FALSE)</f>
        <v>FC</v>
      </c>
      <c r="D70" s="56" t="s">
        <v>412</v>
      </c>
      <c r="E70" s="56" t="s">
        <v>412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45924.52</v>
      </c>
      <c r="M70" s="45">
        <f>VLOOKUP(D70,Sheet1!$C$2:$H$65,6,FALSE)</f>
        <v>46044.54</v>
      </c>
      <c r="N70" s="38">
        <f t="shared" si="3"/>
        <v>-120.02000000000407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44089</v>
      </c>
      <c r="B71" s="36" t="s">
        <v>59</v>
      </c>
      <c r="C71" s="43" t="str">
        <f>VLOOKUP(D71,'Holdings Manager'!$C$2:$O$65,13,FALSE)</f>
        <v>SF</v>
      </c>
      <c r="D71" s="56" t="s">
        <v>382</v>
      </c>
      <c r="E71" s="56" t="s">
        <v>382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v>100</v>
      </c>
      <c r="K71" s="38">
        <f t="shared" si="2"/>
        <v>0</v>
      </c>
      <c r="L71" s="45">
        <f>VLOOKUP(D71,'Holdings Manager'!$C$2:$H$65,6,FALSE)</f>
        <v>2122334.92</v>
      </c>
      <c r="M71" s="45">
        <f>VLOOKUP(D71,Sheet1!$C$2:$H$65,6,FALSE)</f>
        <v>2084078.58</v>
      </c>
      <c r="N71" s="38">
        <f t="shared" si="3"/>
        <v>38256.339999999851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 t="s">
        <v>462</v>
      </c>
      <c r="S71" s="39"/>
    </row>
    <row r="72" spans="1:19" ht="15" x14ac:dyDescent="0.25">
      <c r="A72" s="47">
        <v>44089</v>
      </c>
      <c r="B72" s="36" t="s">
        <v>59</v>
      </c>
      <c r="C72" s="43" t="str">
        <f>VLOOKUP(D72,'Holdings Manager'!$C$2:$O$65,13,FALSE)</f>
        <v>FC</v>
      </c>
      <c r="D72" s="56" t="s">
        <v>407</v>
      </c>
      <c r="E72" s="56" t="s">
        <v>407</v>
      </c>
      <c r="F72" s="49"/>
      <c r="G72" s="49"/>
      <c r="H72" s="37">
        <f t="shared" ref="H72:H75" si="8">F72-G72</f>
        <v>0</v>
      </c>
      <c r="I72" s="45">
        <f>VLOOKUP(D72,'Holdings Manager'!$C$2:$J$65,8,FALSE)</f>
        <v>1</v>
      </c>
      <c r="J72" s="45">
        <v>1</v>
      </c>
      <c r="K72" s="38">
        <f t="shared" ref="K72:K75" si="9">I72-J72</f>
        <v>0</v>
      </c>
      <c r="L72" s="45">
        <f>VLOOKUP(D72,'Holdings Manager'!$C$2:$H$65,6,FALSE)</f>
        <v>90325.98</v>
      </c>
      <c r="M72" s="45">
        <f>VLOOKUP(D72,Sheet1!$C$2:$H$65,6,FALSE)</f>
        <v>90321</v>
      </c>
      <c r="N72" s="38">
        <f t="shared" ref="N72:N75" si="10">L72-M72</f>
        <v>4.9799999999959255</v>
      </c>
      <c r="O72" s="45">
        <f>IFERROR(VLOOKUP(D72,'Accruals Manager'!$B$2:$C$33,2,FALSE),0)</f>
        <v>0</v>
      </c>
      <c r="P72" s="45">
        <v>0</v>
      </c>
      <c r="Q72" s="37">
        <f t="shared" ref="Q72:Q75" si="11">O72-P72</f>
        <v>0</v>
      </c>
      <c r="R72" s="39"/>
      <c r="S72" s="39"/>
    </row>
    <row r="73" spans="1:19" ht="15" x14ac:dyDescent="0.25">
      <c r="A73" s="47">
        <v>44089</v>
      </c>
      <c r="B73" s="36" t="s">
        <v>59</v>
      </c>
      <c r="C73" s="43" t="str">
        <f>VLOOKUP(D73,'Holdings Manager'!$C$2:$O$65,13,FALSE)</f>
        <v>FC</v>
      </c>
      <c r="D73" s="56" t="s">
        <v>390</v>
      </c>
      <c r="E73" s="56" t="s">
        <v>390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-38256.339999999997</v>
      </c>
      <c r="M73" s="45">
        <v>0</v>
      </c>
      <c r="N73" s="38">
        <f t="shared" si="10"/>
        <v>-38256.339999999997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 t="s">
        <v>462</v>
      </c>
      <c r="S73" s="39"/>
    </row>
    <row r="74" spans="1:19" ht="15" x14ac:dyDescent="0.25">
      <c r="A74" s="47">
        <v>44089</v>
      </c>
      <c r="B74" s="36" t="s">
        <v>59</v>
      </c>
      <c r="C74" s="43" t="str">
        <f>VLOOKUP(D74,'Holdings Manager'!$C$2:$O$65,13,FALSE)</f>
        <v>FC</v>
      </c>
      <c r="D74" s="56" t="s">
        <v>415</v>
      </c>
      <c r="E74" s="56" t="s">
        <v>415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82.4</v>
      </c>
      <c r="M74" s="45">
        <f>VLOOKUP(D74,Sheet1!$C$2:$H$65,6,FALSE)</f>
        <v>82.36</v>
      </c>
      <c r="N74" s="38">
        <f t="shared" si="10"/>
        <v>4.0000000000006253E-2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44089</v>
      </c>
      <c r="B75" s="36" t="s">
        <v>59</v>
      </c>
      <c r="C75" s="43" t="str">
        <f>VLOOKUP(D75,'Holdings Manager'!$C$2:$O$65,13,FALSE)</f>
        <v>FC</v>
      </c>
      <c r="D75" s="56" t="s">
        <v>425</v>
      </c>
      <c r="E75" s="56" t="s">
        <v>425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92.46</v>
      </c>
      <c r="M75" s="45">
        <f>VLOOKUP(D75,Sheet1!$C$2:$H$65,6,FALSE)</f>
        <v>92.51</v>
      </c>
      <c r="N75" s="38">
        <f t="shared" si="10"/>
        <v>-5.0000000000011369E-2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389</v>
      </c>
      <c r="C2" s="55" t="s">
        <v>312</v>
      </c>
      <c r="D2" s="55">
        <v>617760202</v>
      </c>
      <c r="E2">
        <v>14000</v>
      </c>
      <c r="F2">
        <v>508310.6</v>
      </c>
      <c r="G2">
        <v>32.31</v>
      </c>
      <c r="H2">
        <v>452340</v>
      </c>
      <c r="I2" t="s">
        <v>390</v>
      </c>
      <c r="J2">
        <v>32.31</v>
      </c>
      <c r="K2">
        <v>452340</v>
      </c>
      <c r="L2">
        <v>508310.6</v>
      </c>
      <c r="M2" t="s">
        <v>390</v>
      </c>
      <c r="N2" s="34">
        <v>44089</v>
      </c>
      <c r="O2" s="55">
        <v>43</v>
      </c>
    </row>
    <row r="3" spans="1:15" x14ac:dyDescent="0.2">
      <c r="A3" t="s">
        <v>59</v>
      </c>
      <c r="B3" t="s">
        <v>391</v>
      </c>
      <c r="C3" s="55" t="s">
        <v>289</v>
      </c>
      <c r="D3" s="55" t="s">
        <v>288</v>
      </c>
      <c r="E3">
        <v>14596</v>
      </c>
      <c r="F3">
        <v>958553.82</v>
      </c>
      <c r="G3">
        <v>191.58</v>
      </c>
      <c r="H3">
        <v>2796301.68</v>
      </c>
      <c r="I3" t="s">
        <v>390</v>
      </c>
      <c r="J3">
        <v>191.58</v>
      </c>
      <c r="K3">
        <v>2796301.68</v>
      </c>
      <c r="L3">
        <v>958553.82</v>
      </c>
      <c r="M3" t="s">
        <v>390</v>
      </c>
      <c r="N3" s="34">
        <v>44089</v>
      </c>
      <c r="O3" s="55">
        <v>41</v>
      </c>
    </row>
    <row r="4" spans="1:15" x14ac:dyDescent="0.2">
      <c r="A4" t="s">
        <v>59</v>
      </c>
      <c r="B4" t="s">
        <v>392</v>
      </c>
      <c r="C4" s="55" t="s">
        <v>310</v>
      </c>
      <c r="D4" s="55">
        <v>589339209</v>
      </c>
      <c r="E4">
        <v>73023</v>
      </c>
      <c r="F4">
        <v>1599533.54</v>
      </c>
      <c r="G4">
        <v>28.95</v>
      </c>
      <c r="H4">
        <v>2114015.85</v>
      </c>
      <c r="I4" t="s">
        <v>390</v>
      </c>
      <c r="J4">
        <v>28.95</v>
      </c>
      <c r="K4">
        <v>2114015.85</v>
      </c>
      <c r="L4">
        <v>1599533.54</v>
      </c>
      <c r="M4" t="s">
        <v>390</v>
      </c>
      <c r="N4" s="34">
        <v>44089</v>
      </c>
      <c r="O4" s="55">
        <v>43</v>
      </c>
    </row>
    <row r="5" spans="1:15" x14ac:dyDescent="0.2">
      <c r="A5" t="s">
        <v>59</v>
      </c>
      <c r="B5" t="s">
        <v>393</v>
      </c>
      <c r="C5" s="55" t="s">
        <v>321</v>
      </c>
      <c r="D5" s="55" t="s">
        <v>320</v>
      </c>
      <c r="E5">
        <v>4492</v>
      </c>
      <c r="F5">
        <v>794369.96</v>
      </c>
      <c r="G5">
        <v>929.39</v>
      </c>
      <c r="H5">
        <v>4174819.88</v>
      </c>
      <c r="I5" t="s">
        <v>390</v>
      </c>
      <c r="J5">
        <v>929.39</v>
      </c>
      <c r="K5">
        <v>4174819.88</v>
      </c>
      <c r="L5">
        <v>794369.96</v>
      </c>
      <c r="M5" t="s">
        <v>390</v>
      </c>
      <c r="N5" s="34">
        <v>44089</v>
      </c>
      <c r="O5" s="55">
        <v>41</v>
      </c>
    </row>
    <row r="6" spans="1:15" x14ac:dyDescent="0.2">
      <c r="A6" t="s">
        <v>59</v>
      </c>
      <c r="B6" t="s">
        <v>394</v>
      </c>
      <c r="C6" s="55" t="s">
        <v>326</v>
      </c>
      <c r="D6" s="55" t="s">
        <v>325</v>
      </c>
      <c r="E6">
        <v>77042</v>
      </c>
      <c r="F6">
        <v>827053</v>
      </c>
      <c r="G6">
        <v>7.9649999999999999</v>
      </c>
      <c r="H6">
        <v>613639.53</v>
      </c>
      <c r="I6" t="s">
        <v>390</v>
      </c>
      <c r="J6">
        <v>7.9649999999999999</v>
      </c>
      <c r="K6">
        <v>613639.53</v>
      </c>
      <c r="L6">
        <v>827053</v>
      </c>
      <c r="M6" t="s">
        <v>390</v>
      </c>
      <c r="N6" s="34">
        <v>44089</v>
      </c>
      <c r="O6" s="55">
        <v>43</v>
      </c>
    </row>
    <row r="7" spans="1:15" x14ac:dyDescent="0.2">
      <c r="A7" t="s">
        <v>59</v>
      </c>
      <c r="B7" t="s">
        <v>395</v>
      </c>
      <c r="C7" s="55" t="s">
        <v>274</v>
      </c>
      <c r="D7" s="55" t="s">
        <v>273</v>
      </c>
      <c r="E7">
        <v>8900</v>
      </c>
      <c r="F7">
        <v>1107483.3600000001</v>
      </c>
      <c r="G7">
        <v>142.5</v>
      </c>
      <c r="H7">
        <v>1268250</v>
      </c>
      <c r="I7" t="s">
        <v>390</v>
      </c>
      <c r="J7">
        <v>142.5</v>
      </c>
      <c r="K7">
        <v>1268250</v>
      </c>
      <c r="L7">
        <v>1107483.3600000001</v>
      </c>
      <c r="M7" t="s">
        <v>390</v>
      </c>
      <c r="N7" s="34">
        <v>44089</v>
      </c>
      <c r="O7" s="55">
        <v>43</v>
      </c>
    </row>
    <row r="8" spans="1:15" x14ac:dyDescent="0.2">
      <c r="A8" t="s">
        <v>59</v>
      </c>
      <c r="B8" t="s">
        <v>396</v>
      </c>
      <c r="C8" s="55" t="s">
        <v>334</v>
      </c>
      <c r="D8" s="55" t="s">
        <v>333</v>
      </c>
      <c r="E8">
        <v>65000</v>
      </c>
      <c r="F8">
        <v>636127.5</v>
      </c>
      <c r="G8">
        <v>12.29</v>
      </c>
      <c r="H8">
        <v>798850</v>
      </c>
      <c r="I8" t="s">
        <v>390</v>
      </c>
      <c r="J8">
        <v>12.29</v>
      </c>
      <c r="K8">
        <v>798850</v>
      </c>
      <c r="L8">
        <v>636127.5</v>
      </c>
      <c r="M8" t="s">
        <v>390</v>
      </c>
      <c r="N8" s="34">
        <v>44089</v>
      </c>
      <c r="O8" s="55">
        <v>41</v>
      </c>
    </row>
    <row r="9" spans="1:15" x14ac:dyDescent="0.2">
      <c r="A9" t="s">
        <v>59</v>
      </c>
      <c r="B9" t="s">
        <v>397</v>
      </c>
      <c r="C9" s="55" t="s">
        <v>337</v>
      </c>
      <c r="D9" s="55" t="s">
        <v>336</v>
      </c>
      <c r="E9">
        <v>35072</v>
      </c>
      <c r="F9">
        <v>518442.35</v>
      </c>
      <c r="G9">
        <v>38.67</v>
      </c>
      <c r="H9">
        <v>1356234.24</v>
      </c>
      <c r="I9" t="s">
        <v>390</v>
      </c>
      <c r="J9">
        <v>38.67</v>
      </c>
      <c r="K9">
        <v>1356234.24</v>
      </c>
      <c r="L9">
        <v>518442.35</v>
      </c>
      <c r="M9" t="s">
        <v>390</v>
      </c>
      <c r="N9" s="34">
        <v>44089</v>
      </c>
      <c r="O9" s="55">
        <v>41</v>
      </c>
    </row>
    <row r="10" spans="1:15" x14ac:dyDescent="0.2">
      <c r="A10" t="s">
        <v>59</v>
      </c>
      <c r="B10" t="s">
        <v>398</v>
      </c>
      <c r="C10" s="55" t="s">
        <v>277</v>
      </c>
      <c r="D10" s="55" t="s">
        <v>276</v>
      </c>
      <c r="E10">
        <v>27647</v>
      </c>
      <c r="F10">
        <v>1367701.97</v>
      </c>
      <c r="G10">
        <v>69.53</v>
      </c>
      <c r="H10">
        <v>1922295.91</v>
      </c>
      <c r="I10" t="s">
        <v>390</v>
      </c>
      <c r="J10">
        <v>69.53</v>
      </c>
      <c r="K10">
        <v>1922295.91</v>
      </c>
      <c r="L10">
        <v>1367701.97</v>
      </c>
      <c r="M10" t="s">
        <v>390</v>
      </c>
      <c r="N10" s="34">
        <v>44089</v>
      </c>
      <c r="O10" s="55">
        <v>41</v>
      </c>
    </row>
    <row r="11" spans="1:15" x14ac:dyDescent="0.2">
      <c r="A11" t="s">
        <v>59</v>
      </c>
      <c r="B11" t="s">
        <v>399</v>
      </c>
      <c r="C11" s="55" t="s">
        <v>299</v>
      </c>
      <c r="D11" s="55" t="s">
        <v>298</v>
      </c>
      <c r="E11">
        <v>22201</v>
      </c>
      <c r="F11">
        <v>1045365.85</v>
      </c>
      <c r="G11">
        <v>56.64</v>
      </c>
      <c r="H11">
        <v>1257464.6399999999</v>
      </c>
      <c r="I11" t="s">
        <v>390</v>
      </c>
      <c r="J11">
        <v>56.64</v>
      </c>
      <c r="K11">
        <v>1257464.6399999999</v>
      </c>
      <c r="L11">
        <v>1045365.85</v>
      </c>
      <c r="M11" t="s">
        <v>390</v>
      </c>
      <c r="N11" s="34">
        <v>44089</v>
      </c>
      <c r="O11" s="55">
        <v>43</v>
      </c>
    </row>
    <row r="12" spans="1:15" x14ac:dyDescent="0.2">
      <c r="A12" t="s">
        <v>59</v>
      </c>
      <c r="B12" t="s">
        <v>400</v>
      </c>
      <c r="C12" s="55" t="s">
        <v>302</v>
      </c>
      <c r="D12" s="55" t="s">
        <v>301</v>
      </c>
      <c r="E12">
        <v>11424</v>
      </c>
      <c r="F12">
        <v>898138.91</v>
      </c>
      <c r="G12">
        <v>188.38</v>
      </c>
      <c r="H12">
        <v>2152053.12</v>
      </c>
      <c r="I12" t="s">
        <v>390</v>
      </c>
      <c r="J12">
        <v>188.38</v>
      </c>
      <c r="K12">
        <v>2152053.12</v>
      </c>
      <c r="L12">
        <v>898138.91</v>
      </c>
      <c r="M12" t="s">
        <v>390</v>
      </c>
      <c r="N12" s="34">
        <v>44089</v>
      </c>
      <c r="O12" s="55">
        <v>41</v>
      </c>
    </row>
    <row r="13" spans="1:15" x14ac:dyDescent="0.2">
      <c r="A13" t="s">
        <v>59</v>
      </c>
      <c r="B13" t="s">
        <v>401</v>
      </c>
      <c r="C13" s="55" t="s">
        <v>294</v>
      </c>
      <c r="D13" s="55">
        <v>398438408</v>
      </c>
      <c r="E13">
        <v>50445</v>
      </c>
      <c r="F13">
        <v>865596.57</v>
      </c>
      <c r="G13">
        <v>16.62</v>
      </c>
      <c r="H13">
        <v>838395.9</v>
      </c>
      <c r="I13" t="s">
        <v>390</v>
      </c>
      <c r="J13">
        <v>16.62</v>
      </c>
      <c r="K13">
        <v>838395.9</v>
      </c>
      <c r="L13">
        <v>865596.57</v>
      </c>
      <c r="M13" t="s">
        <v>390</v>
      </c>
      <c r="N13" s="34">
        <v>44089</v>
      </c>
      <c r="O13" s="55">
        <v>43</v>
      </c>
    </row>
    <row r="14" spans="1:15" x14ac:dyDescent="0.2">
      <c r="A14" t="s">
        <v>59</v>
      </c>
      <c r="B14" t="s">
        <v>402</v>
      </c>
      <c r="C14" s="55" t="s">
        <v>363</v>
      </c>
      <c r="D14" s="55" t="s">
        <v>403</v>
      </c>
      <c r="E14">
        <v>60507</v>
      </c>
      <c r="F14">
        <v>523927.75</v>
      </c>
      <c r="G14">
        <v>6.5722500000000004</v>
      </c>
      <c r="H14">
        <v>397667.14</v>
      </c>
      <c r="I14" t="s">
        <v>390</v>
      </c>
      <c r="J14">
        <v>9</v>
      </c>
      <c r="K14">
        <v>544563</v>
      </c>
      <c r="L14">
        <v>694700.49</v>
      </c>
      <c r="M14" t="s">
        <v>404</v>
      </c>
      <c r="N14" s="34">
        <v>44089</v>
      </c>
      <c r="O14" s="55">
        <v>41</v>
      </c>
    </row>
    <row r="15" spans="1:15" x14ac:dyDescent="0.2">
      <c r="A15" t="s">
        <v>59</v>
      </c>
      <c r="B15" t="s">
        <v>405</v>
      </c>
      <c r="C15" s="55" t="s">
        <v>305</v>
      </c>
      <c r="D15" s="55" t="s">
        <v>304</v>
      </c>
      <c r="E15">
        <v>141740</v>
      </c>
      <c r="F15">
        <v>1219772.27</v>
      </c>
      <c r="G15">
        <v>8.9369999999999994</v>
      </c>
      <c r="H15">
        <v>1266730.3799999999</v>
      </c>
      <c r="I15" t="s">
        <v>390</v>
      </c>
      <c r="J15">
        <v>8.9369999999999994</v>
      </c>
      <c r="K15">
        <v>1266730.3799999999</v>
      </c>
      <c r="L15">
        <v>1219772.27</v>
      </c>
      <c r="M15" t="s">
        <v>390</v>
      </c>
      <c r="N15" s="34">
        <v>44089</v>
      </c>
      <c r="O15" s="55">
        <v>43</v>
      </c>
    </row>
    <row r="16" spans="1:15" x14ac:dyDescent="0.2">
      <c r="A16" t="s">
        <v>59</v>
      </c>
      <c r="B16" t="s">
        <v>361</v>
      </c>
      <c r="C16" s="55" t="s">
        <v>360</v>
      </c>
      <c r="D16" s="55" t="s">
        <v>406</v>
      </c>
      <c r="E16">
        <v>18000</v>
      </c>
      <c r="F16">
        <v>946195.59</v>
      </c>
      <c r="G16">
        <v>45.123629999999999</v>
      </c>
      <c r="H16">
        <v>812225.34</v>
      </c>
      <c r="I16" t="s">
        <v>390</v>
      </c>
      <c r="J16">
        <v>40.97</v>
      </c>
      <c r="K16">
        <v>737460</v>
      </c>
      <c r="L16">
        <v>921878.36</v>
      </c>
      <c r="M16" t="s">
        <v>407</v>
      </c>
      <c r="N16" s="34">
        <v>44089</v>
      </c>
      <c r="O16" s="55">
        <v>41</v>
      </c>
    </row>
    <row r="17" spans="1:15" x14ac:dyDescent="0.2">
      <c r="A17" t="s">
        <v>59</v>
      </c>
      <c r="B17" t="s">
        <v>408</v>
      </c>
      <c r="C17" s="55" t="s">
        <v>330</v>
      </c>
      <c r="D17" s="55" t="s">
        <v>329</v>
      </c>
      <c r="E17">
        <v>6000</v>
      </c>
      <c r="F17">
        <v>125800.2</v>
      </c>
      <c r="G17">
        <v>34.65</v>
      </c>
      <c r="H17">
        <v>207900</v>
      </c>
      <c r="I17" t="s">
        <v>390</v>
      </c>
      <c r="J17">
        <v>34.65</v>
      </c>
      <c r="K17">
        <v>207900</v>
      </c>
      <c r="L17">
        <v>125800.2</v>
      </c>
      <c r="M17" t="s">
        <v>390</v>
      </c>
      <c r="N17" s="34">
        <v>44089</v>
      </c>
      <c r="O17" s="55">
        <v>43</v>
      </c>
    </row>
    <row r="18" spans="1:15" x14ac:dyDescent="0.2">
      <c r="A18" t="s">
        <v>59</v>
      </c>
      <c r="B18" t="s">
        <v>409</v>
      </c>
      <c r="C18" s="55" t="s">
        <v>292</v>
      </c>
      <c r="D18" s="55" t="s">
        <v>291</v>
      </c>
      <c r="E18">
        <v>6324</v>
      </c>
      <c r="F18">
        <v>428470.85</v>
      </c>
      <c r="G18">
        <v>135.61000000000001</v>
      </c>
      <c r="H18">
        <v>857597.64</v>
      </c>
      <c r="I18" t="s">
        <v>390</v>
      </c>
      <c r="J18">
        <v>135.61000000000001</v>
      </c>
      <c r="K18">
        <v>857597.64</v>
      </c>
      <c r="L18">
        <v>428470.85</v>
      </c>
      <c r="M18" t="s">
        <v>390</v>
      </c>
      <c r="N18" s="34">
        <v>44089</v>
      </c>
      <c r="O18" s="55">
        <v>43</v>
      </c>
    </row>
    <row r="19" spans="1:15" x14ac:dyDescent="0.2">
      <c r="A19" t="s">
        <v>59</v>
      </c>
      <c r="B19" t="s">
        <v>410</v>
      </c>
      <c r="C19" s="55" t="s">
        <v>371</v>
      </c>
      <c r="D19" s="55" t="s">
        <v>411</v>
      </c>
      <c r="E19">
        <v>33623</v>
      </c>
      <c r="F19">
        <v>645299.34</v>
      </c>
      <c r="G19">
        <v>18.752538000000001</v>
      </c>
      <c r="H19">
        <v>630516.6</v>
      </c>
      <c r="I19" t="s">
        <v>390</v>
      </c>
      <c r="J19">
        <v>14.59</v>
      </c>
      <c r="K19">
        <v>490559.57</v>
      </c>
      <c r="L19">
        <v>514113.17</v>
      </c>
      <c r="M19" t="s">
        <v>412</v>
      </c>
      <c r="N19" s="34">
        <v>44089</v>
      </c>
      <c r="O19" s="55">
        <v>41</v>
      </c>
    </row>
    <row r="20" spans="1:15" x14ac:dyDescent="0.2">
      <c r="A20" t="s">
        <v>59</v>
      </c>
      <c r="B20" t="s">
        <v>413</v>
      </c>
      <c r="C20" s="55" t="s">
        <v>342</v>
      </c>
      <c r="D20" s="55" t="s">
        <v>414</v>
      </c>
      <c r="E20">
        <v>22463</v>
      </c>
      <c r="F20">
        <v>1625671.05</v>
      </c>
      <c r="G20">
        <v>139.18416400000001</v>
      </c>
      <c r="H20">
        <v>3126493.87</v>
      </c>
      <c r="I20" t="s">
        <v>390</v>
      </c>
      <c r="J20">
        <v>117.45</v>
      </c>
      <c r="K20">
        <v>2638279.35</v>
      </c>
      <c r="L20">
        <v>1449958.46</v>
      </c>
      <c r="M20" t="s">
        <v>415</v>
      </c>
      <c r="N20" s="34">
        <v>44089</v>
      </c>
      <c r="O20" s="55">
        <v>41</v>
      </c>
    </row>
    <row r="21" spans="1:15" x14ac:dyDescent="0.2">
      <c r="A21" t="s">
        <v>59</v>
      </c>
      <c r="B21" t="s">
        <v>416</v>
      </c>
      <c r="C21" s="55" t="s">
        <v>270</v>
      </c>
      <c r="D21" s="55" t="s">
        <v>269</v>
      </c>
      <c r="E21">
        <v>27326</v>
      </c>
      <c r="F21">
        <v>1245173.8799999999</v>
      </c>
      <c r="G21">
        <v>27.78</v>
      </c>
      <c r="H21">
        <v>759116.28</v>
      </c>
      <c r="I21" t="s">
        <v>390</v>
      </c>
      <c r="J21">
        <v>27.78</v>
      </c>
      <c r="K21">
        <v>759116.28</v>
      </c>
      <c r="L21">
        <v>1245173.8799999999</v>
      </c>
      <c r="M21" t="s">
        <v>390</v>
      </c>
      <c r="N21" s="34">
        <v>44089</v>
      </c>
      <c r="O21" s="55">
        <v>41</v>
      </c>
    </row>
    <row r="22" spans="1:15" x14ac:dyDescent="0.2">
      <c r="A22" t="s">
        <v>59</v>
      </c>
      <c r="B22" t="s">
        <v>417</v>
      </c>
      <c r="C22" s="55" t="s">
        <v>286</v>
      </c>
      <c r="D22" s="55" t="s">
        <v>285</v>
      </c>
      <c r="E22">
        <v>16000</v>
      </c>
      <c r="F22">
        <v>511968.8</v>
      </c>
      <c r="G22">
        <v>38.61</v>
      </c>
      <c r="H22">
        <v>617760</v>
      </c>
      <c r="I22" t="s">
        <v>390</v>
      </c>
      <c r="J22">
        <v>38.61</v>
      </c>
      <c r="K22">
        <v>617760</v>
      </c>
      <c r="L22">
        <v>511968.8</v>
      </c>
      <c r="M22" t="s">
        <v>390</v>
      </c>
      <c r="N22" s="34">
        <v>44089</v>
      </c>
      <c r="O22" s="55">
        <v>43</v>
      </c>
    </row>
    <row r="23" spans="1:15" x14ac:dyDescent="0.2">
      <c r="A23" t="s">
        <v>59</v>
      </c>
      <c r="B23" t="s">
        <v>418</v>
      </c>
      <c r="C23" s="55" t="s">
        <v>308</v>
      </c>
      <c r="D23" s="55" t="s">
        <v>307</v>
      </c>
      <c r="E23">
        <v>28127</v>
      </c>
      <c r="F23">
        <v>685821.18</v>
      </c>
      <c r="G23">
        <v>71.03</v>
      </c>
      <c r="H23">
        <v>1997860.81</v>
      </c>
      <c r="I23" t="s">
        <v>390</v>
      </c>
      <c r="J23">
        <v>71.03</v>
      </c>
      <c r="K23">
        <v>1997860.81</v>
      </c>
      <c r="L23">
        <v>685821.18</v>
      </c>
      <c r="M23" t="s">
        <v>390</v>
      </c>
      <c r="N23" s="34">
        <v>44089</v>
      </c>
      <c r="O23" s="55">
        <v>41</v>
      </c>
    </row>
    <row r="24" spans="1:15" x14ac:dyDescent="0.2">
      <c r="A24" t="s">
        <v>59</v>
      </c>
      <c r="B24" t="s">
        <v>419</v>
      </c>
      <c r="C24" s="55" t="s">
        <v>369</v>
      </c>
      <c r="D24" s="55" t="s">
        <v>420</v>
      </c>
      <c r="E24">
        <v>21850</v>
      </c>
      <c r="F24">
        <v>1318338.1100000001</v>
      </c>
      <c r="G24">
        <v>117.60502200000001</v>
      </c>
      <c r="H24">
        <v>2569669.73</v>
      </c>
      <c r="I24" t="s">
        <v>390</v>
      </c>
      <c r="J24">
        <v>91.5</v>
      </c>
      <c r="K24">
        <v>1999275</v>
      </c>
      <c r="L24">
        <v>986229.89</v>
      </c>
      <c r="M24" t="s">
        <v>412</v>
      </c>
      <c r="N24" s="34">
        <v>44089</v>
      </c>
      <c r="O24" s="55">
        <v>41</v>
      </c>
    </row>
    <row r="25" spans="1:15" x14ac:dyDescent="0.2">
      <c r="A25" t="s">
        <v>59</v>
      </c>
      <c r="B25" t="s">
        <v>421</v>
      </c>
      <c r="C25" s="55" t="s">
        <v>366</v>
      </c>
      <c r="D25" s="55" t="s">
        <v>422</v>
      </c>
      <c r="E25">
        <v>41639</v>
      </c>
      <c r="F25">
        <v>1239368.57</v>
      </c>
      <c r="G25">
        <v>31.399898</v>
      </c>
      <c r="H25">
        <v>1307460.3600000001</v>
      </c>
      <c r="I25" t="s">
        <v>390</v>
      </c>
      <c r="J25">
        <v>24.43</v>
      </c>
      <c r="K25">
        <v>1017240.77</v>
      </c>
      <c r="L25">
        <v>976555.34</v>
      </c>
      <c r="M25" t="s">
        <v>412</v>
      </c>
      <c r="N25" s="34">
        <v>44089</v>
      </c>
      <c r="O25" s="55">
        <v>41</v>
      </c>
    </row>
    <row r="26" spans="1:15" x14ac:dyDescent="0.2">
      <c r="A26" t="s">
        <v>59</v>
      </c>
      <c r="B26" t="s">
        <v>423</v>
      </c>
      <c r="C26" s="55">
        <v>7333378</v>
      </c>
      <c r="D26" s="55">
        <v>733337901</v>
      </c>
      <c r="E26">
        <v>6754</v>
      </c>
      <c r="F26">
        <v>1211163.8600000001</v>
      </c>
      <c r="G26">
        <v>613.91045799999995</v>
      </c>
      <c r="H26">
        <v>4146351.23</v>
      </c>
      <c r="I26" t="s">
        <v>390</v>
      </c>
      <c r="J26">
        <v>557.4</v>
      </c>
      <c r="K26">
        <v>3764679.6</v>
      </c>
      <c r="L26">
        <v>1193865.8</v>
      </c>
      <c r="M26" t="s">
        <v>407</v>
      </c>
      <c r="N26" s="34">
        <v>44089</v>
      </c>
      <c r="O26" s="55">
        <v>41</v>
      </c>
    </row>
    <row r="27" spans="1:15" x14ac:dyDescent="0.2">
      <c r="A27" t="s">
        <v>59</v>
      </c>
      <c r="B27" t="s">
        <v>358</v>
      </c>
      <c r="C27" s="55">
        <v>7124594</v>
      </c>
      <c r="D27" s="55">
        <v>712459908</v>
      </c>
      <c r="E27">
        <v>6300</v>
      </c>
      <c r="F27">
        <v>953629.32</v>
      </c>
      <c r="G27">
        <v>160.58152999999999</v>
      </c>
      <c r="H27">
        <v>1011663.64</v>
      </c>
      <c r="I27" t="s">
        <v>390</v>
      </c>
      <c r="J27">
        <v>145.80000000000001</v>
      </c>
      <c r="K27">
        <v>918540</v>
      </c>
      <c r="L27">
        <v>929121.05</v>
      </c>
      <c r="M27" t="s">
        <v>407</v>
      </c>
      <c r="N27" s="34">
        <v>44089</v>
      </c>
      <c r="O27" s="55">
        <v>41</v>
      </c>
    </row>
    <row r="28" spans="1:15" x14ac:dyDescent="0.2">
      <c r="A28" t="s">
        <v>59</v>
      </c>
      <c r="B28" t="s">
        <v>424</v>
      </c>
      <c r="C28" s="55">
        <v>6986041</v>
      </c>
      <c r="D28" s="55">
        <v>698604006</v>
      </c>
      <c r="E28">
        <v>35390</v>
      </c>
      <c r="F28">
        <v>1021773.62</v>
      </c>
      <c r="G28">
        <v>37.921880999999999</v>
      </c>
      <c r="H28">
        <v>1342055.3700000001</v>
      </c>
      <c r="I28" t="s">
        <v>390</v>
      </c>
      <c r="J28">
        <v>4000</v>
      </c>
      <c r="K28">
        <v>141560000</v>
      </c>
      <c r="L28">
        <v>114156082</v>
      </c>
      <c r="M28" t="s">
        <v>425</v>
      </c>
      <c r="N28" s="34">
        <v>44089</v>
      </c>
      <c r="O28" s="55">
        <v>41</v>
      </c>
    </row>
    <row r="29" spans="1:15" x14ac:dyDescent="0.2">
      <c r="A29" t="s">
        <v>59</v>
      </c>
      <c r="B29" t="s">
        <v>426</v>
      </c>
      <c r="C29" s="55">
        <v>6869302</v>
      </c>
      <c r="D29" s="55">
        <v>686930009</v>
      </c>
      <c r="E29">
        <v>10891</v>
      </c>
      <c r="F29">
        <v>735842.12</v>
      </c>
      <c r="G29">
        <v>111.774744</v>
      </c>
      <c r="H29">
        <v>1217338.74</v>
      </c>
      <c r="I29" t="s">
        <v>390</v>
      </c>
      <c r="J29">
        <v>11790</v>
      </c>
      <c r="K29">
        <v>128404890</v>
      </c>
      <c r="L29">
        <v>77036207</v>
      </c>
      <c r="M29" t="s">
        <v>425</v>
      </c>
      <c r="N29" s="34">
        <v>44089</v>
      </c>
      <c r="O29" s="55">
        <v>41</v>
      </c>
    </row>
    <row r="30" spans="1:15" x14ac:dyDescent="0.2">
      <c r="A30" t="s">
        <v>59</v>
      </c>
      <c r="B30" t="s">
        <v>427</v>
      </c>
      <c r="C30" s="55">
        <v>6659428</v>
      </c>
      <c r="D30" s="55">
        <v>665942009</v>
      </c>
      <c r="E30">
        <v>24737</v>
      </c>
      <c r="F30">
        <v>1074572.6399999999</v>
      </c>
      <c r="G30">
        <v>76.981418000000005</v>
      </c>
      <c r="H30">
        <v>1904289.34</v>
      </c>
      <c r="I30" t="s">
        <v>390</v>
      </c>
      <c r="J30">
        <v>8120</v>
      </c>
      <c r="K30">
        <v>200864440</v>
      </c>
      <c r="L30">
        <v>120072645</v>
      </c>
      <c r="M30" t="s">
        <v>425</v>
      </c>
      <c r="N30" s="34">
        <v>44089</v>
      </c>
      <c r="O30" s="55">
        <v>41</v>
      </c>
    </row>
    <row r="31" spans="1:15" x14ac:dyDescent="0.2">
      <c r="A31" t="s">
        <v>59</v>
      </c>
      <c r="B31" t="s">
        <v>428</v>
      </c>
      <c r="C31" s="55">
        <v>6640682</v>
      </c>
      <c r="D31" s="55">
        <v>664068004</v>
      </c>
      <c r="E31">
        <v>27036</v>
      </c>
      <c r="F31">
        <v>1218935.05</v>
      </c>
      <c r="G31">
        <v>92.491467999999998</v>
      </c>
      <c r="H31">
        <v>2500599.3199999998</v>
      </c>
      <c r="I31" t="s">
        <v>390</v>
      </c>
      <c r="J31">
        <v>9756</v>
      </c>
      <c r="K31">
        <v>263763216</v>
      </c>
      <c r="L31">
        <v>127653337</v>
      </c>
      <c r="M31" t="s">
        <v>425</v>
      </c>
      <c r="N31" s="34">
        <v>44089</v>
      </c>
      <c r="O31" s="55">
        <v>41</v>
      </c>
    </row>
    <row r="32" spans="1:15" x14ac:dyDescent="0.2">
      <c r="A32" t="s">
        <v>59</v>
      </c>
      <c r="B32" t="s">
        <v>429</v>
      </c>
      <c r="C32" s="55">
        <v>6616508</v>
      </c>
      <c r="D32" s="55">
        <v>661650903</v>
      </c>
      <c r="E32">
        <v>20275</v>
      </c>
      <c r="F32">
        <v>387644.12</v>
      </c>
      <c r="G32">
        <v>12.50474</v>
      </c>
      <c r="H32">
        <v>253533.61</v>
      </c>
      <c r="I32" t="s">
        <v>390</v>
      </c>
      <c r="J32">
        <v>1319</v>
      </c>
      <c r="K32">
        <v>26742725</v>
      </c>
      <c r="L32">
        <v>40617742</v>
      </c>
      <c r="M32" t="s">
        <v>425</v>
      </c>
      <c r="N32" s="34">
        <v>44089</v>
      </c>
      <c r="O32" s="55">
        <v>41</v>
      </c>
    </row>
    <row r="33" spans="1:15" x14ac:dyDescent="0.2">
      <c r="A33" t="s">
        <v>59</v>
      </c>
      <c r="B33" t="s">
        <v>430</v>
      </c>
      <c r="C33" s="55">
        <v>6555805</v>
      </c>
      <c r="D33" s="55">
        <v>655580009</v>
      </c>
      <c r="E33">
        <v>22900</v>
      </c>
      <c r="F33">
        <v>799104.8</v>
      </c>
      <c r="G33">
        <v>47.307546000000002</v>
      </c>
      <c r="H33">
        <v>1083342.81</v>
      </c>
      <c r="I33" t="s">
        <v>390</v>
      </c>
      <c r="J33">
        <v>4990</v>
      </c>
      <c r="K33">
        <v>114271000</v>
      </c>
      <c r="L33">
        <v>83719000</v>
      </c>
      <c r="M33" t="s">
        <v>425</v>
      </c>
      <c r="N33" s="34">
        <v>44089</v>
      </c>
      <c r="O33" s="55">
        <v>41</v>
      </c>
    </row>
    <row r="34" spans="1:15" x14ac:dyDescent="0.2">
      <c r="A34" t="s">
        <v>59</v>
      </c>
      <c r="B34" t="s">
        <v>354</v>
      </c>
      <c r="C34" s="55">
        <v>6356406</v>
      </c>
      <c r="D34" s="55">
        <v>635640006</v>
      </c>
      <c r="E34">
        <v>18896</v>
      </c>
      <c r="F34">
        <v>716621.27</v>
      </c>
      <c r="G34">
        <v>20.932877999999999</v>
      </c>
      <c r="H34">
        <v>395547.67</v>
      </c>
      <c r="I34" t="s">
        <v>390</v>
      </c>
      <c r="J34">
        <v>2208</v>
      </c>
      <c r="K34">
        <v>41722368</v>
      </c>
      <c r="L34">
        <v>75058000</v>
      </c>
      <c r="M34" t="s">
        <v>425</v>
      </c>
      <c r="N34" s="34">
        <v>44089</v>
      </c>
      <c r="O34" s="55">
        <v>41</v>
      </c>
    </row>
    <row r="35" spans="1:15" x14ac:dyDescent="0.2">
      <c r="A35" t="s">
        <v>59</v>
      </c>
      <c r="B35" t="s">
        <v>431</v>
      </c>
      <c r="C35" s="55">
        <v>6269861</v>
      </c>
      <c r="D35" s="55">
        <v>626986905</v>
      </c>
      <c r="E35">
        <v>67804</v>
      </c>
      <c r="F35">
        <v>1092695.1399999999</v>
      </c>
      <c r="G35">
        <v>21.805081999999999</v>
      </c>
      <c r="H35">
        <v>1478471.75</v>
      </c>
      <c r="I35" t="s">
        <v>390</v>
      </c>
      <c r="J35">
        <v>2300</v>
      </c>
      <c r="K35">
        <v>155949200</v>
      </c>
      <c r="L35">
        <v>122017806</v>
      </c>
      <c r="M35" t="s">
        <v>425</v>
      </c>
      <c r="N35" s="34">
        <v>44089</v>
      </c>
      <c r="O35" s="55">
        <v>41</v>
      </c>
    </row>
    <row r="36" spans="1:15" x14ac:dyDescent="0.2">
      <c r="A36" t="s">
        <v>59</v>
      </c>
      <c r="B36" t="s">
        <v>432</v>
      </c>
      <c r="C36" s="55">
        <v>6229597</v>
      </c>
      <c r="D36" s="55">
        <v>622959906</v>
      </c>
      <c r="E36">
        <v>171810</v>
      </c>
      <c r="F36">
        <v>1464470.48</v>
      </c>
      <c r="G36">
        <v>11.139552999999999</v>
      </c>
      <c r="H36">
        <v>1913886.52</v>
      </c>
      <c r="I36" t="s">
        <v>390</v>
      </c>
      <c r="J36">
        <v>1175</v>
      </c>
      <c r="K36">
        <v>201876750</v>
      </c>
      <c r="L36">
        <v>163435850</v>
      </c>
      <c r="M36" t="s">
        <v>425</v>
      </c>
      <c r="N36" s="34">
        <v>44089</v>
      </c>
      <c r="O36" s="55">
        <v>41</v>
      </c>
    </row>
    <row r="37" spans="1:15" x14ac:dyDescent="0.2">
      <c r="A37" t="s">
        <v>59</v>
      </c>
      <c r="B37" t="s">
        <v>433</v>
      </c>
      <c r="C37" s="55">
        <v>6054603</v>
      </c>
      <c r="D37" s="55">
        <v>605460005</v>
      </c>
      <c r="E37">
        <v>86685</v>
      </c>
      <c r="F37">
        <v>702590.03</v>
      </c>
      <c r="G37">
        <v>9.0443689999999997</v>
      </c>
      <c r="H37">
        <v>784011.09</v>
      </c>
      <c r="I37" t="s">
        <v>390</v>
      </c>
      <c r="J37">
        <v>954</v>
      </c>
      <c r="K37">
        <v>82697490</v>
      </c>
      <c r="L37">
        <v>73701717</v>
      </c>
      <c r="M37" t="s">
        <v>425</v>
      </c>
      <c r="N37" s="34">
        <v>44089</v>
      </c>
      <c r="O37" s="55">
        <v>41</v>
      </c>
    </row>
    <row r="38" spans="1:15" x14ac:dyDescent="0.2">
      <c r="A38" t="s">
        <v>59</v>
      </c>
      <c r="B38" t="s">
        <v>434</v>
      </c>
      <c r="C38" s="55">
        <v>6021500</v>
      </c>
      <c r="D38" s="55">
        <v>602150005</v>
      </c>
      <c r="E38">
        <v>18000</v>
      </c>
      <c r="F38">
        <v>497005</v>
      </c>
      <c r="G38">
        <v>15.832385</v>
      </c>
      <c r="H38">
        <v>284982.94</v>
      </c>
      <c r="I38" t="s">
        <v>390</v>
      </c>
      <c r="J38">
        <v>1670</v>
      </c>
      <c r="K38">
        <v>30060000</v>
      </c>
      <c r="L38">
        <v>54901657</v>
      </c>
      <c r="M38" t="s">
        <v>425</v>
      </c>
      <c r="N38" s="34">
        <v>44089</v>
      </c>
      <c r="O38" s="55">
        <v>41</v>
      </c>
    </row>
    <row r="39" spans="1:15" x14ac:dyDescent="0.2">
      <c r="A39" t="s">
        <v>59</v>
      </c>
      <c r="B39" t="s">
        <v>435</v>
      </c>
      <c r="C39" s="55">
        <v>5999330</v>
      </c>
      <c r="D39" s="55">
        <v>599933900</v>
      </c>
      <c r="E39">
        <v>8400</v>
      </c>
      <c r="F39">
        <v>1524006.27</v>
      </c>
      <c r="G39">
        <v>309.17963700000001</v>
      </c>
      <c r="H39">
        <v>2597108.9500000002</v>
      </c>
      <c r="I39" t="s">
        <v>390</v>
      </c>
      <c r="J39">
        <v>260.89999999999998</v>
      </c>
      <c r="K39">
        <v>2191560</v>
      </c>
      <c r="L39">
        <v>1345481.09</v>
      </c>
      <c r="M39" t="s">
        <v>415</v>
      </c>
      <c r="N39" s="34">
        <v>44089</v>
      </c>
      <c r="O39" s="55">
        <v>41</v>
      </c>
    </row>
    <row r="40" spans="1:15" x14ac:dyDescent="0.2">
      <c r="A40" t="s">
        <v>59</v>
      </c>
      <c r="B40" t="s">
        <v>341</v>
      </c>
      <c r="C40" s="55">
        <v>5889505</v>
      </c>
      <c r="D40" s="55">
        <v>588950907</v>
      </c>
      <c r="E40">
        <v>53225</v>
      </c>
      <c r="F40">
        <v>1067159.77</v>
      </c>
      <c r="G40">
        <v>28.915229</v>
      </c>
      <c r="H40">
        <v>1539013.04</v>
      </c>
      <c r="I40" t="s">
        <v>390</v>
      </c>
      <c r="J40">
        <v>24.4</v>
      </c>
      <c r="K40">
        <v>1298690</v>
      </c>
      <c r="L40">
        <v>965766.58</v>
      </c>
      <c r="M40" t="s">
        <v>415</v>
      </c>
      <c r="N40" s="34">
        <v>44089</v>
      </c>
      <c r="O40" s="55">
        <v>41</v>
      </c>
    </row>
    <row r="41" spans="1:15" x14ac:dyDescent="0.2">
      <c r="A41" t="s">
        <v>59</v>
      </c>
      <c r="B41" t="s">
        <v>436</v>
      </c>
      <c r="C41" s="55">
        <v>5330047</v>
      </c>
      <c r="D41" s="55">
        <v>533004909</v>
      </c>
      <c r="E41">
        <v>11395</v>
      </c>
      <c r="F41">
        <v>976539.43</v>
      </c>
      <c r="G41">
        <v>187.237956</v>
      </c>
      <c r="H41">
        <v>2133576.5099999998</v>
      </c>
      <c r="I41" t="s">
        <v>390</v>
      </c>
      <c r="J41">
        <v>158</v>
      </c>
      <c r="K41">
        <v>1800410</v>
      </c>
      <c r="L41">
        <v>876799.03</v>
      </c>
      <c r="M41" t="s">
        <v>415</v>
      </c>
      <c r="N41" s="34">
        <v>44089</v>
      </c>
      <c r="O41" s="55">
        <v>41</v>
      </c>
    </row>
    <row r="42" spans="1:15" x14ac:dyDescent="0.2">
      <c r="A42" t="s">
        <v>59</v>
      </c>
      <c r="B42" t="s">
        <v>437</v>
      </c>
      <c r="C42" s="55">
        <v>4031879</v>
      </c>
      <c r="D42" s="55">
        <v>403187909</v>
      </c>
      <c r="E42">
        <v>43721</v>
      </c>
      <c r="F42">
        <v>951816.56</v>
      </c>
      <c r="G42">
        <v>22.515957</v>
      </c>
      <c r="H42">
        <v>984420.14</v>
      </c>
      <c r="I42" t="s">
        <v>390</v>
      </c>
      <c r="J42">
        <v>19</v>
      </c>
      <c r="K42">
        <v>830699</v>
      </c>
      <c r="L42">
        <v>854457.01</v>
      </c>
      <c r="M42" t="s">
        <v>415</v>
      </c>
      <c r="N42" s="34">
        <v>44089</v>
      </c>
      <c r="O42" s="55">
        <v>41</v>
      </c>
    </row>
    <row r="43" spans="1:15" x14ac:dyDescent="0.2">
      <c r="A43" t="s">
        <v>59</v>
      </c>
      <c r="B43" t="s">
        <v>438</v>
      </c>
      <c r="C43" s="55">
        <v>2821481</v>
      </c>
      <c r="D43" s="55">
        <v>835699307</v>
      </c>
      <c r="E43">
        <v>41226</v>
      </c>
      <c r="F43">
        <v>1340484.27</v>
      </c>
      <c r="G43">
        <v>76.459999999999994</v>
      </c>
      <c r="H43">
        <v>3152139.96</v>
      </c>
      <c r="I43" t="s">
        <v>390</v>
      </c>
      <c r="J43">
        <v>76.459999999999994</v>
      </c>
      <c r="K43">
        <v>3152139.96</v>
      </c>
      <c r="L43">
        <v>1340484.27</v>
      </c>
      <c r="M43" t="s">
        <v>390</v>
      </c>
      <c r="N43" s="34">
        <v>44089</v>
      </c>
      <c r="O43" s="55">
        <v>43</v>
      </c>
    </row>
    <row r="44" spans="1:15" x14ac:dyDescent="0.2">
      <c r="A44" t="s">
        <v>59</v>
      </c>
      <c r="B44" t="s">
        <v>439</v>
      </c>
      <c r="C44" s="55">
        <v>2775135</v>
      </c>
      <c r="D44" s="55">
        <v>803054204</v>
      </c>
      <c r="E44">
        <v>13700</v>
      </c>
      <c r="F44">
        <v>1379457.16</v>
      </c>
      <c r="G44">
        <v>160.66999999999999</v>
      </c>
      <c r="H44">
        <v>2201179</v>
      </c>
      <c r="I44" t="s">
        <v>390</v>
      </c>
      <c r="J44">
        <v>160.66999999999999</v>
      </c>
      <c r="K44">
        <v>2201179</v>
      </c>
      <c r="L44">
        <v>1379457.16</v>
      </c>
      <c r="M44" t="s">
        <v>390</v>
      </c>
      <c r="N44" s="34">
        <v>44089</v>
      </c>
      <c r="O44" s="55">
        <v>43</v>
      </c>
    </row>
    <row r="45" spans="1:15" x14ac:dyDescent="0.2">
      <c r="A45" t="s">
        <v>59</v>
      </c>
      <c r="B45" t="s">
        <v>440</v>
      </c>
      <c r="C45" s="55">
        <v>2704485</v>
      </c>
      <c r="D45" s="55">
        <v>705015105</v>
      </c>
      <c r="E45">
        <v>99014</v>
      </c>
      <c r="F45">
        <v>1181340.82</v>
      </c>
      <c r="G45">
        <v>6.6</v>
      </c>
      <c r="H45">
        <v>653492.4</v>
      </c>
      <c r="I45" t="s">
        <v>390</v>
      </c>
      <c r="J45">
        <v>6.6</v>
      </c>
      <c r="K45">
        <v>653492.4</v>
      </c>
      <c r="L45">
        <v>1181340.82</v>
      </c>
      <c r="M45" t="s">
        <v>390</v>
      </c>
      <c r="N45" s="34">
        <v>44089</v>
      </c>
      <c r="O45" s="55">
        <v>43</v>
      </c>
    </row>
    <row r="46" spans="1:15" x14ac:dyDescent="0.2">
      <c r="A46" t="s">
        <v>59</v>
      </c>
      <c r="B46" t="s">
        <v>441</v>
      </c>
      <c r="C46" s="55">
        <v>2655657</v>
      </c>
      <c r="D46" s="55">
        <v>683715106</v>
      </c>
      <c r="E46">
        <v>30760</v>
      </c>
      <c r="F46">
        <v>1063849.21</v>
      </c>
      <c r="G46">
        <v>42.71</v>
      </c>
      <c r="H46">
        <v>1313759.6000000001</v>
      </c>
      <c r="I46" t="s">
        <v>390</v>
      </c>
      <c r="J46">
        <v>42.71</v>
      </c>
      <c r="K46">
        <v>1313759.6000000001</v>
      </c>
      <c r="L46">
        <v>1063849.21</v>
      </c>
      <c r="M46" t="s">
        <v>390</v>
      </c>
      <c r="N46" s="34">
        <v>44089</v>
      </c>
      <c r="O46" s="55">
        <v>41</v>
      </c>
    </row>
    <row r="47" spans="1:15" x14ac:dyDescent="0.2">
      <c r="A47" t="s">
        <v>59</v>
      </c>
      <c r="B47" t="s">
        <v>442</v>
      </c>
      <c r="C47" s="55">
        <v>2640891</v>
      </c>
      <c r="D47" s="55">
        <v>654902204</v>
      </c>
      <c r="E47">
        <v>255000</v>
      </c>
      <c r="F47">
        <v>810492</v>
      </c>
      <c r="G47">
        <v>4.16</v>
      </c>
      <c r="H47">
        <v>1060800</v>
      </c>
      <c r="I47" t="s">
        <v>390</v>
      </c>
      <c r="J47">
        <v>4.16</v>
      </c>
      <c r="K47">
        <v>1060800</v>
      </c>
      <c r="L47">
        <v>810492</v>
      </c>
      <c r="M47" t="s">
        <v>390</v>
      </c>
      <c r="N47" s="34">
        <v>44089</v>
      </c>
      <c r="O47" s="55">
        <v>43</v>
      </c>
    </row>
    <row r="48" spans="1:15" x14ac:dyDescent="0.2">
      <c r="A48" t="s">
        <v>59</v>
      </c>
      <c r="B48" t="s">
        <v>443</v>
      </c>
      <c r="C48" s="55">
        <v>2615565</v>
      </c>
      <c r="D48" s="55" t="s">
        <v>323</v>
      </c>
      <c r="E48">
        <v>40885</v>
      </c>
      <c r="F48">
        <v>1351842.11</v>
      </c>
      <c r="G48">
        <v>40.44</v>
      </c>
      <c r="H48">
        <v>1653389.4</v>
      </c>
      <c r="I48" t="s">
        <v>390</v>
      </c>
      <c r="J48">
        <v>40.44</v>
      </c>
      <c r="K48">
        <v>1653389.4</v>
      </c>
      <c r="L48">
        <v>1351842.11</v>
      </c>
      <c r="M48" t="s">
        <v>390</v>
      </c>
      <c r="N48" s="34">
        <v>44089</v>
      </c>
      <c r="O48" s="55">
        <v>43</v>
      </c>
    </row>
    <row r="49" spans="1:15" x14ac:dyDescent="0.2">
      <c r="A49" t="s">
        <v>59</v>
      </c>
      <c r="B49" t="s">
        <v>444</v>
      </c>
      <c r="C49" s="55">
        <v>2559975</v>
      </c>
      <c r="D49" s="55" t="s">
        <v>296</v>
      </c>
      <c r="E49">
        <v>22414</v>
      </c>
      <c r="F49">
        <v>412838.96</v>
      </c>
      <c r="G49">
        <v>28.88</v>
      </c>
      <c r="H49">
        <v>647316.31999999995</v>
      </c>
      <c r="I49" t="s">
        <v>390</v>
      </c>
      <c r="J49">
        <v>28.88</v>
      </c>
      <c r="K49">
        <v>647316.31999999995</v>
      </c>
      <c r="L49">
        <v>412838.96</v>
      </c>
      <c r="M49" t="s">
        <v>390</v>
      </c>
      <c r="N49" s="34">
        <v>44089</v>
      </c>
      <c r="O49" s="55">
        <v>43</v>
      </c>
    </row>
    <row r="50" spans="1:15" x14ac:dyDescent="0.2">
      <c r="A50" t="s">
        <v>59</v>
      </c>
      <c r="B50" t="s">
        <v>445</v>
      </c>
      <c r="C50" s="55">
        <v>2430025</v>
      </c>
      <c r="D50" s="55">
        <v>861012102</v>
      </c>
      <c r="E50">
        <v>64583</v>
      </c>
      <c r="F50">
        <v>626388.98</v>
      </c>
      <c r="G50">
        <v>31.4</v>
      </c>
      <c r="H50">
        <v>2027906.2</v>
      </c>
      <c r="I50" t="s">
        <v>390</v>
      </c>
      <c r="J50">
        <v>31.4</v>
      </c>
      <c r="K50">
        <v>2027906.2</v>
      </c>
      <c r="L50">
        <v>626388.98</v>
      </c>
      <c r="M50" t="s">
        <v>390</v>
      </c>
      <c r="N50" s="34">
        <v>44089</v>
      </c>
      <c r="O50" s="55">
        <v>43</v>
      </c>
    </row>
    <row r="51" spans="1:15" x14ac:dyDescent="0.2">
      <c r="A51" t="s">
        <v>59</v>
      </c>
      <c r="B51" t="s">
        <v>446</v>
      </c>
      <c r="C51" s="55">
        <v>2402444</v>
      </c>
      <c r="D51" s="55">
        <v>686330101</v>
      </c>
      <c r="E51">
        <v>17307</v>
      </c>
      <c r="F51">
        <v>1386633.92</v>
      </c>
      <c r="G51">
        <v>66.81</v>
      </c>
      <c r="H51">
        <v>1156280.67</v>
      </c>
      <c r="I51" t="s">
        <v>390</v>
      </c>
      <c r="J51">
        <v>66.81</v>
      </c>
      <c r="K51">
        <v>1156280.67</v>
      </c>
      <c r="L51">
        <v>1386633.92</v>
      </c>
      <c r="M51" t="s">
        <v>390</v>
      </c>
      <c r="N51" s="34">
        <v>44089</v>
      </c>
      <c r="O51" s="55">
        <v>43</v>
      </c>
    </row>
    <row r="52" spans="1:15" x14ac:dyDescent="0.2">
      <c r="A52" t="s">
        <v>59</v>
      </c>
      <c r="B52" t="s">
        <v>447</v>
      </c>
      <c r="C52" s="55">
        <v>2311614</v>
      </c>
      <c r="D52" s="55" t="s">
        <v>283</v>
      </c>
      <c r="E52">
        <v>13944</v>
      </c>
      <c r="F52">
        <v>1367877.11</v>
      </c>
      <c r="G52">
        <v>127</v>
      </c>
      <c r="H52">
        <v>1770888</v>
      </c>
      <c r="I52" t="s">
        <v>390</v>
      </c>
      <c r="J52">
        <v>127</v>
      </c>
      <c r="K52">
        <v>1770888</v>
      </c>
      <c r="L52">
        <v>1367877.11</v>
      </c>
      <c r="M52" t="s">
        <v>390</v>
      </c>
      <c r="N52" s="34">
        <v>44089</v>
      </c>
      <c r="O52" s="55">
        <v>41</v>
      </c>
    </row>
    <row r="53" spans="1:15" x14ac:dyDescent="0.2">
      <c r="A53" t="s">
        <v>59</v>
      </c>
      <c r="B53" t="s">
        <v>280</v>
      </c>
      <c r="C53" s="55">
        <v>2181334</v>
      </c>
      <c r="D53" s="55" t="s">
        <v>279</v>
      </c>
      <c r="E53">
        <v>13734</v>
      </c>
      <c r="F53">
        <v>1154331.31</v>
      </c>
      <c r="G53">
        <v>122.78</v>
      </c>
      <c r="H53">
        <v>1686260.52</v>
      </c>
      <c r="I53" t="s">
        <v>390</v>
      </c>
      <c r="J53">
        <v>122.78</v>
      </c>
      <c r="K53">
        <v>1686260.52</v>
      </c>
      <c r="L53">
        <v>1154331.31</v>
      </c>
      <c r="M53" t="s">
        <v>390</v>
      </c>
      <c r="N53" s="34">
        <v>44089</v>
      </c>
      <c r="O53" s="55">
        <v>41</v>
      </c>
    </row>
    <row r="54" spans="1:15" x14ac:dyDescent="0.2">
      <c r="A54" t="s">
        <v>59</v>
      </c>
      <c r="B54" t="s">
        <v>448</v>
      </c>
      <c r="C54" s="55">
        <v>2125097</v>
      </c>
      <c r="D54" s="55">
        <v>124765108</v>
      </c>
      <c r="E54">
        <v>61706</v>
      </c>
      <c r="F54">
        <v>976474.74</v>
      </c>
      <c r="G54">
        <v>14.95</v>
      </c>
      <c r="H54">
        <v>922504.7</v>
      </c>
      <c r="I54" t="s">
        <v>390</v>
      </c>
      <c r="J54">
        <v>14.95</v>
      </c>
      <c r="K54">
        <v>922504.7</v>
      </c>
      <c r="L54">
        <v>976474.74</v>
      </c>
      <c r="M54" t="s">
        <v>390</v>
      </c>
      <c r="N54" s="34">
        <v>44089</v>
      </c>
      <c r="O54" s="55">
        <v>41</v>
      </c>
    </row>
    <row r="55" spans="1:15" x14ac:dyDescent="0.2">
      <c r="A55" t="s">
        <v>59</v>
      </c>
      <c r="B55" t="s">
        <v>449</v>
      </c>
      <c r="C55" s="55">
        <v>2124533</v>
      </c>
      <c r="D55" s="55">
        <v>878742204</v>
      </c>
      <c r="E55">
        <v>26789</v>
      </c>
      <c r="F55">
        <v>470215.13</v>
      </c>
      <c r="G55">
        <v>13.71</v>
      </c>
      <c r="H55">
        <v>367277.19</v>
      </c>
      <c r="I55" t="s">
        <v>390</v>
      </c>
      <c r="J55">
        <v>13.71</v>
      </c>
      <c r="K55">
        <v>367277.19</v>
      </c>
      <c r="L55">
        <v>470215.13</v>
      </c>
      <c r="M55" t="s">
        <v>390</v>
      </c>
      <c r="N55" s="34">
        <v>44089</v>
      </c>
      <c r="O55" s="55">
        <v>41</v>
      </c>
    </row>
    <row r="56" spans="1:15" x14ac:dyDescent="0.2">
      <c r="A56" t="s">
        <v>59</v>
      </c>
      <c r="B56" t="s">
        <v>450</v>
      </c>
      <c r="C56" s="55">
        <v>2031730</v>
      </c>
      <c r="D56" s="55">
        <v>294821608</v>
      </c>
      <c r="E56">
        <v>235319</v>
      </c>
      <c r="F56">
        <v>1651852.11</v>
      </c>
      <c r="G56">
        <v>10.93</v>
      </c>
      <c r="H56">
        <v>2572036.67</v>
      </c>
      <c r="I56" t="s">
        <v>390</v>
      </c>
      <c r="J56">
        <v>10.93</v>
      </c>
      <c r="K56">
        <v>2572036.67</v>
      </c>
      <c r="L56">
        <v>1651852.11</v>
      </c>
      <c r="M56" t="s">
        <v>390</v>
      </c>
      <c r="N56" s="34">
        <v>44089</v>
      </c>
      <c r="O56" s="55">
        <v>43</v>
      </c>
    </row>
    <row r="57" spans="1:15" x14ac:dyDescent="0.2">
      <c r="A57" t="s">
        <v>59</v>
      </c>
      <c r="B57" t="s">
        <v>451</v>
      </c>
      <c r="C57" s="55" t="s">
        <v>452</v>
      </c>
      <c r="D57" s="55" t="s">
        <v>452</v>
      </c>
      <c r="E57">
        <v>776112.86</v>
      </c>
      <c r="F57">
        <v>83719.399999999994</v>
      </c>
      <c r="G57">
        <v>0.113815</v>
      </c>
      <c r="H57">
        <v>88333.67</v>
      </c>
      <c r="I57" t="s">
        <v>390</v>
      </c>
      <c r="J57">
        <v>1</v>
      </c>
      <c r="K57">
        <v>776112.86</v>
      </c>
      <c r="L57">
        <v>776112.86</v>
      </c>
      <c r="M57" t="s">
        <v>452</v>
      </c>
      <c r="N57" s="34">
        <v>44089</v>
      </c>
      <c r="O57" s="55" t="s">
        <v>453</v>
      </c>
    </row>
    <row r="58" spans="1:15" x14ac:dyDescent="0.2">
      <c r="A58" t="s">
        <v>59</v>
      </c>
      <c r="B58" t="s">
        <v>454</v>
      </c>
      <c r="C58" s="55" t="s">
        <v>404</v>
      </c>
      <c r="D58" s="55" t="s">
        <v>404</v>
      </c>
      <c r="E58">
        <v>33954.51</v>
      </c>
      <c r="F58">
        <v>22793.86</v>
      </c>
      <c r="G58">
        <v>0.73024999999999995</v>
      </c>
      <c r="H58">
        <v>24795.279999999999</v>
      </c>
      <c r="I58" t="s">
        <v>390</v>
      </c>
      <c r="J58">
        <v>1</v>
      </c>
      <c r="K58">
        <v>33954.51</v>
      </c>
      <c r="L58">
        <v>33954.51</v>
      </c>
      <c r="M58" t="s">
        <v>404</v>
      </c>
      <c r="N58" s="34">
        <v>44089</v>
      </c>
      <c r="O58" s="55" t="s">
        <v>453</v>
      </c>
    </row>
    <row r="59" spans="1:15" x14ac:dyDescent="0.2">
      <c r="A59" t="s">
        <v>59</v>
      </c>
      <c r="B59" t="s">
        <v>455</v>
      </c>
      <c r="C59" s="55" t="s">
        <v>412</v>
      </c>
      <c r="D59" s="55" t="s">
        <v>412</v>
      </c>
      <c r="E59">
        <v>35730.559999999998</v>
      </c>
      <c r="F59">
        <v>45455.43</v>
      </c>
      <c r="G59">
        <v>1.285301</v>
      </c>
      <c r="H59">
        <v>45924.52</v>
      </c>
      <c r="I59" t="s">
        <v>390</v>
      </c>
      <c r="J59">
        <v>1</v>
      </c>
      <c r="K59">
        <v>35730.559999999998</v>
      </c>
      <c r="L59">
        <v>35730.559999999998</v>
      </c>
      <c r="M59" t="s">
        <v>412</v>
      </c>
      <c r="N59" s="34">
        <v>44089</v>
      </c>
      <c r="O59" s="55" t="s">
        <v>453</v>
      </c>
    </row>
    <row r="60" spans="1:15" x14ac:dyDescent="0.2">
      <c r="A60" t="s">
        <v>59</v>
      </c>
      <c r="B60" t="s">
        <v>456</v>
      </c>
      <c r="C60" s="55" t="s">
        <v>382</v>
      </c>
      <c r="D60" s="55" t="s">
        <v>382</v>
      </c>
      <c r="E60">
        <v>2122334.92</v>
      </c>
      <c r="F60">
        <v>2122334.92</v>
      </c>
      <c r="G60">
        <v>100</v>
      </c>
      <c r="H60">
        <v>2122334.92</v>
      </c>
      <c r="I60" t="s">
        <v>390</v>
      </c>
      <c r="J60">
        <v>100</v>
      </c>
      <c r="K60">
        <v>2122334.92</v>
      </c>
      <c r="L60">
        <v>2122334.92</v>
      </c>
      <c r="M60" t="s">
        <v>390</v>
      </c>
      <c r="N60" s="34">
        <v>44089</v>
      </c>
      <c r="O60" s="55" t="s">
        <v>457</v>
      </c>
    </row>
    <row r="61" spans="1:15" x14ac:dyDescent="0.2">
      <c r="A61" t="s">
        <v>59</v>
      </c>
      <c r="B61" t="s">
        <v>458</v>
      </c>
      <c r="C61" s="55" t="s">
        <v>407</v>
      </c>
      <c r="D61" s="55" t="s">
        <v>407</v>
      </c>
      <c r="E61">
        <v>82011.47</v>
      </c>
      <c r="F61">
        <v>83196.88</v>
      </c>
      <c r="G61">
        <v>1.1013820000000001</v>
      </c>
      <c r="H61">
        <v>90325.98</v>
      </c>
      <c r="I61" t="s">
        <v>390</v>
      </c>
      <c r="J61">
        <v>1</v>
      </c>
      <c r="K61">
        <v>82011.47</v>
      </c>
      <c r="L61">
        <v>82011.47</v>
      </c>
      <c r="M61" t="s">
        <v>407</v>
      </c>
      <c r="N61" s="34">
        <v>44089</v>
      </c>
      <c r="O61" s="55" t="s">
        <v>453</v>
      </c>
    </row>
    <row r="62" spans="1:15" x14ac:dyDescent="0.2">
      <c r="A62" t="s">
        <v>59</v>
      </c>
      <c r="B62" t="s">
        <v>459</v>
      </c>
      <c r="C62" s="55" t="s">
        <v>390</v>
      </c>
      <c r="D62" s="55" t="s">
        <v>390</v>
      </c>
      <c r="E62">
        <v>-38256.339999999997</v>
      </c>
      <c r="F62">
        <v>-38256.339999999997</v>
      </c>
      <c r="G62">
        <v>1</v>
      </c>
      <c r="H62">
        <v>-38256.339999999997</v>
      </c>
      <c r="I62" t="s">
        <v>390</v>
      </c>
      <c r="J62">
        <v>1</v>
      </c>
      <c r="K62">
        <v>-38256.339999999997</v>
      </c>
      <c r="L62">
        <v>-38256.339999999997</v>
      </c>
      <c r="M62" t="s">
        <v>390</v>
      </c>
      <c r="N62" s="34">
        <v>44089</v>
      </c>
      <c r="O62" s="55" t="s">
        <v>453</v>
      </c>
    </row>
    <row r="63" spans="1:15" x14ac:dyDescent="0.2">
      <c r="A63" t="s">
        <v>59</v>
      </c>
      <c r="B63" t="s">
        <v>460</v>
      </c>
      <c r="C63" s="55" t="s">
        <v>415</v>
      </c>
      <c r="D63" s="55" t="s">
        <v>415</v>
      </c>
      <c r="E63">
        <v>69.53</v>
      </c>
      <c r="F63">
        <v>78.17</v>
      </c>
      <c r="G63">
        <v>1.1850499999999999</v>
      </c>
      <c r="H63">
        <v>82.4</v>
      </c>
      <c r="I63" t="s">
        <v>390</v>
      </c>
      <c r="J63">
        <v>1</v>
      </c>
      <c r="K63">
        <v>69.53</v>
      </c>
      <c r="L63">
        <v>69.53</v>
      </c>
      <c r="M63" t="s">
        <v>415</v>
      </c>
      <c r="N63" s="34">
        <v>44089</v>
      </c>
      <c r="O63" s="55" t="s">
        <v>453</v>
      </c>
    </row>
    <row r="64" spans="1:15" x14ac:dyDescent="0.2">
      <c r="A64" t="s">
        <v>59</v>
      </c>
      <c r="B64" t="s">
        <v>461</v>
      </c>
      <c r="C64" s="55" t="s">
        <v>425</v>
      </c>
      <c r="D64" s="55" t="s">
        <v>425</v>
      </c>
      <c r="E64">
        <v>9753</v>
      </c>
      <c r="F64">
        <v>91.24</v>
      </c>
      <c r="G64">
        <v>9.4800000000000006E-3</v>
      </c>
      <c r="H64">
        <v>92.46</v>
      </c>
      <c r="I64" t="s">
        <v>390</v>
      </c>
      <c r="J64">
        <v>1</v>
      </c>
      <c r="K64">
        <v>9753</v>
      </c>
      <c r="L64">
        <v>9753</v>
      </c>
      <c r="M64" t="s">
        <v>425</v>
      </c>
      <c r="N64" s="34">
        <v>44089</v>
      </c>
      <c r="O64" s="55" t="s">
        <v>453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7"/>
  <sheetViews>
    <sheetView zoomScaleNormal="100" workbookViewId="0">
      <selection activeCell="A2" sqref="A2:P27"/>
    </sheetView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463</v>
      </c>
      <c r="B2" s="55">
        <v>2124533</v>
      </c>
      <c r="C2">
        <v>965.61</v>
      </c>
      <c r="D2" s="55">
        <v>878742204</v>
      </c>
      <c r="E2">
        <v>0.05</v>
      </c>
      <c r="F2" s="34">
        <v>43921</v>
      </c>
      <c r="G2" t="s">
        <v>59</v>
      </c>
      <c r="H2" t="s">
        <v>464</v>
      </c>
      <c r="I2">
        <v>26789</v>
      </c>
      <c r="J2">
        <v>965.61</v>
      </c>
      <c r="K2">
        <v>965.61</v>
      </c>
      <c r="L2">
        <v>0</v>
      </c>
      <c r="M2">
        <v>0</v>
      </c>
      <c r="N2" t="s">
        <v>465</v>
      </c>
      <c r="O2">
        <v>0</v>
      </c>
      <c r="P2" t="s">
        <v>466</v>
      </c>
    </row>
    <row r="3" spans="1:16" x14ac:dyDescent="0.2">
      <c r="A3" t="s">
        <v>467</v>
      </c>
      <c r="B3" s="55" t="s">
        <v>310</v>
      </c>
      <c r="C3">
        <v>0</v>
      </c>
      <c r="D3" s="55">
        <v>589339209</v>
      </c>
      <c r="E3">
        <v>0.28088000000000002</v>
      </c>
      <c r="F3" s="34">
        <v>43594</v>
      </c>
      <c r="G3" t="s">
        <v>59</v>
      </c>
      <c r="H3" t="s">
        <v>464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390</v>
      </c>
      <c r="O3">
        <v>310</v>
      </c>
      <c r="P3" t="s">
        <v>466</v>
      </c>
    </row>
    <row r="4" spans="1:16" x14ac:dyDescent="0.2">
      <c r="A4" t="s">
        <v>468</v>
      </c>
      <c r="B4" s="55">
        <v>2125097</v>
      </c>
      <c r="C4">
        <v>4893.24</v>
      </c>
      <c r="D4" s="55">
        <v>124765108</v>
      </c>
      <c r="E4">
        <v>0.11</v>
      </c>
      <c r="F4" s="34">
        <v>43921</v>
      </c>
      <c r="G4" t="s">
        <v>59</v>
      </c>
      <c r="H4" t="s">
        <v>464</v>
      </c>
      <c r="I4">
        <v>61706</v>
      </c>
      <c r="J4">
        <v>4893.24</v>
      </c>
      <c r="K4">
        <v>4893.24</v>
      </c>
      <c r="L4">
        <v>0</v>
      </c>
      <c r="M4">
        <v>0</v>
      </c>
      <c r="N4" t="s">
        <v>465</v>
      </c>
      <c r="O4">
        <v>0</v>
      </c>
      <c r="P4" t="s">
        <v>466</v>
      </c>
    </row>
    <row r="5" spans="1:16" x14ac:dyDescent="0.2">
      <c r="A5" t="s">
        <v>469</v>
      </c>
      <c r="B5" s="55">
        <v>6986041</v>
      </c>
      <c r="C5">
        <v>8365.67</v>
      </c>
      <c r="D5" s="55">
        <v>698604006</v>
      </c>
      <c r="E5">
        <v>26</v>
      </c>
      <c r="F5" s="34">
        <v>43978</v>
      </c>
      <c r="G5" t="s">
        <v>59</v>
      </c>
      <c r="H5" t="s">
        <v>464</v>
      </c>
      <c r="I5">
        <v>35390</v>
      </c>
      <c r="J5">
        <v>8365.67</v>
      </c>
      <c r="K5">
        <v>8365.67</v>
      </c>
      <c r="L5">
        <v>0</v>
      </c>
      <c r="M5">
        <v>0</v>
      </c>
      <c r="N5" t="s">
        <v>425</v>
      </c>
      <c r="O5">
        <v>0</v>
      </c>
      <c r="P5" t="s">
        <v>466</v>
      </c>
    </row>
    <row r="6" spans="1:16" x14ac:dyDescent="0.2">
      <c r="A6" t="s">
        <v>470</v>
      </c>
      <c r="B6" s="55">
        <v>2559975</v>
      </c>
      <c r="C6">
        <v>0</v>
      </c>
      <c r="D6" s="55" t="s">
        <v>296</v>
      </c>
      <c r="E6">
        <v>0.292437</v>
      </c>
      <c r="F6" s="34">
        <v>43893</v>
      </c>
      <c r="G6" t="s">
        <v>59</v>
      </c>
      <c r="H6" t="s">
        <v>464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390</v>
      </c>
      <c r="O6">
        <v>11</v>
      </c>
      <c r="P6" t="s">
        <v>466</v>
      </c>
    </row>
    <row r="7" spans="1:16" x14ac:dyDescent="0.2">
      <c r="A7" t="s">
        <v>470</v>
      </c>
      <c r="B7" s="55">
        <v>2559975</v>
      </c>
      <c r="C7">
        <v>0</v>
      </c>
      <c r="D7" s="55" t="s">
        <v>296</v>
      </c>
      <c r="E7">
        <v>0.306396</v>
      </c>
      <c r="F7" s="34">
        <v>43529</v>
      </c>
      <c r="G7" t="s">
        <v>59</v>
      </c>
      <c r="H7" t="s">
        <v>464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390</v>
      </c>
      <c r="O7">
        <v>375</v>
      </c>
      <c r="P7" t="s">
        <v>466</v>
      </c>
    </row>
    <row r="8" spans="1:16" x14ac:dyDescent="0.2">
      <c r="A8" t="s">
        <v>471</v>
      </c>
      <c r="B8" s="55">
        <v>2655657</v>
      </c>
      <c r="C8">
        <v>5370.7</v>
      </c>
      <c r="D8" s="55">
        <v>683715106</v>
      </c>
      <c r="E8">
        <v>0.17460000000000001</v>
      </c>
      <c r="F8" s="34">
        <v>43910</v>
      </c>
      <c r="G8" t="s">
        <v>59</v>
      </c>
      <c r="H8" t="s">
        <v>464</v>
      </c>
      <c r="I8">
        <v>30760</v>
      </c>
      <c r="J8">
        <v>5370.7</v>
      </c>
      <c r="K8">
        <v>5370.7</v>
      </c>
      <c r="L8">
        <v>0</v>
      </c>
      <c r="M8">
        <v>0</v>
      </c>
      <c r="N8" t="s">
        <v>390</v>
      </c>
      <c r="O8">
        <v>0</v>
      </c>
      <c r="P8" t="s">
        <v>466</v>
      </c>
    </row>
    <row r="9" spans="1:16" x14ac:dyDescent="0.2">
      <c r="A9" t="s">
        <v>472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59</v>
      </c>
      <c r="H9" t="s">
        <v>464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415</v>
      </c>
      <c r="O9">
        <v>382</v>
      </c>
      <c r="P9" t="s">
        <v>466</v>
      </c>
    </row>
    <row r="10" spans="1:16" x14ac:dyDescent="0.2">
      <c r="A10" t="s">
        <v>472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59</v>
      </c>
      <c r="H10" t="s">
        <v>464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415</v>
      </c>
      <c r="O10">
        <v>18</v>
      </c>
      <c r="P10" t="s">
        <v>466</v>
      </c>
    </row>
    <row r="11" spans="1:16" x14ac:dyDescent="0.2">
      <c r="A11" t="s">
        <v>473</v>
      </c>
      <c r="B11" s="55">
        <v>2430025</v>
      </c>
      <c r="C11">
        <v>0</v>
      </c>
      <c r="D11" s="55">
        <v>861012102</v>
      </c>
      <c r="E11">
        <v>0.06</v>
      </c>
      <c r="F11" s="34">
        <v>43826</v>
      </c>
      <c r="G11" t="s">
        <v>59</v>
      </c>
      <c r="H11" t="s">
        <v>464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390</v>
      </c>
      <c r="O11">
        <v>78</v>
      </c>
      <c r="P11" t="s">
        <v>466</v>
      </c>
    </row>
    <row r="12" spans="1:16" x14ac:dyDescent="0.2">
      <c r="A12" t="s">
        <v>474</v>
      </c>
      <c r="B12" s="55">
        <v>2775135</v>
      </c>
      <c r="C12">
        <v>0</v>
      </c>
      <c r="D12" s="55">
        <v>803054204</v>
      </c>
      <c r="E12">
        <v>1.6742699999999999</v>
      </c>
      <c r="F12" s="34">
        <v>43613</v>
      </c>
      <c r="G12" t="s">
        <v>59</v>
      </c>
      <c r="H12" t="s">
        <v>464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390</v>
      </c>
      <c r="O12">
        <v>291</v>
      </c>
      <c r="P12" t="s">
        <v>466</v>
      </c>
    </row>
    <row r="13" spans="1:16" x14ac:dyDescent="0.2">
      <c r="A13" t="s">
        <v>475</v>
      </c>
      <c r="B13" s="55" t="s">
        <v>308</v>
      </c>
      <c r="C13">
        <v>0</v>
      </c>
      <c r="D13" s="55" t="s">
        <v>307</v>
      </c>
      <c r="E13">
        <v>0.63414599999999999</v>
      </c>
      <c r="F13" s="34">
        <v>43005</v>
      </c>
      <c r="G13" t="s">
        <v>59</v>
      </c>
      <c r="H13" t="s">
        <v>464</v>
      </c>
      <c r="I13">
        <v>53517</v>
      </c>
      <c r="J13">
        <v>0</v>
      </c>
      <c r="K13">
        <v>0</v>
      </c>
      <c r="L13">
        <v>0</v>
      </c>
      <c r="M13">
        <v>0</v>
      </c>
      <c r="N13" t="s">
        <v>390</v>
      </c>
      <c r="O13">
        <v>899</v>
      </c>
      <c r="P13" t="s">
        <v>466</v>
      </c>
    </row>
    <row r="14" spans="1:16" x14ac:dyDescent="0.2">
      <c r="A14" t="s">
        <v>475</v>
      </c>
      <c r="B14" s="55" t="s">
        <v>308</v>
      </c>
      <c r="C14">
        <v>0</v>
      </c>
      <c r="D14" s="55" t="s">
        <v>307</v>
      </c>
      <c r="E14">
        <v>0.68756399999999995</v>
      </c>
      <c r="F14" s="34">
        <v>43364</v>
      </c>
      <c r="G14" t="s">
        <v>59</v>
      </c>
      <c r="H14" t="s">
        <v>464</v>
      </c>
      <c r="I14">
        <v>45517</v>
      </c>
      <c r="J14">
        <v>0</v>
      </c>
      <c r="K14">
        <v>0</v>
      </c>
      <c r="L14">
        <v>0</v>
      </c>
      <c r="M14">
        <v>0</v>
      </c>
      <c r="N14" t="s">
        <v>390</v>
      </c>
      <c r="O14">
        <v>540</v>
      </c>
      <c r="P14" t="s">
        <v>466</v>
      </c>
    </row>
    <row r="15" spans="1:16" x14ac:dyDescent="0.2">
      <c r="A15" t="s">
        <v>475</v>
      </c>
      <c r="B15" s="55" t="s">
        <v>308</v>
      </c>
      <c r="C15">
        <v>0</v>
      </c>
      <c r="D15" s="55" t="s">
        <v>307</v>
      </c>
      <c r="E15">
        <v>0.74401799999999996</v>
      </c>
      <c r="F15" s="34">
        <v>43728</v>
      </c>
      <c r="G15" t="s">
        <v>59</v>
      </c>
      <c r="H15" t="s">
        <v>464</v>
      </c>
      <c r="I15">
        <v>28127</v>
      </c>
      <c r="J15">
        <v>0</v>
      </c>
      <c r="K15">
        <v>0</v>
      </c>
      <c r="L15">
        <v>0</v>
      </c>
      <c r="M15">
        <v>0</v>
      </c>
      <c r="N15" t="s">
        <v>390</v>
      </c>
      <c r="O15">
        <v>176</v>
      </c>
      <c r="P15" t="s">
        <v>466</v>
      </c>
    </row>
    <row r="16" spans="1:16" x14ac:dyDescent="0.2">
      <c r="A16" t="s">
        <v>476</v>
      </c>
      <c r="B16" s="55" t="s">
        <v>342</v>
      </c>
      <c r="C16">
        <v>0</v>
      </c>
      <c r="D16" s="55" t="s">
        <v>414</v>
      </c>
      <c r="E16">
        <v>0.85</v>
      </c>
      <c r="F16" s="34">
        <v>42877</v>
      </c>
      <c r="G16" t="s">
        <v>59</v>
      </c>
      <c r="H16" t="s">
        <v>464</v>
      </c>
      <c r="I16">
        <v>16463</v>
      </c>
      <c r="J16">
        <v>0</v>
      </c>
      <c r="K16">
        <v>0</v>
      </c>
      <c r="L16">
        <v>0</v>
      </c>
      <c r="M16">
        <v>0</v>
      </c>
      <c r="N16" t="s">
        <v>415</v>
      </c>
      <c r="O16">
        <v>1026</v>
      </c>
      <c r="P16" t="s">
        <v>466</v>
      </c>
    </row>
    <row r="17" spans="1:16" x14ac:dyDescent="0.2">
      <c r="A17" t="s">
        <v>476</v>
      </c>
      <c r="B17" s="55" t="s">
        <v>342</v>
      </c>
      <c r="C17">
        <v>0</v>
      </c>
      <c r="D17" s="55" t="s">
        <v>414</v>
      </c>
      <c r="E17">
        <v>0.88</v>
      </c>
      <c r="F17" s="34">
        <v>43242</v>
      </c>
      <c r="G17" t="s">
        <v>59</v>
      </c>
      <c r="H17" t="s">
        <v>464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415</v>
      </c>
      <c r="O17">
        <v>662</v>
      </c>
      <c r="P17" t="s">
        <v>466</v>
      </c>
    </row>
    <row r="18" spans="1:16" x14ac:dyDescent="0.2">
      <c r="A18" t="s">
        <v>476</v>
      </c>
      <c r="B18" s="55" t="s">
        <v>342</v>
      </c>
      <c r="C18">
        <v>0</v>
      </c>
      <c r="D18" s="55" t="s">
        <v>414</v>
      </c>
      <c r="E18">
        <v>0.9</v>
      </c>
      <c r="F18" s="34">
        <v>43612</v>
      </c>
      <c r="G18" t="s">
        <v>59</v>
      </c>
      <c r="H18" t="s">
        <v>464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415</v>
      </c>
      <c r="O18">
        <v>292</v>
      </c>
      <c r="P18" t="s">
        <v>466</v>
      </c>
    </row>
    <row r="19" spans="1:16" x14ac:dyDescent="0.2">
      <c r="A19" t="s">
        <v>477</v>
      </c>
      <c r="B19" s="55" t="s">
        <v>478</v>
      </c>
      <c r="C19">
        <v>0</v>
      </c>
      <c r="D19" s="55">
        <v>589339100</v>
      </c>
      <c r="E19">
        <v>0.43735099999999999</v>
      </c>
      <c r="F19" s="34">
        <v>42874</v>
      </c>
      <c r="G19" t="s">
        <v>59</v>
      </c>
      <c r="H19" t="s">
        <v>464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390</v>
      </c>
      <c r="O19">
        <v>1029</v>
      </c>
      <c r="P19" t="s">
        <v>466</v>
      </c>
    </row>
    <row r="20" spans="1:16" x14ac:dyDescent="0.2">
      <c r="A20" t="s">
        <v>479</v>
      </c>
      <c r="B20" s="55" t="s">
        <v>330</v>
      </c>
      <c r="C20">
        <v>0</v>
      </c>
      <c r="D20" s="55" t="s">
        <v>329</v>
      </c>
      <c r="E20">
        <v>0.25155</v>
      </c>
      <c r="F20" s="34">
        <v>43627</v>
      </c>
      <c r="G20" t="s">
        <v>59</v>
      </c>
      <c r="H20" t="s">
        <v>464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390</v>
      </c>
      <c r="O20">
        <v>277</v>
      </c>
      <c r="P20" t="s">
        <v>466</v>
      </c>
    </row>
    <row r="21" spans="1:16" x14ac:dyDescent="0.2">
      <c r="A21" t="s">
        <v>480</v>
      </c>
      <c r="B21" s="55" t="s">
        <v>363</v>
      </c>
      <c r="C21">
        <v>8014.15</v>
      </c>
      <c r="D21" s="55" t="s">
        <v>403</v>
      </c>
      <c r="E21">
        <v>0.2</v>
      </c>
      <c r="F21" s="34">
        <v>43924</v>
      </c>
      <c r="G21" t="s">
        <v>59</v>
      </c>
      <c r="H21" t="s">
        <v>464</v>
      </c>
      <c r="I21">
        <v>60507</v>
      </c>
      <c r="J21">
        <v>8014.15</v>
      </c>
      <c r="K21">
        <v>8014.15</v>
      </c>
      <c r="L21">
        <v>0</v>
      </c>
      <c r="M21">
        <v>0</v>
      </c>
      <c r="N21" t="s">
        <v>404</v>
      </c>
      <c r="O21">
        <v>0</v>
      </c>
      <c r="P21" t="s">
        <v>466</v>
      </c>
    </row>
    <row r="22" spans="1:16" x14ac:dyDescent="0.2">
      <c r="A22" t="s">
        <v>481</v>
      </c>
      <c r="B22" s="55" t="s">
        <v>294</v>
      </c>
      <c r="C22">
        <v>0</v>
      </c>
      <c r="D22" s="55">
        <v>398438408</v>
      </c>
      <c r="E22">
        <v>0.22187200000000001</v>
      </c>
      <c r="F22" s="34">
        <v>43810</v>
      </c>
      <c r="G22" t="s">
        <v>59</v>
      </c>
      <c r="H22" t="s">
        <v>464</v>
      </c>
      <c r="I22">
        <v>50445</v>
      </c>
      <c r="J22">
        <v>0</v>
      </c>
      <c r="K22">
        <v>0</v>
      </c>
      <c r="L22">
        <v>0</v>
      </c>
      <c r="M22">
        <v>0</v>
      </c>
      <c r="N22" t="s">
        <v>390</v>
      </c>
      <c r="O22">
        <v>94</v>
      </c>
      <c r="P22" t="s">
        <v>466</v>
      </c>
    </row>
    <row r="23" spans="1:16" x14ac:dyDescent="0.2">
      <c r="A23" t="s">
        <v>481</v>
      </c>
      <c r="B23" s="55" t="s">
        <v>294</v>
      </c>
      <c r="C23">
        <v>0</v>
      </c>
      <c r="D23" s="55">
        <v>398438408</v>
      </c>
      <c r="E23">
        <v>0.25031500000000001</v>
      </c>
      <c r="F23" s="34">
        <v>43263</v>
      </c>
      <c r="G23" t="s">
        <v>59</v>
      </c>
      <c r="H23" t="s">
        <v>464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390</v>
      </c>
      <c r="O23">
        <v>641</v>
      </c>
      <c r="P23" t="s">
        <v>466</v>
      </c>
    </row>
    <row r="24" spans="1:16" x14ac:dyDescent="0.2">
      <c r="A24" t="s">
        <v>482</v>
      </c>
      <c r="B24" s="55" t="s">
        <v>326</v>
      </c>
      <c r="C24">
        <v>4237.3100000000004</v>
      </c>
      <c r="D24" s="55" t="s">
        <v>325</v>
      </c>
      <c r="E24">
        <v>5.5E-2</v>
      </c>
      <c r="F24" s="34">
        <v>43923</v>
      </c>
      <c r="G24" t="s">
        <v>59</v>
      </c>
      <c r="H24" t="s">
        <v>464</v>
      </c>
      <c r="I24">
        <v>77042</v>
      </c>
      <c r="J24">
        <v>4237.3100000000004</v>
      </c>
      <c r="K24">
        <v>4237.3100000000004</v>
      </c>
      <c r="L24">
        <v>0</v>
      </c>
      <c r="M24">
        <v>0</v>
      </c>
      <c r="N24" t="s">
        <v>390</v>
      </c>
      <c r="O24">
        <v>0</v>
      </c>
      <c r="P24" t="s">
        <v>466</v>
      </c>
    </row>
    <row r="25" spans="1:16" x14ac:dyDescent="0.2">
      <c r="A25" t="s">
        <v>482</v>
      </c>
      <c r="B25" s="55" t="s">
        <v>326</v>
      </c>
      <c r="C25">
        <v>4237.3100000000004</v>
      </c>
      <c r="D25" s="55" t="s">
        <v>325</v>
      </c>
      <c r="E25">
        <v>5.5E-2</v>
      </c>
      <c r="F25" s="34">
        <v>43923</v>
      </c>
      <c r="G25" t="s">
        <v>59</v>
      </c>
      <c r="H25" t="s">
        <v>464</v>
      </c>
      <c r="I25">
        <v>77042</v>
      </c>
      <c r="J25">
        <v>4237.3100000000004</v>
      </c>
      <c r="K25">
        <v>4237.3100000000004</v>
      </c>
      <c r="L25">
        <v>0</v>
      </c>
      <c r="M25">
        <v>0</v>
      </c>
      <c r="N25" t="s">
        <v>390</v>
      </c>
      <c r="O25">
        <v>0</v>
      </c>
      <c r="P25" t="s">
        <v>466</v>
      </c>
    </row>
    <row r="26" spans="1:16" x14ac:dyDescent="0.2">
      <c r="A26" t="s">
        <v>483</v>
      </c>
      <c r="B26" s="55" t="s">
        <v>289</v>
      </c>
      <c r="C26">
        <v>67.02</v>
      </c>
      <c r="D26" s="55" t="s">
        <v>288</v>
      </c>
      <c r="E26">
        <v>1.1639999999999999</v>
      </c>
      <c r="F26" s="34">
        <v>43587</v>
      </c>
      <c r="G26" t="s">
        <v>59</v>
      </c>
      <c r="H26" t="s">
        <v>464</v>
      </c>
      <c r="I26">
        <v>0</v>
      </c>
      <c r="J26">
        <v>56.97</v>
      </c>
      <c r="K26">
        <v>56.97</v>
      </c>
      <c r="L26">
        <v>0</v>
      </c>
      <c r="M26">
        <v>0</v>
      </c>
      <c r="N26" t="s">
        <v>390</v>
      </c>
      <c r="O26">
        <v>317</v>
      </c>
      <c r="P26" t="s">
        <v>466</v>
      </c>
    </row>
    <row r="27" spans="1:16" x14ac:dyDescent="0.2">
      <c r="A27" t="s">
        <v>484</v>
      </c>
      <c r="B27" s="55">
        <v>6269861</v>
      </c>
      <c r="C27">
        <v>1856.2</v>
      </c>
      <c r="D27" s="55">
        <v>626986905</v>
      </c>
      <c r="E27">
        <v>3</v>
      </c>
      <c r="F27" s="34">
        <v>43914</v>
      </c>
      <c r="G27" t="s">
        <v>59</v>
      </c>
      <c r="H27" t="s">
        <v>464</v>
      </c>
      <c r="I27">
        <v>67804</v>
      </c>
      <c r="J27">
        <v>1856.2</v>
      </c>
      <c r="K27">
        <v>1856.2</v>
      </c>
      <c r="L27">
        <v>0</v>
      </c>
      <c r="M27">
        <v>0</v>
      </c>
      <c r="N27" t="s">
        <v>425</v>
      </c>
      <c r="O27">
        <v>0</v>
      </c>
      <c r="P27" t="s">
        <v>466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53212132.329999998</v>
      </c>
      <c r="D3" s="33">
        <v>0</v>
      </c>
      <c r="E3" s="33">
        <v>0</v>
      </c>
      <c r="F3" s="33">
        <v>0</v>
      </c>
      <c r="G3" s="33">
        <v>53212132.329999998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2122334.92</v>
      </c>
      <c r="D5" s="33">
        <v>0</v>
      </c>
      <c r="E5" s="33">
        <v>0</v>
      </c>
      <c r="F5" s="33">
        <v>0</v>
      </c>
      <c r="G5" s="33">
        <v>2122334.92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197078.64</v>
      </c>
      <c r="D7" s="33">
        <v>0</v>
      </c>
      <c r="E7" s="33">
        <v>0</v>
      </c>
      <c r="F7" s="33">
        <v>0</v>
      </c>
      <c r="G7" s="33">
        <v>197078.64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44364.15</v>
      </c>
      <c r="D11" s="33">
        <v>0</v>
      </c>
      <c r="E11" s="33">
        <v>0</v>
      </c>
      <c r="F11" s="33">
        <v>0</v>
      </c>
      <c r="G11" s="33">
        <v>44364.15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72442.67</v>
      </c>
      <c r="D15" s="33">
        <v>0</v>
      </c>
      <c r="E15" s="33">
        <v>0</v>
      </c>
      <c r="F15" s="33">
        <v>0</v>
      </c>
      <c r="G15" s="33">
        <v>72442.67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55648352.710000001</v>
      </c>
      <c r="D18" s="33">
        <v>0</v>
      </c>
      <c r="E18" s="33">
        <v>0</v>
      </c>
      <c r="F18" s="33">
        <v>0</v>
      </c>
      <c r="G18" s="33">
        <v>55648352.710000001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55648352.710000001</v>
      </c>
      <c r="D30" s="33">
        <v>0</v>
      </c>
      <c r="E30" s="33">
        <v>0</v>
      </c>
      <c r="F30" s="33">
        <v>0</v>
      </c>
      <c r="G30" s="33">
        <v>55648352.710000001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27852775.75</v>
      </c>
      <c r="D32" s="33">
        <v>115137.8</v>
      </c>
      <c r="E32" s="33">
        <v>128963.68</v>
      </c>
      <c r="F32" s="33">
        <v>-13825.88</v>
      </c>
      <c r="G32" s="33">
        <v>27838949.870000001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14647.89</v>
      </c>
      <c r="D35" s="33">
        <v>27.31</v>
      </c>
      <c r="E35" s="33">
        <v>455.87</v>
      </c>
      <c r="F35" s="33">
        <v>-428.56</v>
      </c>
      <c r="G35" s="33">
        <v>14219.33</v>
      </c>
      <c r="H35" s="15"/>
    </row>
    <row r="36" spans="1:8" x14ac:dyDescent="0.2">
      <c r="A36" s="2" t="s">
        <v>24</v>
      </c>
      <c r="B36" s="51" t="s">
        <v>141</v>
      </c>
      <c r="C36" s="33">
        <v>1647.08</v>
      </c>
      <c r="D36" s="33">
        <v>23.32</v>
      </c>
      <c r="E36" s="33">
        <v>74</v>
      </c>
      <c r="F36" s="33">
        <v>-50.68</v>
      </c>
      <c r="G36" s="33">
        <v>1596.4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27869070.719999999</v>
      </c>
      <c r="D41" s="33">
        <v>115188.43</v>
      </c>
      <c r="E41" s="33">
        <v>129493.55</v>
      </c>
      <c r="F41" s="33">
        <v>-14305.12</v>
      </c>
      <c r="G41" s="33">
        <v>27854765.600000001</v>
      </c>
    </row>
    <row r="42" spans="1:8" x14ac:dyDescent="0.2">
      <c r="A42" s="52" t="s">
        <v>51</v>
      </c>
      <c r="B42" s="51" t="s">
        <v>147</v>
      </c>
      <c r="C42" s="33">
        <v>81064908.079999998</v>
      </c>
      <c r="D42" s="33">
        <v>115137.8</v>
      </c>
      <c r="E42" s="33">
        <v>128963.68</v>
      </c>
      <c r="F42" s="33">
        <v>-13825.88</v>
      </c>
      <c r="G42" s="33">
        <v>81051082.200000003</v>
      </c>
    </row>
    <row r="43" spans="1:8" x14ac:dyDescent="0.2">
      <c r="A43" s="52" t="s">
        <v>51</v>
      </c>
      <c r="B43" s="51" t="s">
        <v>148</v>
      </c>
      <c r="C43" s="33">
        <v>83517423.430000007</v>
      </c>
      <c r="D43" s="33">
        <v>115188.43</v>
      </c>
      <c r="E43" s="33">
        <v>129493.55</v>
      </c>
      <c r="F43" s="33">
        <v>-14305.12</v>
      </c>
      <c r="G43" s="33">
        <v>83503118.310000002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62864.1</v>
      </c>
      <c r="D45" s="33">
        <v>0</v>
      </c>
      <c r="E45" s="33">
        <v>0</v>
      </c>
      <c r="F45" s="33">
        <v>0</v>
      </c>
      <c r="G45" s="33">
        <v>62864.1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2.4</v>
      </c>
      <c r="D47" s="33">
        <v>0</v>
      </c>
      <c r="E47" s="33">
        <v>0</v>
      </c>
      <c r="F47" s="33">
        <v>0</v>
      </c>
      <c r="G47" s="33">
        <v>2.4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24</v>
      </c>
      <c r="D50" s="33">
        <v>0</v>
      </c>
      <c r="E50" s="33">
        <v>0</v>
      </c>
      <c r="F50" s="33">
        <v>0</v>
      </c>
      <c r="G50" s="33">
        <v>24</v>
      </c>
    </row>
    <row r="51" spans="1:7" x14ac:dyDescent="0.2">
      <c r="A51" s="53" t="s">
        <v>51</v>
      </c>
      <c r="B51" s="51" t="s">
        <v>156</v>
      </c>
      <c r="C51" s="33">
        <v>-204.08</v>
      </c>
      <c r="D51" s="33">
        <v>0</v>
      </c>
      <c r="E51" s="33">
        <v>0</v>
      </c>
      <c r="F51" s="33">
        <v>0</v>
      </c>
      <c r="G51" s="33">
        <v>-204.08</v>
      </c>
    </row>
    <row r="52" spans="1:7" x14ac:dyDescent="0.2">
      <c r="A52" s="53" t="s">
        <v>51</v>
      </c>
      <c r="B52" s="51" t="s">
        <v>157</v>
      </c>
      <c r="C52" s="33">
        <v>739.88</v>
      </c>
      <c r="D52" s="33">
        <v>0</v>
      </c>
      <c r="E52" s="33">
        <v>0</v>
      </c>
      <c r="F52" s="33">
        <v>0</v>
      </c>
      <c r="G52" s="33">
        <v>739.88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63426.3</v>
      </c>
      <c r="D57" s="33">
        <v>0</v>
      </c>
      <c r="E57" s="33">
        <v>0</v>
      </c>
      <c r="F57" s="33">
        <v>0</v>
      </c>
      <c r="G57" s="33">
        <v>63426.3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5488.35</v>
      </c>
      <c r="D61" s="33">
        <v>0</v>
      </c>
      <c r="E61" s="33">
        <v>0</v>
      </c>
      <c r="F61" s="33">
        <v>0</v>
      </c>
      <c r="G61" s="33">
        <v>5488.35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5488.35</v>
      </c>
      <c r="D64" s="33">
        <v>0</v>
      </c>
      <c r="E64" s="33">
        <v>0</v>
      </c>
      <c r="F64" s="33">
        <v>0</v>
      </c>
      <c r="G64" s="33">
        <v>5488.35</v>
      </c>
    </row>
    <row r="65" spans="1:7" x14ac:dyDescent="0.2">
      <c r="A65" s="53" t="s">
        <v>51</v>
      </c>
      <c r="B65" s="51" t="s">
        <v>169</v>
      </c>
      <c r="C65" s="33">
        <v>57937.95</v>
      </c>
      <c r="D65" s="33">
        <v>0</v>
      </c>
      <c r="E65" s="33">
        <v>0</v>
      </c>
      <c r="F65" s="33">
        <v>0</v>
      </c>
      <c r="G65" s="33">
        <v>57937.95</v>
      </c>
    </row>
    <row r="66" spans="1:7" x14ac:dyDescent="0.2">
      <c r="A66" s="53" t="s">
        <v>51</v>
      </c>
      <c r="B66" s="51" t="s">
        <v>170</v>
      </c>
      <c r="C66" s="33">
        <v>57937.95</v>
      </c>
      <c r="D66" s="33">
        <v>0</v>
      </c>
      <c r="E66" s="33">
        <v>0</v>
      </c>
      <c r="F66" s="33">
        <v>0</v>
      </c>
      <c r="G66" s="33">
        <v>57937.95</v>
      </c>
    </row>
    <row r="67" spans="1:7" x14ac:dyDescent="0.2">
      <c r="A67" s="53" t="s">
        <v>51</v>
      </c>
      <c r="B67" s="51" t="s">
        <v>171</v>
      </c>
      <c r="C67" s="33">
        <v>147105.47</v>
      </c>
      <c r="D67" s="33">
        <v>0</v>
      </c>
      <c r="E67" s="33">
        <v>0</v>
      </c>
      <c r="F67" s="33">
        <v>0</v>
      </c>
      <c r="G67" s="33">
        <v>147105.47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205043.42</v>
      </c>
      <c r="D69" s="33">
        <v>0</v>
      </c>
      <c r="E69" s="33">
        <v>0</v>
      </c>
      <c r="F69" s="33">
        <v>0</v>
      </c>
      <c r="G69" s="33">
        <v>205043.42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57937.95</v>
      </c>
      <c r="D76" s="33">
        <v>0</v>
      </c>
      <c r="E76" s="33">
        <v>0</v>
      </c>
      <c r="F76" s="33">
        <v>0</v>
      </c>
      <c r="G76" s="33">
        <v>57937.95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-97621.7</v>
      </c>
      <c r="D81" s="33">
        <v>0</v>
      </c>
      <c r="E81" s="33">
        <v>0</v>
      </c>
      <c r="F81" s="33">
        <v>0</v>
      </c>
      <c r="G81" s="33">
        <v>-97621.7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147105.47</v>
      </c>
      <c r="D85" s="33">
        <v>0</v>
      </c>
      <c r="E85" s="33">
        <v>0</v>
      </c>
      <c r="F85" s="33">
        <v>0</v>
      </c>
      <c r="G85" s="33">
        <v>147105.47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147105.47</v>
      </c>
      <c r="D87" s="33">
        <v>0</v>
      </c>
      <c r="E87" s="33">
        <v>0</v>
      </c>
      <c r="F87" s="33">
        <v>0</v>
      </c>
      <c r="G87" s="33">
        <v>147105.47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55648352.710000001</v>
      </c>
      <c r="D91" s="33">
        <v>0</v>
      </c>
      <c r="E91" s="33">
        <v>0</v>
      </c>
      <c r="F91" s="33">
        <v>0</v>
      </c>
      <c r="G91" s="33">
        <v>55648352.710000001</v>
      </c>
    </row>
    <row r="92" spans="1:7" x14ac:dyDescent="0.2">
      <c r="A92" s="53" t="s">
        <v>51</v>
      </c>
      <c r="B92" s="51" t="s">
        <v>136</v>
      </c>
      <c r="C92" s="33">
        <v>27869070.719999999</v>
      </c>
      <c r="D92" s="33">
        <v>129493.55</v>
      </c>
      <c r="E92" s="33">
        <v>115188.43</v>
      </c>
      <c r="F92" s="33">
        <v>-14305.12</v>
      </c>
      <c r="G92" s="33">
        <v>27854765.600000001</v>
      </c>
    </row>
    <row r="93" spans="1:7" ht="15" x14ac:dyDescent="0.25">
      <c r="A93" s="25"/>
      <c r="B93" s="51" t="s">
        <v>196</v>
      </c>
      <c r="C93" s="33">
        <v>83517423.430000007</v>
      </c>
      <c r="D93" s="33">
        <v>129493.55</v>
      </c>
      <c r="E93" s="33">
        <v>115188.43</v>
      </c>
      <c r="F93" s="33">
        <v>-14305.12</v>
      </c>
      <c r="G93" s="33">
        <v>83503118.310000002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83517423.430000007</v>
      </c>
      <c r="D95" s="33">
        <v>0</v>
      </c>
      <c r="E95" s="33">
        <v>0</v>
      </c>
      <c r="F95" s="33">
        <v>-14305.12</v>
      </c>
      <c r="G95" s="33">
        <v>83503118.310000002</v>
      </c>
    </row>
    <row r="96" spans="1:7" x14ac:dyDescent="0.2">
      <c r="A96" s="53" t="s">
        <v>51</v>
      </c>
      <c r="B96" s="51" t="s">
        <v>107</v>
      </c>
      <c r="C96" s="33">
        <v>55648352.710000001</v>
      </c>
      <c r="D96" s="33">
        <v>0</v>
      </c>
      <c r="E96" s="33">
        <v>0</v>
      </c>
      <c r="F96" s="33">
        <v>0</v>
      </c>
      <c r="G96" s="33">
        <v>55648352.710000001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55648352.710000001</v>
      </c>
      <c r="D98" s="33">
        <v>0</v>
      </c>
      <c r="E98" s="33">
        <v>0</v>
      </c>
      <c r="F98" s="33">
        <v>0</v>
      </c>
      <c r="G98" s="33">
        <v>55648352.710000001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244681.98</v>
      </c>
      <c r="E99" s="33">
        <v>244681.98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83517423.430000007</v>
      </c>
      <c r="D100" s="33">
        <v>115188.43</v>
      </c>
      <c r="E100" s="33">
        <v>129493.55</v>
      </c>
      <c r="F100" s="33">
        <v>-14305.12</v>
      </c>
      <c r="G100" s="33">
        <v>83503118.310000002</v>
      </c>
    </row>
    <row r="101" spans="1:7" x14ac:dyDescent="0.2">
      <c r="A101" s="53" t="s">
        <v>51</v>
      </c>
      <c r="B101" s="51" t="s">
        <v>201</v>
      </c>
      <c r="C101" s="33">
        <v>83398969.530000001</v>
      </c>
      <c r="D101" s="33">
        <v>115165.11</v>
      </c>
      <c r="E101" s="33">
        <v>129419.55</v>
      </c>
      <c r="F101" s="33">
        <v>-14254.44</v>
      </c>
      <c r="G101" s="33">
        <v>83384715.090000004</v>
      </c>
    </row>
    <row r="102" spans="1:7" x14ac:dyDescent="0.2">
      <c r="A102" s="53" t="s">
        <v>51</v>
      </c>
      <c r="B102" s="51" t="s">
        <v>202</v>
      </c>
      <c r="C102" s="33">
        <v>1647.08</v>
      </c>
      <c r="D102" s="33">
        <v>74</v>
      </c>
      <c r="E102" s="33">
        <v>23.32</v>
      </c>
      <c r="F102" s="33">
        <v>-50.68</v>
      </c>
      <c r="G102" s="33">
        <v>1596.4</v>
      </c>
    </row>
    <row r="103" spans="1:7" x14ac:dyDescent="0.2">
      <c r="A103" s="53" t="s">
        <v>51</v>
      </c>
      <c r="B103" s="51" t="s">
        <v>203</v>
      </c>
      <c r="C103" s="33">
        <v>63426.3</v>
      </c>
      <c r="D103" s="33">
        <v>0</v>
      </c>
      <c r="E103" s="33">
        <v>0</v>
      </c>
      <c r="F103" s="33">
        <v>0</v>
      </c>
      <c r="G103" s="33">
        <v>63426.3</v>
      </c>
    </row>
    <row r="104" spans="1:7" x14ac:dyDescent="0.2">
      <c r="A104" s="53" t="s">
        <v>51</v>
      </c>
      <c r="B104" s="51" t="s">
        <v>204</v>
      </c>
      <c r="C104" s="33">
        <v>5488.35</v>
      </c>
      <c r="D104" s="33">
        <v>0</v>
      </c>
      <c r="E104" s="33">
        <v>0</v>
      </c>
      <c r="F104" s="33">
        <v>0</v>
      </c>
      <c r="G104" s="33">
        <v>5488.35</v>
      </c>
    </row>
    <row r="105" spans="1:7" x14ac:dyDescent="0.2">
      <c r="B105" s="51" t="s">
        <v>205</v>
      </c>
      <c r="C105" s="33">
        <v>57937.95</v>
      </c>
      <c r="D105" s="33">
        <v>0</v>
      </c>
      <c r="E105" s="33">
        <v>0</v>
      </c>
      <c r="F105" s="33">
        <v>0</v>
      </c>
      <c r="G105" s="33">
        <v>57937.95</v>
      </c>
    </row>
    <row r="106" spans="1:7" x14ac:dyDescent="0.2">
      <c r="B106" s="51" t="s">
        <v>206</v>
      </c>
      <c r="C106" s="33">
        <v>-97621.7</v>
      </c>
      <c r="D106" s="33">
        <v>0</v>
      </c>
      <c r="E106" s="33">
        <v>0</v>
      </c>
      <c r="F106" s="33">
        <v>0</v>
      </c>
      <c r="G106" s="33">
        <v>-97621.7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28014529.109999999</v>
      </c>
      <c r="D108" s="33">
        <v>129419.55</v>
      </c>
      <c r="E108" s="33">
        <v>115165.11</v>
      </c>
      <c r="F108" s="33">
        <v>-14254.44</v>
      </c>
      <c r="G108" s="33">
        <v>28000274.670000002</v>
      </c>
    </row>
    <row r="109" spans="1:7" x14ac:dyDescent="0.2">
      <c r="B109" s="51" t="s">
        <v>209</v>
      </c>
      <c r="C109" s="33">
        <v>83517423.430000007</v>
      </c>
      <c r="D109" s="33">
        <v>115188.43</v>
      </c>
      <c r="E109" s="33">
        <v>129493.55</v>
      </c>
      <c r="F109" s="33">
        <v>-14305.12</v>
      </c>
      <c r="G109" s="33">
        <v>83503118.310000002</v>
      </c>
    </row>
    <row r="110" spans="1:7" x14ac:dyDescent="0.2">
      <c r="B110" s="51" t="s">
        <v>210</v>
      </c>
      <c r="C110" s="33">
        <v>28015268.989999998</v>
      </c>
      <c r="D110" s="33">
        <v>129567.55</v>
      </c>
      <c r="E110" s="33">
        <v>115211.75</v>
      </c>
      <c r="F110" s="33">
        <v>-14254.44</v>
      </c>
      <c r="G110" s="33">
        <v>28001014.550000001</v>
      </c>
    </row>
    <row r="111" spans="1:7" x14ac:dyDescent="0.2">
      <c r="B111" s="51" t="s">
        <v>211</v>
      </c>
      <c r="C111" s="33">
        <v>-97621.7</v>
      </c>
      <c r="D111" s="33">
        <v>0</v>
      </c>
      <c r="E111" s="33">
        <v>0</v>
      </c>
      <c r="F111" s="33">
        <v>0</v>
      </c>
      <c r="G111" s="33">
        <v>-97621.7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57378.15</v>
      </c>
      <c r="D114" s="33">
        <v>0</v>
      </c>
      <c r="E114" s="33">
        <v>0</v>
      </c>
      <c r="F114" s="33">
        <v>0</v>
      </c>
      <c r="G114" s="33">
        <v>57378.15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1467</v>
      </c>
      <c r="D116" s="33">
        <v>74</v>
      </c>
      <c r="E116" s="33">
        <v>23.32</v>
      </c>
      <c r="F116" s="33">
        <v>-50.68</v>
      </c>
      <c r="G116" s="33">
        <v>1416.32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62866.5</v>
      </c>
      <c r="D118" s="33">
        <v>0</v>
      </c>
      <c r="E118" s="33">
        <v>0</v>
      </c>
      <c r="F118" s="33">
        <v>0</v>
      </c>
      <c r="G118" s="33">
        <v>62866.5</v>
      </c>
    </row>
    <row r="119" spans="2:7" x14ac:dyDescent="0.2">
      <c r="B119" s="51" t="s">
        <v>219</v>
      </c>
      <c r="C119" s="33">
        <v>5488.35</v>
      </c>
      <c r="D119" s="33">
        <v>0</v>
      </c>
      <c r="E119" s="33">
        <v>0</v>
      </c>
      <c r="F119" s="33">
        <v>0</v>
      </c>
      <c r="G119" s="33">
        <v>5488.35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235334.98</v>
      </c>
      <c r="D123" s="33">
        <v>0</v>
      </c>
      <c r="E123" s="33">
        <v>0</v>
      </c>
      <c r="F123" s="33">
        <v>0</v>
      </c>
      <c r="G123" s="33">
        <v>235334.98</v>
      </c>
    </row>
    <row r="124" spans="2:7" x14ac:dyDescent="0.2">
      <c r="B124" s="51" t="s">
        <v>224</v>
      </c>
      <c r="C124" s="33">
        <v>53212132.329999998</v>
      </c>
      <c r="D124" s="33">
        <v>0</v>
      </c>
      <c r="E124" s="33">
        <v>0</v>
      </c>
      <c r="F124" s="33">
        <v>0</v>
      </c>
      <c r="G124" s="33">
        <v>53212132.329999998</v>
      </c>
    </row>
    <row r="125" spans="2:7" x14ac:dyDescent="0.2">
      <c r="B125" s="51" t="s">
        <v>225</v>
      </c>
      <c r="C125" s="33">
        <v>2122334.92</v>
      </c>
      <c r="D125" s="33">
        <v>0</v>
      </c>
      <c r="E125" s="33">
        <v>0</v>
      </c>
      <c r="F125" s="33">
        <v>0</v>
      </c>
      <c r="G125" s="33">
        <v>2122334.92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44364.15</v>
      </c>
      <c r="D129" s="33">
        <v>0</v>
      </c>
      <c r="E129" s="33">
        <v>0</v>
      </c>
      <c r="F129" s="33">
        <v>0</v>
      </c>
      <c r="G129" s="33">
        <v>44364.15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72442.67</v>
      </c>
      <c r="D131" s="33">
        <v>0</v>
      </c>
      <c r="E131" s="33">
        <v>0</v>
      </c>
      <c r="F131" s="33">
        <v>0</v>
      </c>
      <c r="G131" s="33">
        <v>72442.67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27867423.640000001</v>
      </c>
      <c r="D133" s="33">
        <v>115165.11</v>
      </c>
      <c r="E133" s="33">
        <v>129419.55</v>
      </c>
      <c r="F133" s="33">
        <v>-14254.44</v>
      </c>
      <c r="G133" s="33">
        <v>27853169.199999999</v>
      </c>
    </row>
    <row r="134" spans="2:7" x14ac:dyDescent="0.2">
      <c r="B134" s="51" t="s">
        <v>234</v>
      </c>
      <c r="C134" s="33">
        <v>1647.08</v>
      </c>
      <c r="D134" s="33">
        <v>23.32</v>
      </c>
      <c r="E134" s="33">
        <v>74</v>
      </c>
      <c r="F134" s="33">
        <v>-50.68</v>
      </c>
      <c r="G134" s="33">
        <v>1596.4</v>
      </c>
    </row>
    <row r="135" spans="2:7" x14ac:dyDescent="0.2">
      <c r="B135" s="51" t="s">
        <v>235</v>
      </c>
      <c r="C135" s="33">
        <v>-97621.7</v>
      </c>
      <c r="D135" s="33">
        <v>0</v>
      </c>
      <c r="E135" s="33">
        <v>0</v>
      </c>
      <c r="F135" s="33">
        <v>0</v>
      </c>
      <c r="G135" s="33">
        <v>-97621.7</v>
      </c>
    </row>
    <row r="136" spans="2:7" x14ac:dyDescent="0.2">
      <c r="B136" s="51" t="s">
        <v>236</v>
      </c>
      <c r="C136" s="33">
        <v>211726.53</v>
      </c>
      <c r="D136" s="33">
        <v>27.31</v>
      </c>
      <c r="E136" s="33">
        <v>455.87</v>
      </c>
      <c r="F136" s="33">
        <v>-428.56</v>
      </c>
      <c r="G136" s="33">
        <v>211297.97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44353.68</v>
      </c>
      <c r="D142" s="33">
        <v>23.32</v>
      </c>
      <c r="E142" s="33">
        <v>14.99</v>
      </c>
      <c r="F142" s="33">
        <v>8.33</v>
      </c>
      <c r="G142" s="33">
        <v>44362.01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74100.22</v>
      </c>
      <c r="D158" s="33">
        <v>0</v>
      </c>
      <c r="E158" s="33">
        <v>59.01</v>
      </c>
      <c r="F158" s="33">
        <v>-59.01</v>
      </c>
      <c r="G158" s="33">
        <v>74041.210000000006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-97621.7</v>
      </c>
      <c r="D161" s="33">
        <v>0</v>
      </c>
      <c r="E161" s="33">
        <v>0</v>
      </c>
      <c r="F161" s="33">
        <v>0</v>
      </c>
      <c r="G161" s="33">
        <v>-97621.7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559.79999999999995</v>
      </c>
      <c r="D166" s="33">
        <v>0</v>
      </c>
      <c r="E166" s="33">
        <v>0</v>
      </c>
      <c r="F166" s="33">
        <v>0</v>
      </c>
      <c r="G166" s="33">
        <v>559.79999999999995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27326</v>
      </c>
      <c r="F2">
        <v>1252041.8</v>
      </c>
      <c r="G2">
        <v>27.78</v>
      </c>
      <c r="H2">
        <v>759116.28</v>
      </c>
      <c r="I2">
        <v>1252041.8</v>
      </c>
      <c r="J2">
        <v>27.78</v>
      </c>
      <c r="K2">
        <v>759116.28</v>
      </c>
      <c r="L2" t="s">
        <v>272</v>
      </c>
      <c r="M2" s="34">
        <v>44089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142.5</v>
      </c>
      <c r="H3">
        <v>1268250</v>
      </c>
      <c r="I3">
        <v>1107483.3600000001</v>
      </c>
      <c r="J3">
        <v>142.5</v>
      </c>
      <c r="K3">
        <v>1268250</v>
      </c>
      <c r="L3" t="s">
        <v>272</v>
      </c>
      <c r="M3" s="34">
        <v>44089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69.53</v>
      </c>
      <c r="H4">
        <v>1922295.91</v>
      </c>
      <c r="I4">
        <v>1367701.97</v>
      </c>
      <c r="J4">
        <v>69.53</v>
      </c>
      <c r="K4">
        <v>1922295.91</v>
      </c>
      <c r="L4" t="s">
        <v>272</v>
      </c>
      <c r="M4" s="34">
        <v>44089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122.78</v>
      </c>
      <c r="H5">
        <v>1686260.52</v>
      </c>
      <c r="I5">
        <v>1154331.31</v>
      </c>
      <c r="J5">
        <v>122.78</v>
      </c>
      <c r="K5">
        <v>1686260.52</v>
      </c>
      <c r="L5" t="s">
        <v>272</v>
      </c>
      <c r="M5" s="34">
        <v>44089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14.95</v>
      </c>
      <c r="H6">
        <v>922504.7</v>
      </c>
      <c r="I6">
        <v>976474.74</v>
      </c>
      <c r="J6">
        <v>14.95</v>
      </c>
      <c r="K6">
        <v>922504.7</v>
      </c>
      <c r="L6" t="s">
        <v>272</v>
      </c>
      <c r="M6" s="34">
        <v>44089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10.93</v>
      </c>
      <c r="H7">
        <v>2572036.67</v>
      </c>
      <c r="I7">
        <v>1651852.11</v>
      </c>
      <c r="J7">
        <v>10.93</v>
      </c>
      <c r="K7">
        <v>2572036.67</v>
      </c>
      <c r="L7" t="s">
        <v>272</v>
      </c>
      <c r="M7" s="34">
        <v>44089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127</v>
      </c>
      <c r="H8">
        <v>1770888</v>
      </c>
      <c r="I8">
        <v>1367877.11</v>
      </c>
      <c r="J8">
        <v>127</v>
      </c>
      <c r="K8">
        <v>1770888</v>
      </c>
      <c r="L8" t="s">
        <v>272</v>
      </c>
      <c r="M8" s="34">
        <v>44089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16000</v>
      </c>
      <c r="F9">
        <v>511968.8</v>
      </c>
      <c r="G9">
        <v>38.479999999999997</v>
      </c>
      <c r="H9">
        <v>615712</v>
      </c>
      <c r="I9">
        <v>511968.8</v>
      </c>
      <c r="J9">
        <v>38.479999999999997</v>
      </c>
      <c r="K9">
        <v>615712</v>
      </c>
      <c r="L9" t="s">
        <v>272</v>
      </c>
      <c r="M9" s="34">
        <v>44089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191.58</v>
      </c>
      <c r="H10">
        <v>2796301.68</v>
      </c>
      <c r="I10">
        <v>958553.82</v>
      </c>
      <c r="J10">
        <v>191.58</v>
      </c>
      <c r="K10">
        <v>2796301.68</v>
      </c>
      <c r="L10" t="s">
        <v>272</v>
      </c>
      <c r="M10" s="34">
        <v>44089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6324</v>
      </c>
      <c r="F11">
        <v>442685.63</v>
      </c>
      <c r="G11">
        <v>135.61000000000001</v>
      </c>
      <c r="H11">
        <v>857597.64</v>
      </c>
      <c r="I11">
        <v>442685.63</v>
      </c>
      <c r="J11">
        <v>135.61000000000001</v>
      </c>
      <c r="K11">
        <v>857597.64</v>
      </c>
      <c r="L11" t="s">
        <v>272</v>
      </c>
      <c r="M11" s="34">
        <v>44089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16.62</v>
      </c>
      <c r="H12">
        <v>838395.9</v>
      </c>
      <c r="I12">
        <v>865596.57</v>
      </c>
      <c r="J12">
        <v>16.62</v>
      </c>
      <c r="K12">
        <v>838395.9</v>
      </c>
      <c r="L12" t="s">
        <v>272</v>
      </c>
      <c r="M12" s="34">
        <v>44089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28.91</v>
      </c>
      <c r="H13">
        <v>648100.81000000006</v>
      </c>
      <c r="I13">
        <v>412838.96</v>
      </c>
      <c r="J13">
        <v>28.91</v>
      </c>
      <c r="K13">
        <v>648100.81000000006</v>
      </c>
      <c r="L13" t="s">
        <v>272</v>
      </c>
      <c r="M13" s="34">
        <v>44089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56.64</v>
      </c>
      <c r="H14">
        <v>1257464.6399999999</v>
      </c>
      <c r="I14">
        <v>1045342.31</v>
      </c>
      <c r="J14">
        <v>56.64</v>
      </c>
      <c r="K14">
        <v>1257464.6399999999</v>
      </c>
      <c r="L14" t="s">
        <v>272</v>
      </c>
      <c r="M14" s="34">
        <v>44089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188.38</v>
      </c>
      <c r="H15">
        <v>2152053.12</v>
      </c>
      <c r="I15">
        <v>900848.13</v>
      </c>
      <c r="J15">
        <v>188.38</v>
      </c>
      <c r="K15">
        <v>2152053.12</v>
      </c>
      <c r="L15" t="s">
        <v>272</v>
      </c>
      <c r="M15" s="34">
        <v>44089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9.02</v>
      </c>
      <c r="H16">
        <v>1279203.5</v>
      </c>
      <c r="I16">
        <v>1219772.27</v>
      </c>
      <c r="J16">
        <v>9.02</v>
      </c>
      <c r="K16">
        <v>1279203.5</v>
      </c>
      <c r="L16" t="s">
        <v>272</v>
      </c>
      <c r="M16" s="34">
        <v>44089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28127</v>
      </c>
      <c r="F17">
        <v>711541.75</v>
      </c>
      <c r="G17">
        <v>71.03</v>
      </c>
      <c r="H17">
        <v>1997860.81</v>
      </c>
      <c r="I17">
        <v>711541.75</v>
      </c>
      <c r="J17">
        <v>71.03</v>
      </c>
      <c r="K17">
        <v>1997860.81</v>
      </c>
      <c r="L17" t="s">
        <v>272</v>
      </c>
      <c r="M17" s="34">
        <v>44089</v>
      </c>
    </row>
    <row r="18" spans="1:13" x14ac:dyDescent="0.2">
      <c r="A18" t="s">
        <v>268</v>
      </c>
      <c r="B18" s="55">
        <v>589339209</v>
      </c>
      <c r="C18" s="55" t="s">
        <v>310</v>
      </c>
      <c r="D18" t="s">
        <v>311</v>
      </c>
      <c r="E18">
        <v>73023</v>
      </c>
      <c r="F18">
        <v>1599526.32</v>
      </c>
      <c r="G18">
        <v>29.06</v>
      </c>
      <c r="H18">
        <v>2121829.3199999998</v>
      </c>
      <c r="I18">
        <v>1599526.32</v>
      </c>
      <c r="J18">
        <v>29.06</v>
      </c>
      <c r="K18">
        <v>2121829.3199999998</v>
      </c>
      <c r="L18" t="s">
        <v>272</v>
      </c>
      <c r="M18" s="34">
        <v>44089</v>
      </c>
    </row>
    <row r="19" spans="1:13" x14ac:dyDescent="0.2">
      <c r="A19" t="s">
        <v>268</v>
      </c>
      <c r="B19" s="55">
        <v>617760202</v>
      </c>
      <c r="C19" s="55" t="s">
        <v>312</v>
      </c>
      <c r="D19" t="s">
        <v>313</v>
      </c>
      <c r="E19">
        <v>14000</v>
      </c>
      <c r="F19">
        <v>508310.6</v>
      </c>
      <c r="G19">
        <v>32.31</v>
      </c>
      <c r="H19">
        <v>452340</v>
      </c>
      <c r="I19">
        <v>508310.6</v>
      </c>
      <c r="J19">
        <v>32.31</v>
      </c>
      <c r="K19">
        <v>452340</v>
      </c>
      <c r="L19" t="s">
        <v>272</v>
      </c>
      <c r="M19" s="34">
        <v>44089</v>
      </c>
    </row>
    <row r="20" spans="1:13" x14ac:dyDescent="0.2">
      <c r="A20" t="s">
        <v>268</v>
      </c>
      <c r="B20" s="55">
        <v>654902204</v>
      </c>
      <c r="C20" s="55">
        <v>2640891</v>
      </c>
      <c r="D20" t="s">
        <v>314</v>
      </c>
      <c r="E20">
        <v>255000</v>
      </c>
      <c r="F20">
        <v>810492</v>
      </c>
      <c r="G20">
        <v>4.16</v>
      </c>
      <c r="H20">
        <v>1060800</v>
      </c>
      <c r="I20">
        <v>810492</v>
      </c>
      <c r="J20">
        <v>4.16</v>
      </c>
      <c r="K20">
        <v>1060800</v>
      </c>
      <c r="L20" t="s">
        <v>272</v>
      </c>
      <c r="M20" s="34">
        <v>44089</v>
      </c>
    </row>
    <row r="21" spans="1:13" x14ac:dyDescent="0.2">
      <c r="A21" t="s">
        <v>268</v>
      </c>
      <c r="B21" s="55">
        <v>683715106</v>
      </c>
      <c r="C21" s="55">
        <v>2655657</v>
      </c>
      <c r="D21" t="s">
        <v>315</v>
      </c>
      <c r="E21">
        <v>30760</v>
      </c>
      <c r="F21">
        <v>1063849.21</v>
      </c>
      <c r="G21">
        <v>42.71</v>
      </c>
      <c r="H21">
        <v>1313759.6000000001</v>
      </c>
      <c r="I21">
        <v>1063849.21</v>
      </c>
      <c r="J21">
        <v>42.71</v>
      </c>
      <c r="K21">
        <v>1313759.6000000001</v>
      </c>
      <c r="L21" t="s">
        <v>272</v>
      </c>
      <c r="M21" s="34">
        <v>44089</v>
      </c>
    </row>
    <row r="22" spans="1:13" x14ac:dyDescent="0.2">
      <c r="A22" t="s">
        <v>268</v>
      </c>
      <c r="B22" s="55">
        <v>686330101</v>
      </c>
      <c r="C22" s="55">
        <v>2402444</v>
      </c>
      <c r="D22" t="s">
        <v>316</v>
      </c>
      <c r="E22">
        <v>17307</v>
      </c>
      <c r="F22">
        <v>1386633.92</v>
      </c>
      <c r="G22">
        <v>66.81</v>
      </c>
      <c r="H22">
        <v>1156280.67</v>
      </c>
      <c r="I22">
        <v>1386633.92</v>
      </c>
      <c r="J22">
        <v>66.81</v>
      </c>
      <c r="K22">
        <v>1156280.67</v>
      </c>
      <c r="L22" t="s">
        <v>272</v>
      </c>
      <c r="M22" s="34">
        <v>44089</v>
      </c>
    </row>
    <row r="23" spans="1:13" x14ac:dyDescent="0.2">
      <c r="A23" t="s">
        <v>268</v>
      </c>
      <c r="B23" s="55">
        <v>705015105</v>
      </c>
      <c r="C23" s="55">
        <v>2704485</v>
      </c>
      <c r="D23" t="s">
        <v>317</v>
      </c>
      <c r="E23">
        <v>99014</v>
      </c>
      <c r="F23">
        <v>1181340.82</v>
      </c>
      <c r="G23">
        <v>6.6</v>
      </c>
      <c r="H23">
        <v>653492.4</v>
      </c>
      <c r="I23">
        <v>1181340.82</v>
      </c>
      <c r="J23">
        <v>6.6</v>
      </c>
      <c r="K23">
        <v>653492.4</v>
      </c>
      <c r="L23" t="s">
        <v>272</v>
      </c>
      <c r="M23" s="34">
        <v>44089</v>
      </c>
    </row>
    <row r="24" spans="1:13" x14ac:dyDescent="0.2">
      <c r="A24" t="s">
        <v>268</v>
      </c>
      <c r="B24" s="55">
        <v>803054204</v>
      </c>
      <c r="C24" s="55">
        <v>2775135</v>
      </c>
      <c r="D24" t="s">
        <v>318</v>
      </c>
      <c r="E24">
        <v>13700</v>
      </c>
      <c r="F24">
        <v>1379457.16</v>
      </c>
      <c r="G24">
        <v>160.66999999999999</v>
      </c>
      <c r="H24">
        <v>2201179</v>
      </c>
      <c r="I24">
        <v>1379457.16</v>
      </c>
      <c r="J24">
        <v>160.66999999999999</v>
      </c>
      <c r="K24">
        <v>2201179</v>
      </c>
      <c r="L24" t="s">
        <v>272</v>
      </c>
      <c r="M24" s="34">
        <v>44089</v>
      </c>
    </row>
    <row r="25" spans="1:13" x14ac:dyDescent="0.2">
      <c r="A25" t="s">
        <v>268</v>
      </c>
      <c r="B25" s="55">
        <v>835699307</v>
      </c>
      <c r="C25" s="55">
        <v>2821481</v>
      </c>
      <c r="D25" t="s">
        <v>319</v>
      </c>
      <c r="E25">
        <v>41226</v>
      </c>
      <c r="F25">
        <v>1340484.27</v>
      </c>
      <c r="G25">
        <v>76.459999999999994</v>
      </c>
      <c r="H25">
        <v>3152139.96</v>
      </c>
      <c r="I25">
        <v>1340484.27</v>
      </c>
      <c r="J25">
        <v>76.459999999999994</v>
      </c>
      <c r="K25">
        <v>3152139.96</v>
      </c>
      <c r="L25" t="s">
        <v>272</v>
      </c>
      <c r="M25" s="34">
        <v>44089</v>
      </c>
    </row>
    <row r="26" spans="1:13" x14ac:dyDescent="0.2">
      <c r="A26" t="s">
        <v>268</v>
      </c>
      <c r="B26" s="55" t="s">
        <v>320</v>
      </c>
      <c r="C26" s="55" t="s">
        <v>321</v>
      </c>
      <c r="D26" t="s">
        <v>322</v>
      </c>
      <c r="E26">
        <v>4492</v>
      </c>
      <c r="F26">
        <v>874456.26</v>
      </c>
      <c r="G26">
        <v>929.39</v>
      </c>
      <c r="H26">
        <v>4174819.88</v>
      </c>
      <c r="I26">
        <v>874456.26</v>
      </c>
      <c r="J26">
        <v>929.39</v>
      </c>
      <c r="K26">
        <v>4174819.88</v>
      </c>
      <c r="L26" t="s">
        <v>272</v>
      </c>
      <c r="M26" s="34">
        <v>44089</v>
      </c>
    </row>
    <row r="27" spans="1:13" x14ac:dyDescent="0.2">
      <c r="A27" t="s">
        <v>268</v>
      </c>
      <c r="B27" s="55" t="s">
        <v>323</v>
      </c>
      <c r="C27" s="55">
        <v>2615565</v>
      </c>
      <c r="D27" t="s">
        <v>324</v>
      </c>
      <c r="E27">
        <v>40885</v>
      </c>
      <c r="F27">
        <v>1351842.11</v>
      </c>
      <c r="G27">
        <v>40.44</v>
      </c>
      <c r="H27">
        <v>1653389.4</v>
      </c>
      <c r="I27">
        <v>1351842.11</v>
      </c>
      <c r="J27">
        <v>40.44</v>
      </c>
      <c r="K27">
        <v>1653389.4</v>
      </c>
      <c r="L27" t="s">
        <v>272</v>
      </c>
      <c r="M27" s="34">
        <v>44089</v>
      </c>
    </row>
    <row r="28" spans="1:13" x14ac:dyDescent="0.2">
      <c r="A28" t="s">
        <v>268</v>
      </c>
      <c r="B28" s="55" t="s">
        <v>325</v>
      </c>
      <c r="C28" s="55" t="s">
        <v>326</v>
      </c>
      <c r="D28" t="s">
        <v>327</v>
      </c>
      <c r="E28">
        <v>77042</v>
      </c>
      <c r="F28">
        <v>827053</v>
      </c>
      <c r="G28">
        <v>7.96</v>
      </c>
      <c r="H28">
        <v>613254.31999999995</v>
      </c>
      <c r="I28">
        <v>827053</v>
      </c>
      <c r="J28">
        <v>7.96</v>
      </c>
      <c r="K28">
        <v>613254.31999999995</v>
      </c>
      <c r="L28" t="s">
        <v>272</v>
      </c>
      <c r="M28" s="34">
        <v>44089</v>
      </c>
    </row>
    <row r="29" spans="1:13" x14ac:dyDescent="0.2">
      <c r="A29" t="s">
        <v>268</v>
      </c>
      <c r="B29" s="55">
        <v>861012102</v>
      </c>
      <c r="C29" s="55">
        <v>2430025</v>
      </c>
      <c r="D29" t="s">
        <v>328</v>
      </c>
      <c r="E29">
        <v>64583</v>
      </c>
      <c r="F29">
        <v>672166.21</v>
      </c>
      <c r="G29">
        <v>31.4</v>
      </c>
      <c r="H29">
        <v>2027906.2</v>
      </c>
      <c r="I29">
        <v>672166.21</v>
      </c>
      <c r="J29">
        <v>31.4</v>
      </c>
      <c r="K29">
        <v>2027906.2</v>
      </c>
      <c r="L29" t="s">
        <v>272</v>
      </c>
      <c r="M29" s="34">
        <v>44089</v>
      </c>
    </row>
    <row r="30" spans="1:13" x14ac:dyDescent="0.2">
      <c r="A30" t="s">
        <v>268</v>
      </c>
      <c r="B30" s="55" t="s">
        <v>329</v>
      </c>
      <c r="C30" s="55" t="s">
        <v>330</v>
      </c>
      <c r="D30" t="s">
        <v>331</v>
      </c>
      <c r="E30">
        <v>6000</v>
      </c>
      <c r="F30">
        <v>125800.2</v>
      </c>
      <c r="G30">
        <v>34.799999999999997</v>
      </c>
      <c r="H30">
        <v>208776</v>
      </c>
      <c r="I30">
        <v>125800.2</v>
      </c>
      <c r="J30">
        <v>34.799999999999997</v>
      </c>
      <c r="K30">
        <v>208776</v>
      </c>
      <c r="L30" t="s">
        <v>272</v>
      </c>
      <c r="M30" s="34">
        <v>44089</v>
      </c>
    </row>
    <row r="31" spans="1:13" x14ac:dyDescent="0.2">
      <c r="A31" t="s">
        <v>268</v>
      </c>
      <c r="B31" s="55">
        <v>878742204</v>
      </c>
      <c r="C31" s="55">
        <v>2124533</v>
      </c>
      <c r="D31" t="s">
        <v>332</v>
      </c>
      <c r="E31">
        <v>26789</v>
      </c>
      <c r="F31">
        <v>470215.13</v>
      </c>
      <c r="G31">
        <v>13.71</v>
      </c>
      <c r="H31">
        <v>367277.19</v>
      </c>
      <c r="I31">
        <v>470215.13</v>
      </c>
      <c r="J31">
        <v>13.71</v>
      </c>
      <c r="K31">
        <v>367277.19</v>
      </c>
      <c r="L31" t="s">
        <v>272</v>
      </c>
      <c r="M31" s="34">
        <v>44089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65000</v>
      </c>
      <c r="F32">
        <v>636127.5</v>
      </c>
      <c r="G32">
        <v>12.29</v>
      </c>
      <c r="H32">
        <v>798850</v>
      </c>
      <c r="I32">
        <v>636127.5</v>
      </c>
      <c r="J32">
        <v>12.29</v>
      </c>
      <c r="K32">
        <v>798850</v>
      </c>
      <c r="L32" t="s">
        <v>272</v>
      </c>
      <c r="M32" s="34">
        <v>44089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35072</v>
      </c>
      <c r="F33">
        <v>535758.86</v>
      </c>
      <c r="G33">
        <v>38.67</v>
      </c>
      <c r="H33">
        <v>1356234.24</v>
      </c>
      <c r="I33">
        <v>535758.86</v>
      </c>
      <c r="J33">
        <v>38.67</v>
      </c>
      <c r="K33">
        <v>1356234.24</v>
      </c>
      <c r="L33" t="s">
        <v>272</v>
      </c>
      <c r="M33" s="34">
        <v>44089</v>
      </c>
    </row>
    <row r="34" spans="1:13" x14ac:dyDescent="0.2">
      <c r="A34" t="s">
        <v>268</v>
      </c>
      <c r="B34" s="55">
        <v>5330047</v>
      </c>
      <c r="C34" s="55">
        <v>5330047</v>
      </c>
      <c r="D34" t="s">
        <v>339</v>
      </c>
      <c r="E34">
        <v>11395</v>
      </c>
      <c r="F34">
        <v>976539.43</v>
      </c>
      <c r="G34">
        <v>187.16</v>
      </c>
      <c r="H34">
        <v>2132681.83</v>
      </c>
      <c r="I34">
        <v>876799.03</v>
      </c>
      <c r="J34">
        <v>158</v>
      </c>
      <c r="K34">
        <v>1800410</v>
      </c>
      <c r="L34" t="s">
        <v>340</v>
      </c>
      <c r="M34" s="34">
        <v>44089</v>
      </c>
    </row>
    <row r="35" spans="1:13" x14ac:dyDescent="0.2">
      <c r="A35" t="s">
        <v>268</v>
      </c>
      <c r="B35" s="55">
        <v>5889505</v>
      </c>
      <c r="C35" s="55">
        <v>5889505</v>
      </c>
      <c r="D35" t="s">
        <v>341</v>
      </c>
      <c r="E35">
        <v>53225</v>
      </c>
      <c r="F35">
        <v>1067159.77</v>
      </c>
      <c r="G35">
        <v>28.9</v>
      </c>
      <c r="H35">
        <v>1538367.69</v>
      </c>
      <c r="I35">
        <v>965766.58</v>
      </c>
      <c r="J35">
        <v>24.4</v>
      </c>
      <c r="K35">
        <v>1298690</v>
      </c>
      <c r="L35" t="s">
        <v>340</v>
      </c>
      <c r="M35" s="34">
        <v>44089</v>
      </c>
    </row>
    <row r="36" spans="1:13" x14ac:dyDescent="0.2">
      <c r="A36" t="s">
        <v>268</v>
      </c>
      <c r="B36" s="55" t="s">
        <v>342</v>
      </c>
      <c r="C36" s="55" t="s">
        <v>342</v>
      </c>
      <c r="D36" t="s">
        <v>343</v>
      </c>
      <c r="E36">
        <v>22463</v>
      </c>
      <c r="F36">
        <v>561618.21</v>
      </c>
      <c r="G36">
        <v>139.13</v>
      </c>
      <c r="H36">
        <v>3125182.84</v>
      </c>
      <c r="I36">
        <v>497232.14</v>
      </c>
      <c r="J36">
        <v>117.45</v>
      </c>
      <c r="K36">
        <v>2638279.35</v>
      </c>
      <c r="L36" t="s">
        <v>340</v>
      </c>
      <c r="M36" s="34">
        <v>44089</v>
      </c>
    </row>
    <row r="37" spans="1:13" x14ac:dyDescent="0.2">
      <c r="A37" t="s">
        <v>268</v>
      </c>
      <c r="B37" s="55">
        <v>5999330</v>
      </c>
      <c r="C37" s="55">
        <v>5999330</v>
      </c>
      <c r="D37" t="s">
        <v>344</v>
      </c>
      <c r="E37">
        <v>8400</v>
      </c>
      <c r="F37">
        <v>1524006.27</v>
      </c>
      <c r="G37">
        <v>309.05</v>
      </c>
      <c r="H37">
        <v>2596019.9</v>
      </c>
      <c r="I37">
        <v>1345481.09</v>
      </c>
      <c r="J37">
        <v>260.89999999999998</v>
      </c>
      <c r="K37">
        <v>2191560</v>
      </c>
      <c r="L37" t="s">
        <v>340</v>
      </c>
      <c r="M37" s="34">
        <v>44089</v>
      </c>
    </row>
    <row r="38" spans="1:13" x14ac:dyDescent="0.2">
      <c r="A38" t="s">
        <v>268</v>
      </c>
      <c r="B38" s="55">
        <v>4031879</v>
      </c>
      <c r="C38" s="55">
        <v>4031879</v>
      </c>
      <c r="D38" t="s">
        <v>345</v>
      </c>
      <c r="E38">
        <v>43721</v>
      </c>
      <c r="F38">
        <v>951816.56</v>
      </c>
      <c r="G38">
        <v>22.51</v>
      </c>
      <c r="H38">
        <v>984007.34</v>
      </c>
      <c r="I38">
        <v>854457.01</v>
      </c>
      <c r="J38">
        <v>19</v>
      </c>
      <c r="K38">
        <v>830699</v>
      </c>
      <c r="L38" t="s">
        <v>340</v>
      </c>
      <c r="M38" s="34">
        <v>44089</v>
      </c>
    </row>
    <row r="39" spans="1:13" x14ac:dyDescent="0.2">
      <c r="A39" t="s">
        <v>268</v>
      </c>
      <c r="B39" s="55">
        <v>6021500</v>
      </c>
      <c r="C39" s="55">
        <v>6021500</v>
      </c>
      <c r="D39" t="s">
        <v>346</v>
      </c>
      <c r="E39">
        <v>18000</v>
      </c>
      <c r="F39">
        <v>497005</v>
      </c>
      <c r="G39">
        <v>15.84</v>
      </c>
      <c r="H39">
        <v>285118.09000000003</v>
      </c>
      <c r="I39">
        <v>54901657.32</v>
      </c>
      <c r="J39">
        <v>1670</v>
      </c>
      <c r="K39">
        <v>30060000</v>
      </c>
      <c r="L39" t="s">
        <v>347</v>
      </c>
      <c r="M39" s="34">
        <v>44089</v>
      </c>
    </row>
    <row r="40" spans="1:13" x14ac:dyDescent="0.2">
      <c r="A40" t="s">
        <v>268</v>
      </c>
      <c r="B40" s="55">
        <v>6054603</v>
      </c>
      <c r="C40" s="55">
        <v>6054603</v>
      </c>
      <c r="D40" t="s">
        <v>348</v>
      </c>
      <c r="E40">
        <v>86685</v>
      </c>
      <c r="F40">
        <v>708791.26</v>
      </c>
      <c r="G40">
        <v>9.0500000000000007</v>
      </c>
      <c r="H40">
        <v>784382.91</v>
      </c>
      <c r="I40">
        <v>74588701.5</v>
      </c>
      <c r="J40">
        <v>954</v>
      </c>
      <c r="K40">
        <v>82697490</v>
      </c>
      <c r="L40" t="s">
        <v>347</v>
      </c>
      <c r="M40" s="34">
        <v>44089</v>
      </c>
    </row>
    <row r="41" spans="1:13" x14ac:dyDescent="0.2">
      <c r="A41" t="s">
        <v>268</v>
      </c>
      <c r="B41" s="55">
        <v>6555805</v>
      </c>
      <c r="C41" s="55">
        <v>6555805</v>
      </c>
      <c r="D41" t="s">
        <v>349</v>
      </c>
      <c r="E41">
        <v>22900</v>
      </c>
      <c r="F41">
        <v>799104.8</v>
      </c>
      <c r="G41">
        <v>47.33</v>
      </c>
      <c r="H41">
        <v>1083856.5900000001</v>
      </c>
      <c r="I41">
        <v>83719000</v>
      </c>
      <c r="J41">
        <v>4990</v>
      </c>
      <c r="K41">
        <v>114271000</v>
      </c>
      <c r="L41" t="s">
        <v>347</v>
      </c>
      <c r="M41" s="34">
        <v>44089</v>
      </c>
    </row>
    <row r="42" spans="1:13" x14ac:dyDescent="0.2">
      <c r="A42" t="s">
        <v>268</v>
      </c>
      <c r="B42" s="55">
        <v>6640682</v>
      </c>
      <c r="C42" s="55">
        <v>6640682</v>
      </c>
      <c r="D42" t="s">
        <v>350</v>
      </c>
      <c r="E42">
        <v>27036</v>
      </c>
      <c r="F42">
        <v>1219600.04</v>
      </c>
      <c r="G42">
        <v>92.54</v>
      </c>
      <c r="H42">
        <v>2501785.2200000002</v>
      </c>
      <c r="I42">
        <v>127967454</v>
      </c>
      <c r="J42">
        <v>9756</v>
      </c>
      <c r="K42">
        <v>263763216</v>
      </c>
      <c r="L42" t="s">
        <v>347</v>
      </c>
      <c r="M42" s="34">
        <v>44089</v>
      </c>
    </row>
    <row r="43" spans="1:13" x14ac:dyDescent="0.2">
      <c r="A43" t="s">
        <v>268</v>
      </c>
      <c r="B43" s="55">
        <v>6659428</v>
      </c>
      <c r="C43" s="55">
        <v>6659428</v>
      </c>
      <c r="D43" t="s">
        <v>351</v>
      </c>
      <c r="E43">
        <v>24737</v>
      </c>
      <c r="F43">
        <v>1074572.6399999999</v>
      </c>
      <c r="G43">
        <v>77.02</v>
      </c>
      <c r="H43">
        <v>1905192.45</v>
      </c>
      <c r="I43">
        <v>120072645</v>
      </c>
      <c r="J43">
        <v>8120</v>
      </c>
      <c r="K43">
        <v>200864440</v>
      </c>
      <c r="L43" t="s">
        <v>347</v>
      </c>
      <c r="M43" s="34">
        <v>44089</v>
      </c>
    </row>
    <row r="44" spans="1:13" x14ac:dyDescent="0.2">
      <c r="A44" t="s">
        <v>268</v>
      </c>
      <c r="B44" s="55">
        <v>6269861</v>
      </c>
      <c r="C44" s="55">
        <v>6269861</v>
      </c>
      <c r="D44" t="s">
        <v>352</v>
      </c>
      <c r="E44">
        <v>67804</v>
      </c>
      <c r="F44">
        <v>1092695.1399999999</v>
      </c>
      <c r="G44">
        <v>21.82</v>
      </c>
      <c r="H44">
        <v>1479172.91</v>
      </c>
      <c r="I44">
        <v>122017806</v>
      </c>
      <c r="J44">
        <v>2300</v>
      </c>
      <c r="K44">
        <v>155949200</v>
      </c>
      <c r="L44" t="s">
        <v>347</v>
      </c>
      <c r="M44" s="34">
        <v>44089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353</v>
      </c>
      <c r="E45">
        <v>171810</v>
      </c>
      <c r="F45">
        <v>1464470.49</v>
      </c>
      <c r="G45">
        <v>11.14</v>
      </c>
      <c r="H45">
        <v>1914794.18</v>
      </c>
      <c r="I45">
        <v>163435850</v>
      </c>
      <c r="J45">
        <v>1175</v>
      </c>
      <c r="K45">
        <v>201876750</v>
      </c>
      <c r="L45" t="s">
        <v>347</v>
      </c>
      <c r="M45" s="34">
        <v>44089</v>
      </c>
    </row>
    <row r="46" spans="1:13" x14ac:dyDescent="0.2">
      <c r="A46" t="s">
        <v>268</v>
      </c>
      <c r="B46" s="55">
        <v>6356406</v>
      </c>
      <c r="C46" s="55">
        <v>6356406</v>
      </c>
      <c r="D46" t="s">
        <v>354</v>
      </c>
      <c r="E46">
        <v>18896</v>
      </c>
      <c r="F46">
        <v>717790.05</v>
      </c>
      <c r="G46">
        <v>20.94</v>
      </c>
      <c r="H46">
        <v>395735.26</v>
      </c>
      <c r="I46">
        <v>75697360</v>
      </c>
      <c r="J46">
        <v>2208</v>
      </c>
      <c r="K46">
        <v>41722368</v>
      </c>
      <c r="L46" t="s">
        <v>347</v>
      </c>
      <c r="M46" s="34">
        <v>44089</v>
      </c>
    </row>
    <row r="47" spans="1:13" x14ac:dyDescent="0.2">
      <c r="A47" t="s">
        <v>268</v>
      </c>
      <c r="B47" s="55">
        <v>6616508</v>
      </c>
      <c r="C47" s="55">
        <v>6616508</v>
      </c>
      <c r="D47" t="s">
        <v>355</v>
      </c>
      <c r="E47">
        <v>20275</v>
      </c>
      <c r="F47">
        <v>391019.45</v>
      </c>
      <c r="G47">
        <v>12.51</v>
      </c>
      <c r="H47">
        <v>253653.85</v>
      </c>
      <c r="I47">
        <v>41258300</v>
      </c>
      <c r="J47">
        <v>1319</v>
      </c>
      <c r="K47">
        <v>26742725</v>
      </c>
      <c r="L47" t="s">
        <v>347</v>
      </c>
      <c r="M47" s="34">
        <v>44089</v>
      </c>
    </row>
    <row r="48" spans="1:13" x14ac:dyDescent="0.2">
      <c r="A48" t="s">
        <v>268</v>
      </c>
      <c r="B48" s="55">
        <v>6869302</v>
      </c>
      <c r="C48" s="55">
        <v>6869302</v>
      </c>
      <c r="D48" t="s">
        <v>356</v>
      </c>
      <c r="E48">
        <v>10891</v>
      </c>
      <c r="F48">
        <v>734355.68</v>
      </c>
      <c r="G48">
        <v>111.83</v>
      </c>
      <c r="H48">
        <v>1217916.06</v>
      </c>
      <c r="I48">
        <v>77018280</v>
      </c>
      <c r="J48">
        <v>11790</v>
      </c>
      <c r="K48">
        <v>128404890</v>
      </c>
      <c r="L48" t="s">
        <v>347</v>
      </c>
      <c r="M48" s="34">
        <v>44089</v>
      </c>
    </row>
    <row r="49" spans="1:13" x14ac:dyDescent="0.2">
      <c r="A49" t="s">
        <v>268</v>
      </c>
      <c r="B49" s="55">
        <v>6986041</v>
      </c>
      <c r="C49" s="55">
        <v>6986041</v>
      </c>
      <c r="D49" t="s">
        <v>357</v>
      </c>
      <c r="E49">
        <v>35390</v>
      </c>
      <c r="F49">
        <v>1021773.62</v>
      </c>
      <c r="G49">
        <v>37.94</v>
      </c>
      <c r="H49">
        <v>1342691.83</v>
      </c>
      <c r="I49">
        <v>114156082</v>
      </c>
      <c r="J49">
        <v>4000</v>
      </c>
      <c r="K49">
        <v>141560000</v>
      </c>
      <c r="L49" t="s">
        <v>347</v>
      </c>
      <c r="M49" s="34">
        <v>44089</v>
      </c>
    </row>
    <row r="50" spans="1:13" x14ac:dyDescent="0.2">
      <c r="A50" t="s">
        <v>268</v>
      </c>
      <c r="B50" s="55">
        <v>7124594</v>
      </c>
      <c r="C50" s="55">
        <v>7124594</v>
      </c>
      <c r="D50" t="s">
        <v>358</v>
      </c>
      <c r="E50">
        <v>6300</v>
      </c>
      <c r="F50">
        <v>953629.32</v>
      </c>
      <c r="G50">
        <v>160.57</v>
      </c>
      <c r="H50">
        <v>1011607.93</v>
      </c>
      <c r="I50">
        <v>929121.05</v>
      </c>
      <c r="J50">
        <v>145.80000000000001</v>
      </c>
      <c r="K50">
        <v>918540</v>
      </c>
      <c r="L50" t="s">
        <v>359</v>
      </c>
      <c r="M50" s="34">
        <v>44089</v>
      </c>
    </row>
    <row r="51" spans="1:13" x14ac:dyDescent="0.2">
      <c r="A51" t="s">
        <v>268</v>
      </c>
      <c r="B51" s="55" t="s">
        <v>360</v>
      </c>
      <c r="C51" s="55" t="s">
        <v>360</v>
      </c>
      <c r="D51" t="s">
        <v>361</v>
      </c>
      <c r="E51">
        <v>18000</v>
      </c>
      <c r="F51">
        <v>946195.59</v>
      </c>
      <c r="G51">
        <v>45.12</v>
      </c>
      <c r="H51">
        <v>812180.62</v>
      </c>
      <c r="I51">
        <v>921878.36</v>
      </c>
      <c r="J51">
        <v>40.97</v>
      </c>
      <c r="K51">
        <v>737460</v>
      </c>
      <c r="L51" t="s">
        <v>359</v>
      </c>
      <c r="M51" s="34">
        <v>44089</v>
      </c>
    </row>
    <row r="52" spans="1:13" x14ac:dyDescent="0.2">
      <c r="A52" t="s">
        <v>268</v>
      </c>
      <c r="B52" s="55">
        <v>7333378</v>
      </c>
      <c r="C52" s="55">
        <v>7333378</v>
      </c>
      <c r="D52" t="s">
        <v>362</v>
      </c>
      <c r="E52">
        <v>6754</v>
      </c>
      <c r="F52">
        <v>1211167.53</v>
      </c>
      <c r="G52">
        <v>613.88</v>
      </c>
      <c r="H52">
        <v>4146122.91</v>
      </c>
      <c r="I52">
        <v>1193865.8</v>
      </c>
      <c r="J52">
        <v>557.4</v>
      </c>
      <c r="K52">
        <v>3764679.6</v>
      </c>
      <c r="L52" t="s">
        <v>359</v>
      </c>
      <c r="M52" s="34">
        <v>44089</v>
      </c>
    </row>
    <row r="53" spans="1:13" x14ac:dyDescent="0.2">
      <c r="A53" t="s">
        <v>268</v>
      </c>
      <c r="B53" s="55" t="s">
        <v>363</v>
      </c>
      <c r="C53" s="55" t="s">
        <v>363</v>
      </c>
      <c r="D53" t="s">
        <v>364</v>
      </c>
      <c r="E53">
        <v>60507</v>
      </c>
      <c r="F53">
        <v>523927.74</v>
      </c>
      <c r="G53">
        <v>6.57</v>
      </c>
      <c r="H53">
        <v>397578.3</v>
      </c>
      <c r="I53">
        <v>694700.49</v>
      </c>
      <c r="J53">
        <v>9</v>
      </c>
      <c r="K53">
        <v>544563</v>
      </c>
      <c r="L53" t="s">
        <v>365</v>
      </c>
      <c r="M53" s="34">
        <v>44089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41639</v>
      </c>
      <c r="F54">
        <v>851379.63</v>
      </c>
      <c r="G54">
        <v>31.48</v>
      </c>
      <c r="H54">
        <v>1310877.28</v>
      </c>
      <c r="I54">
        <v>976555.34</v>
      </c>
      <c r="J54">
        <v>24.43</v>
      </c>
      <c r="K54">
        <v>1017240.77</v>
      </c>
      <c r="L54" t="s">
        <v>368</v>
      </c>
      <c r="M54" s="34">
        <v>44089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21850</v>
      </c>
      <c r="F55">
        <v>1318338.1100000001</v>
      </c>
      <c r="G55">
        <v>117.91</v>
      </c>
      <c r="H55">
        <v>2576385.31</v>
      </c>
      <c r="I55">
        <v>986229.89</v>
      </c>
      <c r="J55">
        <v>91.5</v>
      </c>
      <c r="K55">
        <v>1999275</v>
      </c>
      <c r="L55" t="s">
        <v>368</v>
      </c>
      <c r="M55" s="34">
        <v>44089</v>
      </c>
    </row>
    <row r="56" spans="1:13" x14ac:dyDescent="0.2">
      <c r="A56" t="s">
        <v>268</v>
      </c>
      <c r="B56" s="55" t="s">
        <v>371</v>
      </c>
      <c r="C56" s="55" t="s">
        <v>371</v>
      </c>
      <c r="D56" t="s">
        <v>372</v>
      </c>
      <c r="E56">
        <v>33623</v>
      </c>
      <c r="F56">
        <v>645299.34</v>
      </c>
      <c r="G56">
        <v>18.8</v>
      </c>
      <c r="H56">
        <v>632164.39</v>
      </c>
      <c r="I56">
        <v>514113.17</v>
      </c>
      <c r="J56">
        <v>14.59</v>
      </c>
      <c r="K56">
        <v>490559.57</v>
      </c>
      <c r="L56" t="s">
        <v>368</v>
      </c>
      <c r="M56" s="34">
        <v>44089</v>
      </c>
    </row>
    <row r="57" spans="1:13" x14ac:dyDescent="0.2">
      <c r="A57" t="s">
        <v>268</v>
      </c>
      <c r="B57" s="55" t="s">
        <v>373</v>
      </c>
      <c r="C57" s="55" t="s">
        <v>382</v>
      </c>
      <c r="D57" t="s">
        <v>374</v>
      </c>
      <c r="F57">
        <v>2084078.58</v>
      </c>
      <c r="H57">
        <v>2084078.58</v>
      </c>
      <c r="I57">
        <v>2084078.58</v>
      </c>
      <c r="K57">
        <v>2084078.58</v>
      </c>
      <c r="L57" t="s">
        <v>272</v>
      </c>
      <c r="M57" s="34">
        <v>44089</v>
      </c>
    </row>
    <row r="58" spans="1:13" x14ac:dyDescent="0.2">
      <c r="A58" t="s">
        <v>268</v>
      </c>
      <c r="B58" s="55" t="s">
        <v>373</v>
      </c>
      <c r="C58" s="55" t="s">
        <v>383</v>
      </c>
      <c r="D58" t="s">
        <v>375</v>
      </c>
      <c r="E58">
        <v>35730.559999999998</v>
      </c>
      <c r="F58">
        <v>45691.6</v>
      </c>
      <c r="G58">
        <v>1.29</v>
      </c>
      <c r="H58">
        <v>46044.54</v>
      </c>
      <c r="I58">
        <v>35730.559999999998</v>
      </c>
      <c r="J58">
        <v>1</v>
      </c>
      <c r="K58">
        <v>35730.559999999998</v>
      </c>
      <c r="L58" t="s">
        <v>368</v>
      </c>
      <c r="M58" s="34">
        <v>44089</v>
      </c>
    </row>
    <row r="59" spans="1:13" x14ac:dyDescent="0.2">
      <c r="A59" t="s">
        <v>268</v>
      </c>
      <c r="B59" s="55" t="s">
        <v>373</v>
      </c>
      <c r="C59" s="55" t="s">
        <v>384</v>
      </c>
      <c r="D59" t="s">
        <v>376</v>
      </c>
      <c r="E59">
        <v>776112.86</v>
      </c>
      <c r="F59">
        <v>83656.47</v>
      </c>
      <c r="G59">
        <v>0.11</v>
      </c>
      <c r="H59">
        <v>88301.01</v>
      </c>
      <c r="I59">
        <v>776112.86</v>
      </c>
      <c r="J59">
        <v>1</v>
      </c>
      <c r="K59">
        <v>776112.86</v>
      </c>
      <c r="L59" t="s">
        <v>377</v>
      </c>
      <c r="M59" s="34">
        <v>44089</v>
      </c>
    </row>
    <row r="60" spans="1:13" x14ac:dyDescent="0.2">
      <c r="A60" t="s">
        <v>268</v>
      </c>
      <c r="B60" s="55" t="s">
        <v>373</v>
      </c>
      <c r="C60" s="55" t="s">
        <v>385</v>
      </c>
      <c r="D60" t="s">
        <v>378</v>
      </c>
      <c r="E60">
        <v>82011.47</v>
      </c>
      <c r="F60">
        <v>83282.259999999995</v>
      </c>
      <c r="G60">
        <v>1.1000000000000001</v>
      </c>
      <c r="H60">
        <v>90321</v>
      </c>
      <c r="I60">
        <v>82011.47</v>
      </c>
      <c r="J60">
        <v>1</v>
      </c>
      <c r="K60">
        <v>82011.47</v>
      </c>
      <c r="L60" t="s">
        <v>359</v>
      </c>
      <c r="M60" s="34">
        <v>44089</v>
      </c>
    </row>
    <row r="61" spans="1:13" x14ac:dyDescent="0.2">
      <c r="A61" t="s">
        <v>268</v>
      </c>
      <c r="B61" s="55" t="s">
        <v>373</v>
      </c>
      <c r="C61" s="55" t="s">
        <v>386</v>
      </c>
      <c r="D61" t="s">
        <v>379</v>
      </c>
      <c r="E61">
        <v>9753</v>
      </c>
      <c r="F61">
        <v>91.07</v>
      </c>
      <c r="G61">
        <v>0.01</v>
      </c>
      <c r="H61">
        <v>92.51</v>
      </c>
      <c r="I61">
        <v>9753</v>
      </c>
      <c r="J61">
        <v>1</v>
      </c>
      <c r="K61">
        <v>9753</v>
      </c>
      <c r="L61" t="s">
        <v>347</v>
      </c>
      <c r="M61" s="34">
        <v>44089</v>
      </c>
    </row>
    <row r="62" spans="1:13" x14ac:dyDescent="0.2">
      <c r="A62" t="s">
        <v>268</v>
      </c>
      <c r="B62" s="55" t="s">
        <v>373</v>
      </c>
      <c r="C62" s="55" t="s">
        <v>387</v>
      </c>
      <c r="D62" t="s">
        <v>380</v>
      </c>
      <c r="E62">
        <v>33954.51</v>
      </c>
      <c r="F62">
        <v>22755.23</v>
      </c>
      <c r="G62">
        <v>0.73</v>
      </c>
      <c r="H62">
        <v>24789.74</v>
      </c>
      <c r="I62">
        <v>33954.51</v>
      </c>
      <c r="J62">
        <v>1</v>
      </c>
      <c r="K62">
        <v>33954.51</v>
      </c>
      <c r="L62" t="s">
        <v>365</v>
      </c>
      <c r="M62" s="34">
        <v>44089</v>
      </c>
    </row>
    <row r="63" spans="1:13" x14ac:dyDescent="0.2">
      <c r="A63" t="s">
        <v>268</v>
      </c>
      <c r="B63" s="55" t="s">
        <v>373</v>
      </c>
      <c r="C63" s="55" t="s">
        <v>388</v>
      </c>
      <c r="D63" t="s">
        <v>381</v>
      </c>
      <c r="E63">
        <v>69.53</v>
      </c>
      <c r="F63">
        <v>78.62</v>
      </c>
      <c r="G63">
        <v>1.18</v>
      </c>
      <c r="H63">
        <v>82.36</v>
      </c>
      <c r="I63">
        <v>69.53</v>
      </c>
      <c r="J63">
        <v>1</v>
      </c>
      <c r="K63">
        <v>69.53</v>
      </c>
      <c r="L63" t="s">
        <v>340</v>
      </c>
      <c r="M63" s="34">
        <v>44089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2020-09-17T12:32:08Z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