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idan_Oleary\Desktop\Reconciliation\2020\April\TCL8_M4N9 Month End Reconciliation\"/>
    </mc:Choice>
  </mc:AlternateContent>
  <xr:revisionPtr revIDLastSave="0" documentId="8_{47963466-06A7-4754-A9AD-C087E8A68E55}" xr6:coauthVersionLast="44" xr6:coauthVersionMax="44" xr10:uidLastSave="{00000000-0000-0000-0000-000000000000}"/>
  <bookViews>
    <workbookView xWindow="-120" yWindow="-120" windowWidth="29040" windowHeight="15840" tabRatio="57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3" i="1" l="1"/>
  <c r="H72" i="1"/>
  <c r="H71" i="1"/>
  <c r="O74" i="1" l="1"/>
  <c r="Q74" i="1" s="1"/>
  <c r="L74" i="1"/>
  <c r="I74" i="1"/>
  <c r="K74" i="1" s="1"/>
  <c r="H74" i="1"/>
  <c r="O73" i="1"/>
  <c r="Q73" i="1" s="1"/>
  <c r="L73" i="1"/>
  <c r="N73" i="1" s="1"/>
  <c r="I73" i="1"/>
  <c r="K73" i="1" s="1"/>
  <c r="O72" i="1"/>
  <c r="Q72" i="1" s="1"/>
  <c r="L72" i="1"/>
  <c r="I72" i="1"/>
  <c r="K72" i="1" s="1"/>
  <c r="G66" i="1"/>
  <c r="G65" i="1"/>
  <c r="C74" i="1"/>
  <c r="C73" i="1"/>
  <c r="C72" i="1"/>
  <c r="N74" i="1" l="1"/>
  <c r="N72" i="1"/>
  <c r="L71" i="1"/>
  <c r="L70" i="1"/>
  <c r="L69" i="1"/>
  <c r="L68" i="1"/>
  <c r="L67" i="1"/>
  <c r="M66" i="1"/>
  <c r="L66" i="1"/>
  <c r="I71" i="1"/>
  <c r="I70" i="1"/>
  <c r="K70" i="1" s="1"/>
  <c r="I69" i="1"/>
  <c r="I68" i="1"/>
  <c r="K68" i="1" s="1"/>
  <c r="I67" i="1"/>
  <c r="K67" i="1" s="1"/>
  <c r="I66" i="1"/>
  <c r="C66" i="1"/>
  <c r="C67" i="1"/>
  <c r="C68" i="1"/>
  <c r="C69" i="1"/>
  <c r="C70" i="1"/>
  <c r="C71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H67" i="1"/>
  <c r="H68" i="1"/>
  <c r="H69" i="1"/>
  <c r="H70" i="1"/>
  <c r="K69" i="1"/>
  <c r="K71" i="1"/>
  <c r="D15" i="2"/>
  <c r="N69" i="1"/>
  <c r="O67" i="1"/>
  <c r="Q67" i="1" s="1"/>
  <c r="O68" i="1"/>
  <c r="Q68" i="1" s="1"/>
  <c r="O69" i="1"/>
  <c r="Q69" i="1" s="1"/>
  <c r="O70" i="1"/>
  <c r="Q70" i="1" s="1"/>
  <c r="O71" i="1"/>
  <c r="Q71" i="1" s="1"/>
  <c r="B3" i="1"/>
  <c r="E16" i="2"/>
  <c r="D16" i="2"/>
  <c r="D17" i="2"/>
  <c r="F17" i="2" s="1"/>
  <c r="D18" i="2"/>
  <c r="F18" i="2" s="1"/>
  <c r="D19" i="2"/>
  <c r="F19" i="2" s="1"/>
  <c r="D20" i="2"/>
  <c r="D21" i="2"/>
  <c r="D24" i="2"/>
  <c r="M13" i="1"/>
  <c r="I13" i="1"/>
  <c r="O13" i="1"/>
  <c r="Q13" i="1" s="1"/>
  <c r="G13" i="1"/>
  <c r="I56" i="1"/>
  <c r="I38" i="1"/>
  <c r="I23" i="1"/>
  <c r="K23" i="1" s="1"/>
  <c r="I46" i="1"/>
  <c r="I34" i="1"/>
  <c r="I40" i="1"/>
  <c r="I33" i="1"/>
  <c r="I65" i="1"/>
  <c r="K65" i="1" s="1"/>
  <c r="I63" i="1"/>
  <c r="K63" i="1" s="1"/>
  <c r="I61" i="1"/>
  <c r="K61" i="1" s="1"/>
  <c r="I58" i="1"/>
  <c r="K58" i="1" s="1"/>
  <c r="I55" i="1"/>
  <c r="I53" i="1"/>
  <c r="I51" i="1"/>
  <c r="I49" i="1"/>
  <c r="K49" i="1" s="1"/>
  <c r="I47" i="1"/>
  <c r="I44" i="1"/>
  <c r="I35" i="1"/>
  <c r="K35" i="1" s="1"/>
  <c r="I30" i="1"/>
  <c r="K30" i="1" s="1"/>
  <c r="I27" i="1"/>
  <c r="I24" i="1"/>
  <c r="I19" i="1"/>
  <c r="I16" i="1"/>
  <c r="I14" i="1"/>
  <c r="K14" i="1" s="1"/>
  <c r="I25" i="1"/>
  <c r="K25" i="1" s="1"/>
  <c r="I41" i="1"/>
  <c r="K41" i="1" s="1"/>
  <c r="I32" i="1"/>
  <c r="K32" i="1" s="1"/>
  <c r="I37" i="1"/>
  <c r="I29" i="1"/>
  <c r="I17" i="1"/>
  <c r="K17" i="1" s="1"/>
  <c r="I36" i="1"/>
  <c r="K36" i="1" s="1"/>
  <c r="I22" i="1"/>
  <c r="K22" i="1" s="1"/>
  <c r="I59" i="1"/>
  <c r="I39" i="1"/>
  <c r="I64" i="1"/>
  <c r="K64" i="1" s="1"/>
  <c r="I62" i="1"/>
  <c r="I60" i="1"/>
  <c r="I57" i="1"/>
  <c r="K57" i="1" s="1"/>
  <c r="I54" i="1"/>
  <c r="I52" i="1"/>
  <c r="I50" i="1"/>
  <c r="K50" i="1" s="1"/>
  <c r="I48" i="1"/>
  <c r="K48" i="1" s="1"/>
  <c r="I45" i="1"/>
  <c r="K45" i="1" s="1"/>
  <c r="I43" i="1"/>
  <c r="I31" i="1"/>
  <c r="I28" i="1"/>
  <c r="I26" i="1"/>
  <c r="K26" i="1" s="1"/>
  <c r="I20" i="1"/>
  <c r="K20" i="1" s="1"/>
  <c r="I18" i="1"/>
  <c r="I15" i="1"/>
  <c r="K15" i="1" s="1"/>
  <c r="I21" i="1"/>
  <c r="K21" i="1" s="1"/>
  <c r="I42" i="1"/>
  <c r="O32" i="1"/>
  <c r="Q32" i="1" s="1"/>
  <c r="O41" i="1"/>
  <c r="Q41" i="1" s="1"/>
  <c r="O37" i="1"/>
  <c r="Q37" i="1" s="1"/>
  <c r="O50" i="1"/>
  <c r="Q50" i="1" s="1"/>
  <c r="O17" i="1"/>
  <c r="Q17" i="1" s="1"/>
  <c r="O48" i="1"/>
  <c r="Q48" i="1" s="1"/>
  <c r="O47" i="1"/>
  <c r="Q47" i="1" s="1"/>
  <c r="O16" i="1"/>
  <c r="Q16" i="1" s="1"/>
  <c r="O25" i="1"/>
  <c r="Q25" i="1" s="1"/>
  <c r="O52" i="1"/>
  <c r="Q52" i="1" s="1"/>
  <c r="O18" i="1"/>
  <c r="Q18" i="1" s="1"/>
  <c r="O14" i="1"/>
  <c r="Q14" i="1" s="1"/>
  <c r="O19" i="1"/>
  <c r="Q19" i="1" s="1"/>
  <c r="O24" i="1"/>
  <c r="Q24" i="1" s="1"/>
  <c r="O28" i="1"/>
  <c r="Q28" i="1" s="1"/>
  <c r="O33" i="1"/>
  <c r="Q33" i="1" s="1"/>
  <c r="O38" i="1"/>
  <c r="Q38" i="1" s="1"/>
  <c r="O45" i="1"/>
  <c r="Q45" i="1" s="1"/>
  <c r="O49" i="1"/>
  <c r="Q49" i="1" s="1"/>
  <c r="O56" i="1"/>
  <c r="Q56" i="1" s="1"/>
  <c r="O59" i="1"/>
  <c r="Q59" i="1" s="1"/>
  <c r="O66" i="1"/>
  <c r="Q66" i="1" s="1"/>
  <c r="O42" i="1"/>
  <c r="Q42" i="1" s="1"/>
  <c r="O26" i="1"/>
  <c r="Q26" i="1" s="1"/>
  <c r="O54" i="1"/>
  <c r="Q54" i="1" s="1"/>
  <c r="O31" i="1"/>
  <c r="Q31" i="1" s="1"/>
  <c r="O40" i="1"/>
  <c r="Q40" i="1" s="1"/>
  <c r="O55" i="1"/>
  <c r="Q55" i="1" s="1"/>
  <c r="O53" i="1"/>
  <c r="Q53" i="1" s="1"/>
  <c r="O62" i="1"/>
  <c r="Q62" i="1" s="1"/>
  <c r="O29" i="1"/>
  <c r="Q29" i="1" s="1"/>
  <c r="O35" i="1"/>
  <c r="Q35" i="1" s="1"/>
  <c r="O15" i="1"/>
  <c r="Q15" i="1" s="1"/>
  <c r="O20" i="1"/>
  <c r="Q20" i="1" s="1"/>
  <c r="O27" i="1"/>
  <c r="Q27" i="1" s="1"/>
  <c r="O30" i="1"/>
  <c r="Q30" i="1" s="1"/>
  <c r="O36" i="1"/>
  <c r="Q36" i="1" s="1"/>
  <c r="O39" i="1"/>
  <c r="Q39" i="1" s="1"/>
  <c r="O46" i="1"/>
  <c r="Q46" i="1" s="1"/>
  <c r="O51" i="1"/>
  <c r="Q51" i="1" s="1"/>
  <c r="O57" i="1"/>
  <c r="Q57" i="1" s="1"/>
  <c r="O65" i="1"/>
  <c r="Q65" i="1" s="1"/>
  <c r="O58" i="1"/>
  <c r="Q58" i="1" s="1"/>
  <c r="O34" i="1"/>
  <c r="Q34" i="1" s="1"/>
  <c r="O64" i="1"/>
  <c r="Q64" i="1" s="1"/>
  <c r="O22" i="1"/>
  <c r="Q22" i="1" s="1"/>
  <c r="O23" i="1"/>
  <c r="Q23" i="1" s="1"/>
  <c r="O63" i="1"/>
  <c r="Q63" i="1" s="1"/>
  <c r="O61" i="1"/>
  <c r="Q61" i="1" s="1"/>
  <c r="O21" i="1"/>
  <c r="Q21" i="1" s="1"/>
  <c r="O60" i="1"/>
  <c r="Q60" i="1" s="1"/>
  <c r="O43" i="1"/>
  <c r="Q43" i="1" s="1"/>
  <c r="O44" i="1"/>
  <c r="Q44" i="1" s="1"/>
  <c r="L39" i="1"/>
  <c r="N39" i="1" s="1"/>
  <c r="L32" i="1"/>
  <c r="N32" i="1" s="1"/>
  <c r="L25" i="1"/>
  <c r="L62" i="1"/>
  <c r="L37" i="1"/>
  <c r="L31" i="1"/>
  <c r="N31" i="1" s="1"/>
  <c r="L28" i="1"/>
  <c r="N28" i="1" s="1"/>
  <c r="L17" i="1"/>
  <c r="L19" i="1"/>
  <c r="L16" i="1"/>
  <c r="L21" i="1"/>
  <c r="L22" i="1"/>
  <c r="L29" i="1"/>
  <c r="L36" i="1"/>
  <c r="L40" i="1"/>
  <c r="N40" i="1" s="1"/>
  <c r="L42" i="1"/>
  <c r="L45" i="1"/>
  <c r="N45" i="1" s="1"/>
  <c r="L59" i="1"/>
  <c r="N59" i="1" s="1"/>
  <c r="L56" i="1"/>
  <c r="L50" i="1"/>
  <c r="L46" i="1"/>
  <c r="L49" i="1"/>
  <c r="N49" i="1" s="1"/>
  <c r="L53" i="1"/>
  <c r="N53" i="1" s="1"/>
  <c r="L61" i="1"/>
  <c r="L63" i="1"/>
  <c r="L55" i="1"/>
  <c r="N55" i="1" s="1"/>
  <c r="L44" i="1"/>
  <c r="L38" i="1"/>
  <c r="L26" i="1"/>
  <c r="L20" i="1"/>
  <c r="L64" i="1"/>
  <c r="L57" i="1"/>
  <c r="N57" i="1" s="1"/>
  <c r="L35" i="1"/>
  <c r="L30" i="1"/>
  <c r="N30" i="1" s="1"/>
  <c r="L23" i="1"/>
  <c r="L14" i="1"/>
  <c r="L18" i="1"/>
  <c r="L15" i="1"/>
  <c r="H4" i="1" s="1"/>
  <c r="L24" i="1"/>
  <c r="L27" i="1"/>
  <c r="L33" i="1"/>
  <c r="L34" i="1"/>
  <c r="N34" i="1" s="1"/>
  <c r="L43" i="1"/>
  <c r="L41" i="1"/>
  <c r="L60" i="1"/>
  <c r="L58" i="1"/>
  <c r="N58" i="1" s="1"/>
  <c r="L54" i="1"/>
  <c r="L47" i="1"/>
  <c r="L48" i="1"/>
  <c r="L51" i="1"/>
  <c r="N51" i="1" s="1"/>
  <c r="L52" i="1"/>
  <c r="L65" i="1"/>
  <c r="L13" i="1"/>
  <c r="C13" i="1"/>
  <c r="G63" i="1"/>
  <c r="M63" i="1"/>
  <c r="G59" i="1"/>
  <c r="H59" i="1" s="1"/>
  <c r="M59" i="1"/>
  <c r="G55" i="1"/>
  <c r="M55" i="1"/>
  <c r="G51" i="1"/>
  <c r="M51" i="1"/>
  <c r="G47" i="1"/>
  <c r="H47" i="1" s="1"/>
  <c r="M47" i="1"/>
  <c r="G43" i="1"/>
  <c r="H43" i="1" s="1"/>
  <c r="M43" i="1"/>
  <c r="N43" i="1" s="1"/>
  <c r="G39" i="1"/>
  <c r="M39" i="1"/>
  <c r="G35" i="1"/>
  <c r="M35" i="1"/>
  <c r="G31" i="1"/>
  <c r="M31" i="1"/>
  <c r="G27" i="1"/>
  <c r="H27" i="1" s="1"/>
  <c r="M27" i="1"/>
  <c r="G23" i="1"/>
  <c r="M23" i="1"/>
  <c r="G21" i="1"/>
  <c r="H21" i="1" s="1"/>
  <c r="M21" i="1"/>
  <c r="G25" i="1"/>
  <c r="H25" i="1" s="1"/>
  <c r="M25" i="1"/>
  <c r="N25" i="1" s="1"/>
  <c r="G29" i="1"/>
  <c r="M29" i="1"/>
  <c r="N29" i="1" s="1"/>
  <c r="G33" i="1"/>
  <c r="M33" i="1"/>
  <c r="G37" i="1"/>
  <c r="M37" i="1"/>
  <c r="G41" i="1"/>
  <c r="H41" i="1" s="1"/>
  <c r="M41" i="1"/>
  <c r="G45" i="1"/>
  <c r="M45" i="1"/>
  <c r="G49" i="1"/>
  <c r="M49" i="1"/>
  <c r="G53" i="1"/>
  <c r="H53" i="1" s="1"/>
  <c r="M53" i="1"/>
  <c r="G57" i="1"/>
  <c r="M57" i="1"/>
  <c r="G61" i="1"/>
  <c r="M61" i="1"/>
  <c r="M65" i="1"/>
  <c r="G19" i="1"/>
  <c r="M19" i="1"/>
  <c r="G17" i="1"/>
  <c r="H17" i="1" s="1"/>
  <c r="M17" i="1"/>
  <c r="G15" i="1"/>
  <c r="M15" i="1"/>
  <c r="G14" i="1"/>
  <c r="H14" i="1" s="1"/>
  <c r="M14" i="1"/>
  <c r="G16" i="1"/>
  <c r="M16" i="1"/>
  <c r="G18" i="1"/>
  <c r="M18" i="1"/>
  <c r="G20" i="1"/>
  <c r="M20" i="1"/>
  <c r="N20" i="1" s="1"/>
  <c r="G22" i="1"/>
  <c r="H22" i="1" s="1"/>
  <c r="M22" i="1"/>
  <c r="G24" i="1"/>
  <c r="M24" i="1"/>
  <c r="G26" i="1"/>
  <c r="M26" i="1"/>
  <c r="N26" i="1" s="1"/>
  <c r="G28" i="1"/>
  <c r="H28" i="1" s="1"/>
  <c r="M28" i="1"/>
  <c r="G30" i="1"/>
  <c r="H30" i="1" s="1"/>
  <c r="M30" i="1"/>
  <c r="G32" i="1"/>
  <c r="H32" i="1" s="1"/>
  <c r="M32" i="1"/>
  <c r="G34" i="1"/>
  <c r="H34" i="1" s="1"/>
  <c r="M34" i="1"/>
  <c r="G36" i="1"/>
  <c r="H36" i="1" s="1"/>
  <c r="M36" i="1"/>
  <c r="N36" i="1" s="1"/>
  <c r="G38" i="1"/>
  <c r="H38" i="1" s="1"/>
  <c r="M38" i="1"/>
  <c r="G40" i="1"/>
  <c r="M40" i="1"/>
  <c r="G42" i="1"/>
  <c r="M42" i="1"/>
  <c r="G44" i="1"/>
  <c r="M44" i="1"/>
  <c r="N44" i="1" s="1"/>
  <c r="G46" i="1"/>
  <c r="H46" i="1" s="1"/>
  <c r="M46" i="1"/>
  <c r="G48" i="1"/>
  <c r="M48" i="1"/>
  <c r="H48" i="1"/>
  <c r="G50" i="1"/>
  <c r="H50" i="1" s="1"/>
  <c r="M50" i="1"/>
  <c r="G52" i="1"/>
  <c r="M52" i="1"/>
  <c r="N52" i="1" s="1"/>
  <c r="G54" i="1"/>
  <c r="H54" i="1" s="1"/>
  <c r="M54" i="1"/>
  <c r="G56" i="1"/>
  <c r="H56" i="1" s="1"/>
  <c r="M56" i="1"/>
  <c r="N56" i="1" s="1"/>
  <c r="G58" i="1"/>
  <c r="M58" i="1"/>
  <c r="G60" i="1"/>
  <c r="H60" i="1" s="1"/>
  <c r="M60" i="1"/>
  <c r="G62" i="1"/>
  <c r="M62" i="1"/>
  <c r="G64" i="1"/>
  <c r="H64" i="1" s="1"/>
  <c r="M64" i="1"/>
  <c r="N64" i="1" s="1"/>
  <c r="H37" i="1"/>
  <c r="H29" i="1"/>
  <c r="H65" i="1"/>
  <c r="H49" i="1"/>
  <c r="H33" i="1"/>
  <c r="N21" i="1"/>
  <c r="N35" i="1"/>
  <c r="H45" i="1"/>
  <c r="H66" i="1"/>
  <c r="H24" i="1"/>
  <c r="H16" i="1"/>
  <c r="N15" i="1"/>
  <c r="H63" i="1"/>
  <c r="H55" i="1"/>
  <c r="H51" i="1"/>
  <c r="H39" i="1"/>
  <c r="H35" i="1"/>
  <c r="H31" i="1"/>
  <c r="H23" i="1"/>
  <c r="H26" i="1"/>
  <c r="H18" i="1"/>
  <c r="N66" i="1"/>
  <c r="N24" i="1"/>
  <c r="N18" i="1"/>
  <c r="N19" i="1"/>
  <c r="H15" i="1"/>
  <c r="N27" i="1"/>
  <c r="N23" i="1"/>
  <c r="N37" i="1"/>
  <c r="H19" i="1"/>
  <c r="K42" i="1"/>
  <c r="K28" i="1"/>
  <c r="K43" i="1"/>
  <c r="K52" i="1"/>
  <c r="K62" i="1"/>
  <c r="K39" i="1"/>
  <c r="K37" i="1"/>
  <c r="K19" i="1"/>
  <c r="K27" i="1"/>
  <c r="K47" i="1"/>
  <c r="K51" i="1"/>
  <c r="K55" i="1"/>
  <c r="K40" i="1"/>
  <c r="K46" i="1"/>
  <c r="K66" i="1"/>
  <c r="K56" i="1"/>
  <c r="N4" i="1"/>
  <c r="H13" i="1"/>
  <c r="K13" i="1"/>
  <c r="N13" i="1"/>
  <c r="K18" i="1"/>
  <c r="K31" i="1"/>
  <c r="K54" i="1"/>
  <c r="K60" i="1"/>
  <c r="K59" i="1"/>
  <c r="K29" i="1"/>
  <c r="K16" i="1"/>
  <c r="K24" i="1"/>
  <c r="K44" i="1"/>
  <c r="K53" i="1"/>
  <c r="K33" i="1"/>
  <c r="K34" i="1"/>
  <c r="K38" i="1"/>
  <c r="H3" i="1" l="1"/>
  <c r="E15" i="2" s="1"/>
  <c r="E23" i="2" s="1"/>
  <c r="N48" i="1"/>
  <c r="N54" i="1"/>
  <c r="N16" i="1"/>
  <c r="N46" i="1"/>
  <c r="N33" i="1"/>
  <c r="N60" i="1"/>
  <c r="N3" i="1"/>
  <c r="N5" i="1" s="1"/>
  <c r="N67" i="1"/>
  <c r="N71" i="1"/>
  <c r="N68" i="1"/>
  <c r="N70" i="1"/>
  <c r="H61" i="1"/>
  <c r="N47" i="1"/>
  <c r="H40" i="1"/>
  <c r="H58" i="1"/>
  <c r="H42" i="1"/>
  <c r="H52" i="1"/>
  <c r="H44" i="1"/>
  <c r="H62" i="1"/>
  <c r="H20" i="1"/>
  <c r="H57" i="1"/>
  <c r="N63" i="1"/>
  <c r="N65" i="1"/>
  <c r="N41" i="1"/>
  <c r="N14" i="1"/>
  <c r="N38" i="1"/>
  <c r="N61" i="1"/>
  <c r="N50" i="1"/>
  <c r="N42" i="1"/>
  <c r="N22" i="1"/>
  <c r="N17" i="1"/>
  <c r="N62" i="1"/>
  <c r="H5" i="1"/>
  <c r="F15" i="2"/>
  <c r="F16" i="2"/>
  <c r="B4" i="1"/>
  <c r="D23" i="2"/>
  <c r="D26" i="2" s="1"/>
  <c r="F23" i="2" l="1"/>
  <c r="B5" i="1"/>
  <c r="F26" i="2"/>
</calcChain>
</file>

<file path=xl/sharedStrings.xml><?xml version="1.0" encoding="utf-8"?>
<sst xmlns="http://schemas.openxmlformats.org/spreadsheetml/2006/main" count="1299" uniqueCount="477">
  <si>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</si>
  <si>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</si>
  <si>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</si>
  <si>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</si>
  <si>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</si>
  <si>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</si>
  <si>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</si>
  <si>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</si>
  <si>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</si>
  <si>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</si>
  <si>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</si>
  <si>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</si>
  <si>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</si>
  <si>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</si>
  <si>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</si>
  <si>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</si>
  <si>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</si>
  <si>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</si>
  <si>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</si>
  <si>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</si>
  <si>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</si>
  <si>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</si>
  <si>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</si>
  <si>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</si>
  <si>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</si>
  <si>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</si>
  <si>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</si>
  <si>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</si>
  <si>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</si>
  <si>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</si>
  <si>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</si>
  <si>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</si>
  <si>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</si>
  <si>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</si>
  <si>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</si>
  <si>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</si>
  <si>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</si>
  <si>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</si>
  <si>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</si>
  <si>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</si>
  <si>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</si>
  <si>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</si>
  <si>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</si>
  <si>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</si>
  <si>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</si>
  <si>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</si>
  <si>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</si>
  <si>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</si>
  <si>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</si>
  <si>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</si>
  <si>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</si>
  <si>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</si>
  <si>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</si>
  <si>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</si>
  <si>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</si>
  <si>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</si>
  <si>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</si>
  <si>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</si>
  <si>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</si>
  <si>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</si>
  <si>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</si>
  <si>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</si>
  <si>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</si>
  <si>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</si>
  <si>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</si>
  <si>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</si>
  <si>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</si>
  <si>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</si>
  <si>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</si>
  <si>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</si>
  <si>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</si>
  <si>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</si>
  <si>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</si>
  <si>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</si>
  <si>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</si>
  <si>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</si>
  <si>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</si>
  <si>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</si>
  <si>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</si>
  <si>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</si>
  <si>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</si>
  <si>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</si>
  <si>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</si>
  <si>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</si>
  <si>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</si>
  <si>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</si>
  <si>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</si>
  <si>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</si>
  <si>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</si>
  <si>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</si>
  <si>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</si>
  <si>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</si>
  <si>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</si>
  <si>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</si>
  <si>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</si>
  <si>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</si>
  <si>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</si>
  <si>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</si>
  <si>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</si>
  <si>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</si>
  <si>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</si>
  <si>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</si>
  <si>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</si>
  <si>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</si>
  <si>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</si>
  <si>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</si>
  <si>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</si>
  <si>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</si>
  <si>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</si>
  <si>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</si>
  <si>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</si>
  <si>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</si>
  <si>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</si>
  <si>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</si>
  <si>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</si>
  <si>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</si>
  <si>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</si>
  <si>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</si>
  <si>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</si>
  <si>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</si>
  <si>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</si>
  <si>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</si>
  <si>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</si>
  <si>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TOTAL ASSETS: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</si>
  <si>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</si>
  <si>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</si>
  <si>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</si>
  <si>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</si>
  <si>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</si>
  <si>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</si>
  <si>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</si>
  <si>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</si>
  <si>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</si>
  <si>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</si>
  <si>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TOTAL LIABILITIES:</t>
  </si>
  <si>
    <t>NET ASSETS - EXCLUDING MARKET: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</si>
  <si>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</si>
  <si>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</si>
  <si>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</si>
  <si>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</si>
  <si>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</si>
  <si>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</si>
  <si>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</si>
  <si>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</si>
  <si>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</si>
  <si>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</si>
  <si>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</si>
  <si>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</si>
  <si>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TOTAL NET ASSETS AT MARKET: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</si>
  <si>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</si>
  <si>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</si>
  <si>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</si>
  <si>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</si>
  <si>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</si>
  <si>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</si>
  <si>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</si>
  <si>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</si>
  <si>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</si>
  <si>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</si>
  <si>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</si>
  <si>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</si>
  <si>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</si>
  <si>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INCOME:</t>
  </si>
  <si>
    <t>EXPENSES</t>
  </si>
  <si>
    <t>MANAGEMENT EXPENSE - PRIVATE EDGE</t>
  </si>
  <si>
    <t>FOREIGN INCOME TAXES</t>
  </si>
  <si>
    <t>REAL ESTATE DISTRIBUTIONS</t>
  </si>
  <si>
    <t>INVESTMENT MANAGER FEES</t>
  </si>
  <si>
    <t>TOTAL EXPENSES:</t>
  </si>
  <si>
    <t>NET INCOME - CURRENT PERIOD: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</si>
  <si>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</si>
  <si>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</si>
  <si>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</si>
  <si>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</si>
  <si>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</si>
  <si>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</si>
  <si>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</si>
  <si>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</si>
  <si>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</si>
  <si>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</si>
  <si>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</si>
  <si>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</si>
  <si>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</si>
  <si>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</si>
  <si>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</si>
  <si>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</si>
  <si>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</si>
  <si>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</si>
  <si>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</si>
  <si>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</si>
  <si>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</si>
  <si>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</si>
  <si>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</si>
  <si>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</si>
  <si>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</si>
  <si>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TOTAL CAPITAL:</t>
  </si>
  <si>
    <t>NET CAPITAL AT MARKET:</t>
  </si>
  <si>
    <t>NET SHARES OUTSTANDING</t>
  </si>
  <si>
    <t>NET ASSET VALUE PER SHARE</t>
  </si>
  <si>
    <t>BALANCED TRIAL</t>
  </si>
  <si>
    <t>TOTAL NAV</t>
  </si>
  <si>
    <t>MARKET VALUE INVESTMENTS</t>
  </si>
  <si>
    <t>TOTAL MTM</t>
  </si>
  <si>
    <t>TOTAL INCOME</t>
  </si>
  <si>
    <t>TOTAL EXPENSE</t>
  </si>
  <si>
    <t>TOTAL INCOME/EXPENSE</t>
  </si>
  <si>
    <t>TOTAL CAP STOCK</t>
  </si>
  <si>
    <t>TOTAL FUTURES GL</t>
  </si>
  <si>
    <t>TRADE ADJUSTED MV CHANGE</t>
  </si>
  <si>
    <t>EXTENDED NAV</t>
  </si>
  <si>
    <t>MARKET VALUE IMPACT</t>
  </si>
  <si>
    <t>CAP STOCK IMPACT</t>
  </si>
  <si>
    <t>CAP GAINS IMPACT</t>
  </si>
  <si>
    <t>MISC CAP IMPACT</t>
  </si>
  <si>
    <t>INC/EXP IMPACT</t>
  </si>
  <si>
    <t>CURR. G/L IMPACT</t>
  </si>
  <si>
    <t>MTM IMPACT</t>
  </si>
  <si>
    <t>FUTURES IMPACT</t>
  </si>
  <si>
    <t>INCOME IMPACT</t>
  </si>
  <si>
    <t>EXPENSE IMPACT</t>
  </si>
  <si>
    <t>CURRENCY IMPACT</t>
  </si>
  <si>
    <t>FUTURE IMPACT</t>
  </si>
  <si>
    <t>MARKET TO MARKET IMPACT</t>
  </si>
  <si>
    <t>BSLP CURRENCY</t>
  </si>
  <si>
    <t>BSLP LT COST</t>
  </si>
  <si>
    <t>BSLP ST COST</t>
  </si>
  <si>
    <t>BSLP OPEN SELLS</t>
  </si>
  <si>
    <t>BSLP OPEN BUYS</t>
  </si>
  <si>
    <t>BSLP INT REC</t>
  </si>
  <si>
    <t>BSLP DIV REC</t>
  </si>
  <si>
    <t>BSLP INCOME PAY</t>
  </si>
  <si>
    <t>BSLP RECLAIMS</t>
  </si>
  <si>
    <t>BSLP TAX EX PAY</t>
  </si>
  <si>
    <t>BSLP UNR APP DEP MV</t>
  </si>
  <si>
    <t>BSLP UNR APP DEP</t>
  </si>
  <si>
    <t>CASH FLOW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</si>
  <si>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</si>
  <si>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</si>
  <si>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</si>
  <si>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</si>
  <si>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</si>
  <si>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</si>
  <si>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</si>
  <si>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</si>
  <si>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</si>
  <si>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</si>
  <si>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</si>
  <si>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</si>
  <si>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</si>
  <si>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</si>
  <si>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</si>
  <si>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</si>
  <si>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</si>
  <si>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</si>
  <si>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</si>
  <si>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</si>
  <si>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</si>
  <si>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</si>
  <si>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</si>
  <si>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</si>
  <si>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</si>
  <si>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</si>
  <si>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</si>
  <si>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</si>
  <si>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</si>
  <si>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</si>
  <si>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</si>
  <si>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</si>
  <si>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LINE CORP SPONSORED ADR</t>
  </si>
  <si>
    <t>BZB1Y71</t>
  </si>
  <si>
    <t>53567X101</t>
  </si>
  <si>
    <t>USD</t>
  </si>
  <si>
    <t>MORPHOSYS AG ADR</t>
  </si>
  <si>
    <t>BZ2YT41</t>
  </si>
  <si>
    <t>FERRARI NV</t>
  </si>
  <si>
    <t>BZ1GMK5</t>
  </si>
  <si>
    <t>N3167Y103</t>
  </si>
  <si>
    <t>MERCK KGAA SPONSORED ADR</t>
  </si>
  <si>
    <t>BYX32N0</t>
  </si>
  <si>
    <t>SHOPIFY INC   CLASS A</t>
  </si>
  <si>
    <t>BXDZ9Z0</t>
  </si>
  <si>
    <t>82509L107</t>
  </si>
  <si>
    <t>SOUTH32   ADR</t>
  </si>
  <si>
    <t>BWG08D6</t>
  </si>
  <si>
    <t>84473L105</t>
  </si>
  <si>
    <t>ASCENDIS PHARMA A/S   ADR</t>
  </si>
  <si>
    <t>BV9G6B8</t>
  </si>
  <si>
    <t>04351P101</t>
  </si>
  <si>
    <t>UNIQURE NV</t>
  </si>
  <si>
    <t>BJFSR88</t>
  </si>
  <si>
    <t>N90064101</t>
  </si>
  <si>
    <t>CGI INC</t>
  </si>
  <si>
    <t>BJ2L553</t>
  </si>
  <si>
    <t>12532H104</t>
  </si>
  <si>
    <t>INTERCONTINENTAL HOTELS ADR</t>
  </si>
  <si>
    <t>BF7NT10</t>
  </si>
  <si>
    <t>45857P806</t>
  </si>
  <si>
    <t>ICON PLC</t>
  </si>
  <si>
    <t>B94G471</t>
  </si>
  <si>
    <t>G4705A100</t>
  </si>
  <si>
    <t>GRIFOLS SA ADR</t>
  </si>
  <si>
    <t>B8K7T65</t>
  </si>
  <si>
    <t>TREASURY WINE ESTATES LTD</t>
  </si>
  <si>
    <t>B61JC67</t>
  </si>
  <si>
    <t>B61JC6908</t>
  </si>
  <si>
    <t>AUD</t>
  </si>
  <si>
    <t>JULIUS BAER GROUP LTD UN ADR</t>
  </si>
  <si>
    <t>B5BH372</t>
  </si>
  <si>
    <t>48137C108</t>
  </si>
  <si>
    <t>JULIUS BAER GROUP LTD</t>
  </si>
  <si>
    <t>B4R2R50</t>
  </si>
  <si>
    <t>B4R2R5908</t>
  </si>
  <si>
    <t>CHF</t>
  </si>
  <si>
    <t>SYMRISE AG UNSPON ADR</t>
  </si>
  <si>
    <t>B3DTPS7</t>
  </si>
  <si>
    <t>87155N109</t>
  </si>
  <si>
    <t>GALAPAGOS NV SPON ADR</t>
  </si>
  <si>
    <t>B292NQ7</t>
  </si>
  <si>
    <t>36315X101</t>
  </si>
  <si>
    <t>SMITHS GROUP PLC</t>
  </si>
  <si>
    <t>B1WY233</t>
  </si>
  <si>
    <t>B1WY23900</t>
  </si>
  <si>
    <t>GBP</t>
  </si>
  <si>
    <t>SYMRISE AG</t>
  </si>
  <si>
    <t>B1JB4K8</t>
  </si>
  <si>
    <t>B1JB4K905</t>
  </si>
  <si>
    <t>EUR</t>
  </si>
  <si>
    <t>AERCAP HOLDINGS NV</t>
  </si>
  <si>
    <t>B1HHKD3</t>
  </si>
  <si>
    <t>N00985106</t>
  </si>
  <si>
    <t>LOGITECH INTERNATIONAL REG</t>
  </si>
  <si>
    <t>B1921K0</t>
  </si>
  <si>
    <t>H50430232</t>
  </si>
  <si>
    <t>LONDON STOCK EXCHANGE GROUP</t>
  </si>
  <si>
    <t>B0SWJX3</t>
  </si>
  <si>
    <t>B0SWJX907</t>
  </si>
  <si>
    <t>BUNZL PLC</t>
  </si>
  <si>
    <t>B0744B3</t>
  </si>
  <si>
    <t>B0744B906</t>
  </si>
  <si>
    <t>LONZA GROUP AG REG</t>
  </si>
  <si>
    <t>BALOISE HOLDING AG   REG</t>
  </si>
  <si>
    <t>YASKAWA ELECTRIC CORP</t>
  </si>
  <si>
    <t>JPY</t>
  </si>
  <si>
    <t>TDK CORP</t>
  </si>
  <si>
    <t>OMRON CORP</t>
  </si>
  <si>
    <t>NIDEC CORP</t>
  </si>
  <si>
    <t>SEIKO EPSON CORP</t>
  </si>
  <si>
    <t>MAKITA CORP</t>
  </si>
  <si>
    <t>SUBARU CORP</t>
  </si>
  <si>
    <t>PAN PACIFIC INTERNATIONAL HO</t>
  </si>
  <si>
    <t>RAKUTEN INC</t>
  </si>
  <si>
    <t>ASAHI KASEI CORP</t>
  </si>
  <si>
    <t>ALPS ALPINE CO LTD</t>
  </si>
  <si>
    <t>TELEPERFORMANCE</t>
  </si>
  <si>
    <t>INFINEON TECHNOLOGIES AG</t>
  </si>
  <si>
    <t>DASSAULT SYSTEMES SA</t>
  </si>
  <si>
    <t>VEOLIA ENVIRONNEMENT</t>
  </si>
  <si>
    <t>SONY CORP SPONSORED ADR</t>
  </si>
  <si>
    <t>SAP SE SPONSORED ADR</t>
  </si>
  <si>
    <t>PEARSON PLC SPONSORED ADR</t>
  </si>
  <si>
    <t>OPEN TEXT CORP</t>
  </si>
  <si>
    <t>NOKIA CORP SPON ADR</t>
  </si>
  <si>
    <t>SMITH + NEPHEW PLC  SPON ADR</t>
  </si>
  <si>
    <t>83175M205</t>
  </si>
  <si>
    <t>INFINEON TECHNOLOGIES ADR</t>
  </si>
  <si>
    <t>45662N103</t>
  </si>
  <si>
    <t>STMICROELECTRONICS NV NY SHS</t>
  </si>
  <si>
    <t>ORIX    SPONSORED ADR</t>
  </si>
  <si>
    <t>ELBIT SYSTEMS LTD</t>
  </si>
  <si>
    <t>M3760D101</t>
  </si>
  <si>
    <t>CHECK POINT SOFTWARE TECH</t>
  </si>
  <si>
    <t>M22465104</t>
  </si>
  <si>
    <t>CAE INC</t>
  </si>
  <si>
    <t>TECK RESOURCES LTD CLS B</t>
  </si>
  <si>
    <t>ERICSSON (LM) TEL SP ADR</t>
  </si>
  <si>
    <t>US DOLLAR</t>
  </si>
  <si>
    <t>FC</t>
  </si>
  <si>
    <t>EURO CURRENCY</t>
  </si>
  <si>
    <t>SWISS FRANC</t>
  </si>
  <si>
    <t>SWEDISH KRONA</t>
  </si>
  <si>
    <t>SEK</t>
  </si>
  <si>
    <t>JAPANESE YEN</t>
  </si>
  <si>
    <t>POUND STERLING</t>
  </si>
  <si>
    <t>STRS LIQUIDITY FUND</t>
  </si>
  <si>
    <t>8322049D5</t>
  </si>
  <si>
    <t>SF</t>
  </si>
  <si>
    <t>AUSTRALIAN DOLLAR</t>
  </si>
  <si>
    <t>INFINEON TECHNOLOGIES ADR ADR</t>
  </si>
  <si>
    <t>DR</t>
  </si>
  <si>
    <t>N</t>
  </si>
  <si>
    <t>FERRARI NV COMMON STOCK EUR.01</t>
  </si>
  <si>
    <t>GRIFOLS SA ADR ADR</t>
  </si>
  <si>
    <t>SYMRISE AG UNSPON ADR ADR</t>
  </si>
  <si>
    <t>MERCK KGAA UNSPONSORED ADR ADR</t>
  </si>
  <si>
    <t>B24BVX2</t>
  </si>
  <si>
    <t>SYMRISE AG COMMON STOCK</t>
  </si>
  <si>
    <t>LOGITECH INTERNATIONAL REG COMMON STOCK CHF.25</t>
  </si>
  <si>
    <t>LONDON STOCK EXCHANGE GROUP COMMON STOCK GBP.06918605</t>
  </si>
  <si>
    <t>SEIKO EPSON CORP COMMON STOCK</t>
  </si>
  <si>
    <t>LONZA GROUP AG REG COMMON STOCK CHF1.0</t>
  </si>
  <si>
    <t>SMITH + NEPHEW PLC  SPON ADR ADR</t>
  </si>
  <si>
    <t>SAP SE SPONSORED ADR ADR</t>
  </si>
  <si>
    <t>STMICROELECTRONICS NV NY SHS NY REG SHRS</t>
  </si>
  <si>
    <t>TDK CORP COMMON STOCK</t>
  </si>
  <si>
    <t>SUBARU CORP COMMON STOCK</t>
  </si>
  <si>
    <t>INFINEON TECHNOLOGIES AG COMMON STOCK</t>
  </si>
  <si>
    <t>OMRON CORP COMMON STOCK</t>
  </si>
  <si>
    <t>NIDEC CORP COMMON STOCK</t>
  </si>
  <si>
    <t>ASAHI KASEI CORP COMMON STOCK</t>
  </si>
  <si>
    <t>PEARSON PLC SPONSORED ADR ADR</t>
  </si>
  <si>
    <t>YASKAWA ELECTRIC CORP COMMON STOCK</t>
  </si>
  <si>
    <t>MERCK KGAA SPONSORED ADR ADR</t>
  </si>
  <si>
    <t>ALPS ALPINE CO LTD COMMON STOCK</t>
  </si>
  <si>
    <t>tcl8</t>
  </si>
  <si>
    <t>Aercap Holdings N.V.</t>
  </si>
  <si>
    <t>us</t>
  </si>
  <si>
    <t xml:space="preserve">Ascendis Pharma A/S Sponsored </t>
  </si>
  <si>
    <t>CGI Inc.</t>
  </si>
  <si>
    <t>Cae Inc.</t>
  </si>
  <si>
    <t>ERICSSON L M TELEPHONE CO</t>
  </si>
  <si>
    <t>Elbit Systems Ltd.</t>
  </si>
  <si>
    <t>Ferrari NV</t>
  </si>
  <si>
    <t>GALAPAGOS NV</t>
  </si>
  <si>
    <t>GRIFOLS SA</t>
  </si>
  <si>
    <t>INFINEON TECHNOLOGIES</t>
  </si>
  <si>
    <t xml:space="preserve">INTERCONTINENTAL HOTELS GROUP </t>
  </si>
  <si>
    <t>Icon Plc</t>
  </si>
  <si>
    <t>Julius Baer Gruppe AG Unsponso</t>
  </si>
  <si>
    <t>LINE Corp. Sponsored ADR</t>
  </si>
  <si>
    <t>Logitech International S.A.</t>
  </si>
  <si>
    <t>Merck KGaA Sponsored ADR</t>
  </si>
  <si>
    <t>Morphosys AG</t>
  </si>
  <si>
    <t>NOKIA CORP -SPON ADR</t>
  </si>
  <si>
    <t>Open Text Corp.</t>
  </si>
  <si>
    <t>Orix Corp.</t>
  </si>
  <si>
    <t>SAP SE-SPONSORED ADR</t>
  </si>
  <si>
    <t>SONY CORP</t>
  </si>
  <si>
    <t>Shopify, Inc. Class A</t>
  </si>
  <si>
    <t>Smith &amp; Nephew Plc</t>
  </si>
  <si>
    <t>South32 ADR</t>
  </si>
  <si>
    <t>Stmicroelectronics N.V.</t>
  </si>
  <si>
    <t>Symrise AG Unsponsored ADR</t>
  </si>
  <si>
    <t>Teck Resources Ltd.</t>
  </si>
  <si>
    <t>uniQure N.V.</t>
  </si>
  <si>
    <t>Dassault System S.A.</t>
  </si>
  <si>
    <t>eu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</si>
  <si>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</si>
  <si>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</si>
  <si>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</si>
  <si>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</si>
  <si>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</si>
  <si>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</si>
  <si>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</si>
  <si>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</si>
  <si>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</si>
  <si>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</si>
  <si>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</si>
  <si>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Seiko Epson</t>
  </si>
  <si>
    <t>TDK Corp. Sponsored</t>
  </si>
  <si>
    <t>Yaskawa Electric Corporation</t>
  </si>
  <si>
    <t>ch</t>
  </si>
  <si>
    <t>Lonza Group AG</t>
  </si>
  <si>
    <t>Treasury Wine Estates ltd</t>
  </si>
  <si>
    <t>au</t>
  </si>
  <si>
    <t>BUNZL PLC Common Stock</t>
  </si>
  <si>
    <t>gb</t>
  </si>
  <si>
    <t>London Stock Exchange Grpoup P</t>
  </si>
  <si>
    <t>Smith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</si>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</sst>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1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13" fillId="0" borderId="5" xfId="0" quotePrefix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4" fillId="0" borderId="10" xfId="0" quotePrefix="1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3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13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  <cellStyle name="Normal 8" xfId="9" xr:uid="{00000000-0005-0000-0000-00000A000000}"/>
    <cellStyle name="Normal 9" xfId="10" xr:uid="{00000000-0005-0000-0000-00000B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>
      <selection activeCell="F26" sqref="F26"/>
    </sheetView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43951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69331017.790000007</v>
      </c>
      <c r="E15" s="30">
        <f>+Recon!H3</f>
        <v>69343393.019999996</v>
      </c>
      <c r="F15" s="13">
        <f ca="1">+D15-E15</f>
        <v>-12375.229999989271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205972.97999999998</v>
      </c>
      <c r="E16" s="30">
        <f>+Recon!B3</f>
        <v>143105.28</v>
      </c>
      <c r="F16" s="13">
        <f ca="1">+D16-E16</f>
        <v>62867.699999999983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-25.42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69536965.350000009</v>
      </c>
      <c r="E23" s="16">
        <f>SUM(E14:E22)</f>
        <v>69486498.299999997</v>
      </c>
      <c r="F23" s="16">
        <f ca="1">SUM(F14:F22)</f>
        <v>50492.470000010711</v>
      </c>
    </row>
    <row r="24" spans="1:7" x14ac:dyDescent="0.2">
      <c r="B24" s="15" t="s">
        <v>36</v>
      </c>
      <c r="D24" s="16">
        <f>Trial!G43</f>
        <v>69536965.349999994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7.2612415203722588E-4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8" t="s">
        <v>34</v>
      </c>
      <c r="B2" s="71"/>
      <c r="C2" s="71"/>
      <c r="D2" s="71"/>
      <c r="E2" s="72"/>
      <c r="G2" s="78" t="s">
        <v>16</v>
      </c>
      <c r="H2" s="71"/>
      <c r="I2" s="71"/>
      <c r="J2" s="71"/>
      <c r="K2" s="72"/>
      <c r="M2" s="70" t="s">
        <v>40</v>
      </c>
      <c r="N2" s="71"/>
      <c r="O2" s="71"/>
      <c r="P2" s="71"/>
      <c r="Q2" s="72"/>
    </row>
    <row r="3" spans="1:19" x14ac:dyDescent="0.2">
      <c r="A3" s="7" t="s">
        <v>11</v>
      </c>
      <c r="B3" s="79">
        <f>SUM(P:P)</f>
        <v>143105.28</v>
      </c>
      <c r="C3" s="79"/>
      <c r="D3" s="79"/>
      <c r="E3" s="80"/>
      <c r="F3" s="2" t="s">
        <v>38</v>
      </c>
      <c r="G3" s="7" t="s">
        <v>11</v>
      </c>
      <c r="H3" s="79">
        <f>SUM(M13:M59973)</f>
        <v>69343393.019999996</v>
      </c>
      <c r="I3" s="79"/>
      <c r="J3" s="79"/>
      <c r="K3" s="80"/>
      <c r="L3" s="2" t="s">
        <v>38</v>
      </c>
      <c r="M3" s="7" t="s">
        <v>11</v>
      </c>
      <c r="N3" s="73">
        <f>SUM(G13:G59973)</f>
        <v>2349693</v>
      </c>
      <c r="O3" s="73"/>
      <c r="P3" s="73"/>
      <c r="Q3" s="74"/>
      <c r="R3" s="2" t="s">
        <v>38</v>
      </c>
    </row>
    <row r="4" spans="1:19" x14ac:dyDescent="0.2">
      <c r="A4" s="7" t="s">
        <v>12</v>
      </c>
      <c r="B4" s="79">
        <f>SUM(O:O)</f>
        <v>143105.28</v>
      </c>
      <c r="C4" s="79"/>
      <c r="D4" s="79"/>
      <c r="E4" s="80"/>
      <c r="F4" s="2" t="s">
        <v>38</v>
      </c>
      <c r="G4" s="7" t="s">
        <v>12</v>
      </c>
      <c r="H4" s="79">
        <f>SUM(L13:L59974)</f>
        <v>69331017.790000021</v>
      </c>
      <c r="I4" s="79"/>
      <c r="J4" s="79"/>
      <c r="K4" s="80"/>
      <c r="L4" s="2" t="s">
        <v>38</v>
      </c>
      <c r="M4" s="7" t="s">
        <v>12</v>
      </c>
      <c r="N4" s="75">
        <f>SUM(F13:F59974)</f>
        <v>2349693</v>
      </c>
      <c r="O4" s="75"/>
      <c r="P4" s="75"/>
      <c r="Q4" s="76"/>
      <c r="R4" s="2" t="s">
        <v>38</v>
      </c>
      <c r="S4" s="22"/>
    </row>
    <row r="5" spans="1:19" ht="13.5" thickBot="1" x14ac:dyDescent="0.25">
      <c r="A5" s="7" t="s">
        <v>13</v>
      </c>
      <c r="B5" s="79">
        <f>B4-B3</f>
        <v>0</v>
      </c>
      <c r="C5" s="79"/>
      <c r="D5" s="79"/>
      <c r="E5" s="80"/>
      <c r="F5" s="2" t="s">
        <v>10</v>
      </c>
      <c r="G5" s="7" t="s">
        <v>13</v>
      </c>
      <c r="H5" s="79">
        <f>H4-H3</f>
        <v>-12375.22999997437</v>
      </c>
      <c r="I5" s="79"/>
      <c r="J5" s="79"/>
      <c r="K5" s="80"/>
      <c r="M5" s="7" t="s">
        <v>13</v>
      </c>
      <c r="N5" s="75">
        <f>N4-N3</f>
        <v>0</v>
      </c>
      <c r="O5" s="75"/>
      <c r="P5" s="75"/>
      <c r="Q5" s="76"/>
      <c r="S5" s="22"/>
    </row>
    <row r="6" spans="1:19" ht="13.5" thickBot="1" x14ac:dyDescent="0.25">
      <c r="A6" s="77" t="s">
        <v>14</v>
      </c>
      <c r="B6" s="71"/>
      <c r="C6" s="71"/>
      <c r="D6" s="71"/>
      <c r="E6" s="72"/>
      <c r="G6" s="77" t="s">
        <v>14</v>
      </c>
      <c r="H6" s="71"/>
      <c r="I6" s="71"/>
      <c r="J6" s="71"/>
      <c r="K6" s="72"/>
      <c r="M6" s="77" t="s">
        <v>14</v>
      </c>
      <c r="N6" s="71"/>
      <c r="O6" s="71"/>
      <c r="P6" s="71"/>
      <c r="Q6" s="72"/>
      <c r="S6" s="21"/>
    </row>
    <row r="7" spans="1:19" ht="12.75" customHeight="1" x14ac:dyDescent="0.2">
      <c r="A7" s="6"/>
      <c r="B7" s="69" t="s">
        <v>39</v>
      </c>
      <c r="C7" s="57"/>
      <c r="D7" s="57"/>
      <c r="E7" s="58"/>
      <c r="G7" s="6"/>
      <c r="H7" s="69" t="s">
        <v>44</v>
      </c>
      <c r="I7" s="57"/>
      <c r="J7" s="57"/>
      <c r="K7" s="58"/>
      <c r="M7" s="56" t="s">
        <v>45</v>
      </c>
      <c r="N7" s="57"/>
      <c r="O7" s="57"/>
      <c r="P7" s="58"/>
      <c r="Q7" s="3"/>
    </row>
    <row r="8" spans="1:19" x14ac:dyDescent="0.2">
      <c r="A8" s="6"/>
      <c r="B8" s="59"/>
      <c r="C8" s="60"/>
      <c r="D8" s="60"/>
      <c r="E8" s="61"/>
      <c r="F8" s="2" t="s">
        <v>15</v>
      </c>
      <c r="G8" s="6"/>
      <c r="H8" s="59"/>
      <c r="I8" s="60"/>
      <c r="J8" s="60"/>
      <c r="K8" s="61"/>
      <c r="L8" s="2" t="s">
        <v>15</v>
      </c>
      <c r="M8" s="59"/>
      <c r="N8" s="60"/>
      <c r="O8" s="60"/>
      <c r="P8" s="61"/>
      <c r="Q8" s="2" t="s">
        <v>15</v>
      </c>
    </row>
    <row r="9" spans="1:19" ht="13.5" thickBot="1" x14ac:dyDescent="0.25">
      <c r="A9" s="6"/>
      <c r="B9" s="62"/>
      <c r="C9" s="63"/>
      <c r="D9" s="63"/>
      <c r="E9" s="64"/>
      <c r="G9" s="6"/>
      <c r="H9" s="62"/>
      <c r="I9" s="63"/>
      <c r="J9" s="63"/>
      <c r="K9" s="64"/>
      <c r="L9" s="2"/>
      <c r="M9" s="62"/>
      <c r="N9" s="63"/>
      <c r="O9" s="63"/>
      <c r="P9" s="64"/>
    </row>
    <row r="11" spans="1:19" s="1" customFormat="1" x14ac:dyDescent="0.2">
      <c r="A11" s="66" t="s">
        <v>8</v>
      </c>
      <c r="B11" s="66" t="s">
        <v>0</v>
      </c>
      <c r="C11" s="66" t="s">
        <v>1</v>
      </c>
      <c r="D11" s="67" t="s">
        <v>9</v>
      </c>
      <c r="E11" s="67" t="s">
        <v>2</v>
      </c>
      <c r="F11" s="40" t="s">
        <v>17</v>
      </c>
      <c r="G11" s="40"/>
      <c r="H11" s="66" t="s">
        <v>3</v>
      </c>
      <c r="I11" s="40" t="s">
        <v>48</v>
      </c>
      <c r="J11" s="40"/>
      <c r="K11" s="66" t="s">
        <v>3</v>
      </c>
      <c r="L11" s="68" t="s">
        <v>18</v>
      </c>
      <c r="M11" s="68"/>
      <c r="N11" s="66" t="s">
        <v>3</v>
      </c>
      <c r="O11" s="40" t="s">
        <v>4</v>
      </c>
      <c r="P11" s="40"/>
      <c r="Q11" s="66" t="s">
        <v>3</v>
      </c>
      <c r="R11" s="65" t="s">
        <v>49</v>
      </c>
      <c r="S11" s="65" t="s">
        <v>5</v>
      </c>
    </row>
    <row r="12" spans="1:19" s="1" customFormat="1" x14ac:dyDescent="0.2">
      <c r="A12" s="66"/>
      <c r="B12" s="66"/>
      <c r="C12" s="66"/>
      <c r="D12" s="67"/>
      <c r="E12" s="67"/>
      <c r="F12" s="41" t="s">
        <v>6</v>
      </c>
      <c r="G12" s="41" t="s">
        <v>7</v>
      </c>
      <c r="H12" s="66"/>
      <c r="I12" s="41" t="s">
        <v>6</v>
      </c>
      <c r="J12" s="41" t="s">
        <v>7</v>
      </c>
      <c r="K12" s="66"/>
      <c r="L12" s="35" t="s">
        <v>6</v>
      </c>
      <c r="M12" s="35" t="s">
        <v>7</v>
      </c>
      <c r="N12" s="66"/>
      <c r="O12" s="41" t="s">
        <v>6</v>
      </c>
      <c r="P12" s="41" t="s">
        <v>7</v>
      </c>
      <c r="Q12" s="66"/>
      <c r="R12" s="65"/>
      <c r="S12" s="65"/>
    </row>
    <row r="13" spans="1:19" x14ac:dyDescent="0.2">
      <c r="A13" s="47">
        <v>43951</v>
      </c>
      <c r="B13" s="36" t="s">
        <v>59</v>
      </c>
      <c r="C13" s="43">
        <f>VLOOKUP(D13,'Holdings Manager'!$C$2:$O$65,13,FALSE)</f>
        <v>43</v>
      </c>
      <c r="D13" s="44" t="s">
        <v>269</v>
      </c>
      <c r="E13" s="44" t="s">
        <v>270</v>
      </c>
      <c r="F13" s="45">
        <v>38552</v>
      </c>
      <c r="G13" s="45">
        <f>VLOOKUP(D13,Sheet1!$C$2:$E$65,3,FALSE)</f>
        <v>38552</v>
      </c>
      <c r="H13" s="37">
        <f>F13-G13</f>
        <v>0</v>
      </c>
      <c r="I13" s="45">
        <f>VLOOKUP(D13,'Holdings Manager'!$C$2:$J$65,8,FALSE)</f>
        <v>49.45</v>
      </c>
      <c r="J13" s="45">
        <f>VLOOKUP(D13,Sheet1!$C$2:$J$65,8,FALSE)</f>
        <v>49.45</v>
      </c>
      <c r="K13" s="38">
        <f>I13-J13</f>
        <v>0</v>
      </c>
      <c r="L13" s="45">
        <f>VLOOKUP(D13,'Holdings Manager'!$C$2:$H$65,6,FALSE)</f>
        <v>1906396.4</v>
      </c>
      <c r="M13" s="45">
        <f>VLOOKUP(D13,Sheet1!$C$2:$H$65,6,FALSE)</f>
        <v>1906396.4</v>
      </c>
      <c r="N13" s="38">
        <f>L13-M13</f>
        <v>0</v>
      </c>
      <c r="O13" s="45">
        <f>IFERROR(VLOOKUP(D13,'Accruals Manager'!$B$2:$C$33,2,FALSE),0)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43951</v>
      </c>
      <c r="B14" s="36" t="s">
        <v>59</v>
      </c>
      <c r="C14" s="43">
        <f>VLOOKUP(D14,'Holdings Manager'!$C$2:$O$65,13,FALSE)</f>
        <v>43</v>
      </c>
      <c r="D14" s="44" t="s">
        <v>273</v>
      </c>
      <c r="E14" s="44">
        <v>617760202</v>
      </c>
      <c r="F14" s="45">
        <v>14000</v>
      </c>
      <c r="G14" s="45">
        <f>VLOOKUP(D14,Sheet1!$C$2:$E$65,3,FALSE)</f>
        <v>14000</v>
      </c>
      <c r="H14" s="37">
        <f t="shared" ref="H14:H70" si="1">F14-G14</f>
        <v>0</v>
      </c>
      <c r="I14" s="45">
        <f>VLOOKUP(D14,'Holdings Manager'!$C$2:$J$65,8,FALSE)</f>
        <v>26.09</v>
      </c>
      <c r="J14" s="45">
        <f>VLOOKUP(D14,Sheet1!$C$2:$J$65,8,FALSE)</f>
        <v>26.09</v>
      </c>
      <c r="K14" s="38">
        <f t="shared" ref="K14:K71" si="2">I14-J14</f>
        <v>0</v>
      </c>
      <c r="L14" s="45">
        <f>VLOOKUP(D14,'Holdings Manager'!$C$2:$H$65,6,FALSE)</f>
        <v>365260</v>
      </c>
      <c r="M14" s="45">
        <f>VLOOKUP(D14,Sheet1!$C$2:$H$65,6,FALSE)</f>
        <v>365260</v>
      </c>
      <c r="N14" s="38">
        <f t="shared" ref="N14:N71" si="3">L14-M14</f>
        <v>0</v>
      </c>
      <c r="O14" s="45">
        <f>IFERROR(VLOOKUP(D14,'Accruals Manager'!$B$2:$C$33,2,FALSE),0)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43951</v>
      </c>
      <c r="B15" s="36" t="s">
        <v>59</v>
      </c>
      <c r="C15" s="43">
        <f>VLOOKUP(D15,'Holdings Manager'!$C$2:$O$65,13,FALSE)</f>
        <v>41</v>
      </c>
      <c r="D15" s="44" t="s">
        <v>275</v>
      </c>
      <c r="E15" s="44" t="s">
        <v>276</v>
      </c>
      <c r="F15" s="45">
        <v>14596</v>
      </c>
      <c r="G15" s="45">
        <f>VLOOKUP(D15,Sheet1!$C$2:$E$65,3,FALSE)</f>
        <v>14596</v>
      </c>
      <c r="H15" s="37">
        <f t="shared" si="1"/>
        <v>0</v>
      </c>
      <c r="I15" s="45">
        <f>VLOOKUP(D15,'Holdings Manager'!$C$2:$J$65,8,FALSE)</f>
        <v>155.62</v>
      </c>
      <c r="J15" s="45">
        <f>VLOOKUP(D15,Sheet1!$C$2:$J$65,8,FALSE)</f>
        <v>155.62</v>
      </c>
      <c r="K15" s="38">
        <f t="shared" si="2"/>
        <v>0</v>
      </c>
      <c r="L15" s="45">
        <f>VLOOKUP(D15,'Holdings Manager'!$C$2:$H$65,6,FALSE)</f>
        <v>2271429.52</v>
      </c>
      <c r="M15" s="45">
        <f>VLOOKUP(D15,Sheet1!$C$2:$H$65,6,FALSE)</f>
        <v>2271429.52</v>
      </c>
      <c r="N15" s="38">
        <f t="shared" si="3"/>
        <v>0</v>
      </c>
      <c r="O15" s="45">
        <f>IFERROR(VLOOKUP(D15,'Accruals Manager'!$B$2:$C$33,2,FALSE),0)</f>
        <v>17911.919999999998</v>
      </c>
      <c r="P15" s="45">
        <v>17911.919999999998</v>
      </c>
      <c r="Q15" s="37">
        <f t="shared" si="0"/>
        <v>0</v>
      </c>
      <c r="S15" s="39"/>
    </row>
    <row r="16" spans="1:19" x14ac:dyDescent="0.2">
      <c r="A16" s="47">
        <v>43951</v>
      </c>
      <c r="B16" s="36" t="s">
        <v>59</v>
      </c>
      <c r="C16" s="43">
        <f>VLOOKUP(D16,'Holdings Manager'!$C$2:$O$65,13,FALSE)</f>
        <v>43</v>
      </c>
      <c r="D16" s="44" t="s">
        <v>278</v>
      </c>
      <c r="E16" s="44">
        <v>589339209</v>
      </c>
      <c r="F16" s="45">
        <v>73023</v>
      </c>
      <c r="G16" s="45">
        <f>VLOOKUP(D16,Sheet1!$C$2:$E$65,3,FALSE)</f>
        <v>73023</v>
      </c>
      <c r="H16" s="37">
        <f t="shared" si="1"/>
        <v>0</v>
      </c>
      <c r="I16" s="45">
        <f>VLOOKUP(D16,'Holdings Manager'!$C$2:$J$65,8,FALSE)</f>
        <v>23.12</v>
      </c>
      <c r="J16" s="45">
        <f>VLOOKUP(D16,Sheet1!$C$2:$J$65,8,FALSE)</f>
        <v>23.24</v>
      </c>
      <c r="K16" s="38">
        <f t="shared" si="2"/>
        <v>-0.11999999999999744</v>
      </c>
      <c r="L16" s="45">
        <f>VLOOKUP(D16,'Holdings Manager'!$C$2:$H$65,6,FALSE)</f>
        <v>1688291.76</v>
      </c>
      <c r="M16" s="45">
        <f>VLOOKUP(D16,Sheet1!$C$2:$H$65,6,FALSE)</f>
        <v>1697200.57</v>
      </c>
      <c r="N16" s="38">
        <f t="shared" si="3"/>
        <v>-8908.8100000000559</v>
      </c>
      <c r="O16" s="45">
        <f>IFERROR(VLOOKUP(D16,'Accruals Manager'!$B$2:$C$33,2,FALSE),0)</f>
        <v>0</v>
      </c>
      <c r="P16" s="45">
        <v>0</v>
      </c>
      <c r="Q16" s="37">
        <f t="shared" si="0"/>
        <v>0</v>
      </c>
      <c r="R16" s="39" t="s">
        <v>47</v>
      </c>
      <c r="S16" s="39"/>
    </row>
    <row r="17" spans="1:19" x14ac:dyDescent="0.2">
      <c r="A17" s="47">
        <v>43951</v>
      </c>
      <c r="B17" s="36" t="s">
        <v>59</v>
      </c>
      <c r="C17" s="43">
        <f>VLOOKUP(D17,'Holdings Manager'!$C$2:$O$65,13,FALSE)</f>
        <v>41</v>
      </c>
      <c r="D17" s="44" t="s">
        <v>280</v>
      </c>
      <c r="E17" s="44" t="s">
        <v>281</v>
      </c>
      <c r="F17" s="45">
        <v>5392</v>
      </c>
      <c r="G17" s="45">
        <f>VLOOKUP(D17,Sheet1!$C$2:$E$65,3,FALSE)</f>
        <v>5392</v>
      </c>
      <c r="H17" s="37">
        <f t="shared" si="1"/>
        <v>0</v>
      </c>
      <c r="I17" s="45">
        <f>VLOOKUP(D17,'Holdings Manager'!$C$2:$J$65,8,FALSE)</f>
        <v>632.29</v>
      </c>
      <c r="J17" s="45">
        <f>VLOOKUP(D17,Sheet1!$C$2:$J$65,8,FALSE)</f>
        <v>632.29</v>
      </c>
      <c r="K17" s="38">
        <f t="shared" si="2"/>
        <v>0</v>
      </c>
      <c r="L17" s="45">
        <f>VLOOKUP(D17,'Holdings Manager'!$C$2:$H$65,6,FALSE)</f>
        <v>3409307.68</v>
      </c>
      <c r="M17" s="45">
        <f>VLOOKUP(D17,Sheet1!$C$2:$H$65,6,FALSE)</f>
        <v>3409307.68</v>
      </c>
      <c r="N17" s="38">
        <f t="shared" si="3"/>
        <v>0</v>
      </c>
      <c r="O17" s="45">
        <f>IFERROR(VLOOKUP(D17,'Accruals Manager'!$B$2:$C$33,2,FALSE),0)</f>
        <v>0</v>
      </c>
      <c r="P17" s="45">
        <v>0</v>
      </c>
      <c r="Q17" s="37">
        <f t="shared" si="0"/>
        <v>0</v>
      </c>
      <c r="R17" s="39"/>
      <c r="S17" s="39"/>
    </row>
    <row r="18" spans="1:19" x14ac:dyDescent="0.2">
      <c r="A18" s="47">
        <v>43951</v>
      </c>
      <c r="B18" s="36" t="s">
        <v>59</v>
      </c>
      <c r="C18" s="43">
        <f>VLOOKUP(D18,'Holdings Manager'!$C$2:$O$65,13,FALSE)</f>
        <v>43</v>
      </c>
      <c r="D18" s="44" t="s">
        <v>283</v>
      </c>
      <c r="E18" s="44" t="s">
        <v>284</v>
      </c>
      <c r="F18" s="45">
        <v>77042</v>
      </c>
      <c r="G18" s="45">
        <f>VLOOKUP(D18,Sheet1!$C$2:$E$65,3,FALSE)</f>
        <v>77042</v>
      </c>
      <c r="H18" s="37">
        <f t="shared" si="1"/>
        <v>0</v>
      </c>
      <c r="I18" s="45">
        <f>VLOOKUP(D18,'Holdings Manager'!$C$2:$J$65,8,FALSE)</f>
        <v>6.36</v>
      </c>
      <c r="J18" s="45">
        <f>VLOOKUP(D18,Sheet1!$C$2:$J$65,8,FALSE)</f>
        <v>6.5</v>
      </c>
      <c r="K18" s="38">
        <f t="shared" si="2"/>
        <v>-0.13999999999999968</v>
      </c>
      <c r="L18" s="45">
        <f>VLOOKUP(D18,'Holdings Manager'!$C$2:$H$65,6,FALSE)</f>
        <v>489987.12</v>
      </c>
      <c r="M18" s="45">
        <f>VLOOKUP(D18,Sheet1!$C$2:$H$65,6,FALSE)</f>
        <v>500618.92</v>
      </c>
      <c r="N18" s="38">
        <f t="shared" si="3"/>
        <v>-10631.799999999988</v>
      </c>
      <c r="O18" s="45">
        <f>IFERROR(VLOOKUP(D18,'Accruals Manager'!$B$2:$C$33,2,FALSE),0)</f>
        <v>0</v>
      </c>
      <c r="P18" s="45">
        <v>0</v>
      </c>
      <c r="Q18" s="37">
        <f t="shared" si="0"/>
        <v>0</v>
      </c>
      <c r="R18" s="39" t="s">
        <v>47</v>
      </c>
      <c r="S18" s="39"/>
    </row>
    <row r="19" spans="1:19" ht="12.75" customHeight="1" x14ac:dyDescent="0.2">
      <c r="A19" s="47">
        <v>43951</v>
      </c>
      <c r="B19" s="36" t="s">
        <v>59</v>
      </c>
      <c r="C19" s="43">
        <f>VLOOKUP(D19,'Holdings Manager'!$C$2:$O$65,13,FALSE)</f>
        <v>43</v>
      </c>
      <c r="D19" s="44" t="s">
        <v>286</v>
      </c>
      <c r="E19" s="44" t="s">
        <v>287</v>
      </c>
      <c r="F19" s="45">
        <v>6500</v>
      </c>
      <c r="G19" s="45">
        <f>VLOOKUP(D19,Sheet1!$C$2:$E$65,3,FALSE)</f>
        <v>6500</v>
      </c>
      <c r="H19" s="37">
        <f t="shared" si="1"/>
        <v>0</v>
      </c>
      <c r="I19" s="45">
        <f>VLOOKUP(D19,'Holdings Manager'!$C$2:$J$65,8,FALSE)</f>
        <v>135.72999999999999</v>
      </c>
      <c r="J19" s="45">
        <f>VLOOKUP(D19,Sheet1!$C$2:$J$65,8,FALSE)</f>
        <v>135.72999999999999</v>
      </c>
      <c r="K19" s="38">
        <f t="shared" si="2"/>
        <v>0</v>
      </c>
      <c r="L19" s="45">
        <f>VLOOKUP(D19,'Holdings Manager'!$C$2:$H$65,6,FALSE)</f>
        <v>882245</v>
      </c>
      <c r="M19" s="45">
        <f>VLOOKUP(D19,Sheet1!$C$2:$H$65,6,FALSE)</f>
        <v>882245</v>
      </c>
      <c r="N19" s="38">
        <f t="shared" si="3"/>
        <v>0</v>
      </c>
      <c r="O19" s="45">
        <f>IFERROR(VLOOKUP(D19,'Accruals Manager'!$B$2:$C$33,2,FALSE),0)</f>
        <v>0</v>
      </c>
      <c r="P19" s="45">
        <v>0</v>
      </c>
      <c r="Q19" s="37">
        <f t="shared" si="0"/>
        <v>0</v>
      </c>
      <c r="S19" s="39"/>
    </row>
    <row r="20" spans="1:19" x14ac:dyDescent="0.2">
      <c r="A20" s="47">
        <v>43951</v>
      </c>
      <c r="B20" s="36" t="s">
        <v>59</v>
      </c>
      <c r="C20" s="43">
        <f>VLOOKUP(D20,'Holdings Manager'!$C$2:$O$65,13,FALSE)</f>
        <v>41</v>
      </c>
      <c r="D20" s="44" t="s">
        <v>289</v>
      </c>
      <c r="E20" s="44" t="s">
        <v>290</v>
      </c>
      <c r="F20" s="45">
        <v>30672</v>
      </c>
      <c r="G20" s="45">
        <f>VLOOKUP(D20,Sheet1!$C$2:$E$65,3,FALSE)</f>
        <v>30672</v>
      </c>
      <c r="H20" s="37">
        <f t="shared" si="1"/>
        <v>0</v>
      </c>
      <c r="I20" s="45">
        <f>VLOOKUP(D20,'Holdings Manager'!$C$2:$J$65,8,FALSE)</f>
        <v>63.64</v>
      </c>
      <c r="J20" s="45">
        <f>VLOOKUP(D20,Sheet1!$C$2:$J$65,8,FALSE)</f>
        <v>63.64</v>
      </c>
      <c r="K20" s="38">
        <f t="shared" si="2"/>
        <v>0</v>
      </c>
      <c r="L20" s="45">
        <f>VLOOKUP(D20,'Holdings Manager'!$C$2:$H$65,6,FALSE)</f>
        <v>1951966.08</v>
      </c>
      <c r="M20" s="45">
        <f>VLOOKUP(D20,Sheet1!$C$2:$H$65,6,FALSE)</f>
        <v>1951966.08</v>
      </c>
      <c r="N20" s="38">
        <f t="shared" si="3"/>
        <v>0</v>
      </c>
      <c r="O20" s="45">
        <f>IFERROR(VLOOKUP(D20,'Accruals Manager'!$B$2:$C$33,2,FALSE),0)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43951</v>
      </c>
      <c r="B21" s="36" t="s">
        <v>59</v>
      </c>
      <c r="C21" s="43">
        <f>VLOOKUP(D21,'Holdings Manager'!$C$2:$O$65,13,FALSE)</f>
        <v>41</v>
      </c>
      <c r="D21" s="44" t="s">
        <v>292</v>
      </c>
      <c r="E21" s="44" t="s">
        <v>293</v>
      </c>
      <c r="F21" s="45">
        <v>27647</v>
      </c>
      <c r="G21" s="45">
        <f>VLOOKUP(D21,Sheet1!$C$2:$E$65,3,FALSE)</f>
        <v>27647</v>
      </c>
      <c r="H21" s="37">
        <f t="shared" si="1"/>
        <v>0</v>
      </c>
      <c r="I21" s="45">
        <f>VLOOKUP(D21,'Holdings Manager'!$C$2:$J$65,8,FALSE)</f>
        <v>63.97</v>
      </c>
      <c r="J21" s="45">
        <f>VLOOKUP(D21,Sheet1!$C$2:$J$65,8,FALSE)</f>
        <v>63.97</v>
      </c>
      <c r="K21" s="38">
        <f t="shared" si="2"/>
        <v>0</v>
      </c>
      <c r="L21" s="45">
        <f>VLOOKUP(D21,'Holdings Manager'!$C$2:$H$65,6,FALSE)</f>
        <v>1768578.59</v>
      </c>
      <c r="M21" s="45">
        <f>VLOOKUP(D21,Sheet1!$C$2:$H$65,6,FALSE)</f>
        <v>1768578.59</v>
      </c>
      <c r="N21" s="38">
        <f t="shared" si="3"/>
        <v>0</v>
      </c>
      <c r="O21" s="45">
        <f>IFERROR(VLOOKUP(D21,'Accruals Manager'!$B$2:$C$33,2,FALSE),0)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43951</v>
      </c>
      <c r="B22" s="36" t="s">
        <v>59</v>
      </c>
      <c r="C22" s="43">
        <f>VLOOKUP(D22,'Holdings Manager'!$C$2:$O$65,13,FALSE)</f>
        <v>43</v>
      </c>
      <c r="D22" s="44" t="s">
        <v>295</v>
      </c>
      <c r="E22" s="44" t="s">
        <v>296</v>
      </c>
      <c r="F22" s="45">
        <v>22201</v>
      </c>
      <c r="G22" s="45">
        <f>VLOOKUP(D22,Sheet1!$C$2:$E$65,3,FALSE)</f>
        <v>22201</v>
      </c>
      <c r="H22" s="37">
        <f t="shared" si="1"/>
        <v>0</v>
      </c>
      <c r="I22" s="45">
        <f>VLOOKUP(D22,'Holdings Manager'!$C$2:$J$65,8,FALSE)</f>
        <v>45.56</v>
      </c>
      <c r="J22" s="45">
        <f>VLOOKUP(D22,Sheet1!$C$2:$J$65,8,FALSE)</f>
        <v>45.56</v>
      </c>
      <c r="K22" s="38">
        <f t="shared" si="2"/>
        <v>0</v>
      </c>
      <c r="L22" s="45">
        <f>VLOOKUP(D22,'Holdings Manager'!$C$2:$H$65,6,FALSE)</f>
        <v>1011477.56</v>
      </c>
      <c r="M22" s="45">
        <f>VLOOKUP(D22,Sheet1!$C$2:$H$65,6,FALSE)</f>
        <v>1011477.56</v>
      </c>
      <c r="N22" s="38">
        <f t="shared" si="3"/>
        <v>0</v>
      </c>
      <c r="O22" s="45">
        <f>IFERROR(VLOOKUP(D22,'Accruals Manager'!$B$2:$C$33,2,FALSE),0)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43951</v>
      </c>
      <c r="B23" s="36" t="s">
        <v>59</v>
      </c>
      <c r="C23" s="43">
        <f>VLOOKUP(D23,'Holdings Manager'!$C$2:$O$65,13,FALSE)</f>
        <v>41</v>
      </c>
      <c r="D23" s="44" t="s">
        <v>298</v>
      </c>
      <c r="E23" s="44" t="s">
        <v>299</v>
      </c>
      <c r="F23" s="45">
        <v>11424</v>
      </c>
      <c r="G23" s="45">
        <f>VLOOKUP(D23,Sheet1!$C$2:$E$65,3,FALSE)</f>
        <v>11424</v>
      </c>
      <c r="H23" s="37">
        <f t="shared" si="1"/>
        <v>0</v>
      </c>
      <c r="I23" s="45">
        <f>VLOOKUP(D23,'Holdings Manager'!$C$2:$J$65,8,FALSE)</f>
        <v>160.47</v>
      </c>
      <c r="J23" s="45">
        <f>VLOOKUP(D23,Sheet1!$C$2:$J$65,8,FALSE)</f>
        <v>160.47</v>
      </c>
      <c r="K23" s="38">
        <f t="shared" si="2"/>
        <v>0</v>
      </c>
      <c r="L23" s="45">
        <f>VLOOKUP(D23,'Holdings Manager'!$C$2:$H$65,6,FALSE)</f>
        <v>1833209.28</v>
      </c>
      <c r="M23" s="45">
        <f>VLOOKUP(D23,Sheet1!$C$2:$H$65,6,FALSE)</f>
        <v>1833209.28</v>
      </c>
      <c r="N23" s="38">
        <f t="shared" si="3"/>
        <v>0</v>
      </c>
      <c r="O23" s="45">
        <f>IFERROR(VLOOKUP(D23,'Accruals Manager'!$B$2:$C$33,2,FALSE),0)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43951</v>
      </c>
      <c r="B24" s="36" t="s">
        <v>59</v>
      </c>
      <c r="C24" s="43">
        <f>VLOOKUP(D24,'Holdings Manager'!$C$2:$O$65,13,FALSE)</f>
        <v>43</v>
      </c>
      <c r="D24" s="44" t="s">
        <v>301</v>
      </c>
      <c r="E24" s="44">
        <v>398438408</v>
      </c>
      <c r="F24" s="45">
        <v>50445</v>
      </c>
      <c r="G24" s="45">
        <f>VLOOKUP(D24,Sheet1!$C$2:$E$65,3,FALSE)</f>
        <v>50445</v>
      </c>
      <c r="H24" s="37">
        <f t="shared" si="1"/>
        <v>0</v>
      </c>
      <c r="I24" s="45">
        <f>VLOOKUP(D24,'Holdings Manager'!$C$2:$J$65,8,FALSE)</f>
        <v>20.3</v>
      </c>
      <c r="J24" s="45">
        <f>VLOOKUP(D24,Sheet1!$C$2:$J$65,8,FALSE)</f>
        <v>20.3</v>
      </c>
      <c r="K24" s="38">
        <f t="shared" si="2"/>
        <v>0</v>
      </c>
      <c r="L24" s="45">
        <f>VLOOKUP(D24,'Holdings Manager'!$C$2:$H$65,6,FALSE)</f>
        <v>1024033.5</v>
      </c>
      <c r="M24" s="45">
        <f>VLOOKUP(D24,Sheet1!$C$2:$H$65,6,FALSE)</f>
        <v>1024033.5</v>
      </c>
      <c r="N24" s="38">
        <f t="shared" si="3"/>
        <v>0</v>
      </c>
      <c r="O24" s="45">
        <f>IFERROR(VLOOKUP(D24,'Accruals Manager'!$B$2:$C$33,2,FALSE),0)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43951</v>
      </c>
      <c r="B25" s="36" t="s">
        <v>59</v>
      </c>
      <c r="C25" s="43">
        <f>VLOOKUP(D25,'Holdings Manager'!$C$2:$O$65,13,FALSE)</f>
        <v>41</v>
      </c>
      <c r="D25" s="44" t="s">
        <v>303</v>
      </c>
      <c r="E25" s="44" t="s">
        <v>304</v>
      </c>
      <c r="F25" s="45">
        <v>60507</v>
      </c>
      <c r="G25" s="45">
        <f>VLOOKUP(D25,Sheet1!$C$2:$E$65,3,FALSE)</f>
        <v>60507</v>
      </c>
      <c r="H25" s="37">
        <f t="shared" si="1"/>
        <v>0</v>
      </c>
      <c r="I25" s="45">
        <f>VLOOKUP(D25,'Holdings Manager'!$C$2:$J$65,8,FALSE)</f>
        <v>10.15</v>
      </c>
      <c r="J25" s="45">
        <f>VLOOKUP(D25,Sheet1!$C$2:$J$65,8,FALSE)</f>
        <v>10.15</v>
      </c>
      <c r="K25" s="38">
        <f t="shared" si="2"/>
        <v>0</v>
      </c>
      <c r="L25" s="45">
        <f>VLOOKUP(D25,'Holdings Manager'!$C$2:$H$65,6,FALSE)</f>
        <v>402081.46</v>
      </c>
      <c r="M25" s="45">
        <f>VLOOKUP(D25,Sheet1!$C$2:$H$65,6,FALSE)</f>
        <v>399809.08</v>
      </c>
      <c r="N25" s="38">
        <f t="shared" si="3"/>
        <v>2272.3800000000047</v>
      </c>
      <c r="O25" s="45">
        <f>IFERROR(VLOOKUP(D25,'Accruals Manager'!$B$2:$C$33,2,FALSE),0)</f>
        <v>0</v>
      </c>
      <c r="P25" s="45">
        <v>0</v>
      </c>
      <c r="Q25" s="37">
        <f t="shared" si="0"/>
        <v>0</v>
      </c>
      <c r="R25" s="39" t="s">
        <v>47</v>
      </c>
      <c r="S25" s="39"/>
    </row>
    <row r="26" spans="1:19" x14ac:dyDescent="0.2">
      <c r="A26" s="47">
        <v>43951</v>
      </c>
      <c r="B26" s="36" t="s">
        <v>59</v>
      </c>
      <c r="C26" s="43">
        <f>VLOOKUP(D26,'Holdings Manager'!$C$2:$O$65,13,FALSE)</f>
        <v>43</v>
      </c>
      <c r="D26" s="44" t="s">
        <v>307</v>
      </c>
      <c r="E26" s="44" t="s">
        <v>308</v>
      </c>
      <c r="F26" s="45">
        <v>141740</v>
      </c>
      <c r="G26" s="45">
        <f>VLOOKUP(D26,Sheet1!$C$2:$E$65,3,FALSE)</f>
        <v>141740</v>
      </c>
      <c r="H26" s="37">
        <f t="shared" si="1"/>
        <v>0</v>
      </c>
      <c r="I26" s="45">
        <f>VLOOKUP(D26,'Holdings Manager'!$C$2:$J$65,8,FALSE)</f>
        <v>7.72</v>
      </c>
      <c r="J26" s="45">
        <f>VLOOKUP(D26,Sheet1!$C$2:$J$65,8,FALSE)</f>
        <v>7.84</v>
      </c>
      <c r="K26" s="38">
        <f t="shared" si="2"/>
        <v>-0.12000000000000011</v>
      </c>
      <c r="L26" s="45">
        <f>VLOOKUP(D26,'Holdings Manager'!$C$2:$H$65,6,FALSE)</f>
        <v>1094232.8</v>
      </c>
      <c r="M26" s="45">
        <f>VLOOKUP(D26,Sheet1!$C$2:$H$65,6,FALSE)</f>
        <v>1111383.3400000001</v>
      </c>
      <c r="N26" s="38">
        <f t="shared" si="3"/>
        <v>-17150.540000000037</v>
      </c>
      <c r="O26" s="45">
        <f>IFERROR(VLOOKUP(D26,'Accruals Manager'!$B$2:$C$33,2,FALSE),0)</f>
        <v>0</v>
      </c>
      <c r="P26" s="45">
        <v>0</v>
      </c>
      <c r="Q26" s="37">
        <f t="shared" si="0"/>
        <v>0</v>
      </c>
      <c r="R26" s="39" t="s">
        <v>47</v>
      </c>
      <c r="S26" s="39"/>
    </row>
    <row r="27" spans="1:19" x14ac:dyDescent="0.2">
      <c r="A27" s="47">
        <v>43951</v>
      </c>
      <c r="B27" s="36" t="s">
        <v>59</v>
      </c>
      <c r="C27" s="43">
        <f>VLOOKUP(D27,'Holdings Manager'!$C$2:$O$65,13,FALSE)</f>
        <v>41</v>
      </c>
      <c r="D27" s="44" t="s">
        <v>310</v>
      </c>
      <c r="E27" s="44" t="s">
        <v>311</v>
      </c>
      <c r="F27" s="45">
        <v>18000</v>
      </c>
      <c r="G27" s="45">
        <f>VLOOKUP(D27,Sheet1!$C$2:$E$65,3,FALSE)</f>
        <v>18000</v>
      </c>
      <c r="H27" s="37">
        <f t="shared" si="1"/>
        <v>0</v>
      </c>
      <c r="I27" s="45">
        <f>VLOOKUP(D27,'Holdings Manager'!$C$2:$J$65,8,FALSE)</f>
        <v>37.840000000000003</v>
      </c>
      <c r="J27" s="45">
        <f>VLOOKUP(D27,Sheet1!$C$2:$J$65,8,FALSE)</f>
        <v>37.840000000000003</v>
      </c>
      <c r="K27" s="38">
        <f t="shared" si="2"/>
        <v>0</v>
      </c>
      <c r="L27" s="45">
        <f>VLOOKUP(D27,'Holdings Manager'!$C$2:$H$65,6,FALSE)</f>
        <v>705714.14</v>
      </c>
      <c r="M27" s="45">
        <f>VLOOKUP(D27,Sheet1!$C$2:$H$65,6,FALSE)</f>
        <v>705677.58</v>
      </c>
      <c r="N27" s="38">
        <f t="shared" si="3"/>
        <v>36.560000000055879</v>
      </c>
      <c r="O27" s="45">
        <f>IFERROR(VLOOKUP(D27,'Accruals Manager'!$B$2:$C$33,2,FALSE),0)</f>
        <v>0</v>
      </c>
      <c r="P27" s="45">
        <v>0</v>
      </c>
      <c r="Q27" s="37">
        <f t="shared" si="0"/>
        <v>0</v>
      </c>
      <c r="R27" s="39" t="s">
        <v>47</v>
      </c>
      <c r="S27" s="39"/>
    </row>
    <row r="28" spans="1:19" x14ac:dyDescent="0.2">
      <c r="A28" s="47">
        <v>43951</v>
      </c>
      <c r="B28" s="36" t="s">
        <v>59</v>
      </c>
      <c r="C28" s="43">
        <f>VLOOKUP(D28,'Holdings Manager'!$C$2:$O$65,13,FALSE)</f>
        <v>43</v>
      </c>
      <c r="D28" s="44" t="s">
        <v>314</v>
      </c>
      <c r="E28" s="44" t="s">
        <v>315</v>
      </c>
      <c r="F28" s="45">
        <v>6000</v>
      </c>
      <c r="G28" s="45">
        <f>VLOOKUP(D28,Sheet1!$C$2:$E$65,3,FALSE)</f>
        <v>6000</v>
      </c>
      <c r="H28" s="37">
        <f t="shared" si="1"/>
        <v>0</v>
      </c>
      <c r="I28" s="45">
        <f>VLOOKUP(D28,'Holdings Manager'!$C$2:$J$65,8,FALSE)</f>
        <v>25.2</v>
      </c>
      <c r="J28" s="45">
        <f>VLOOKUP(D28,Sheet1!$C$2:$J$65,8,FALSE)</f>
        <v>25.28</v>
      </c>
      <c r="K28" s="38">
        <f t="shared" si="2"/>
        <v>-8.0000000000001847E-2</v>
      </c>
      <c r="L28" s="45">
        <f>VLOOKUP(D28,'Holdings Manager'!$C$2:$H$65,6,FALSE)</f>
        <v>151200</v>
      </c>
      <c r="M28" s="45">
        <f>VLOOKUP(D28,Sheet1!$C$2:$H$65,6,FALSE)</f>
        <v>151680</v>
      </c>
      <c r="N28" s="38">
        <f t="shared" si="3"/>
        <v>-480</v>
      </c>
      <c r="O28" s="45">
        <f>IFERROR(VLOOKUP(D28,'Accruals Manager'!$B$2:$C$33,2,FALSE),0)</f>
        <v>0</v>
      </c>
      <c r="P28" s="45">
        <v>0</v>
      </c>
      <c r="Q28" s="37">
        <f t="shared" si="0"/>
        <v>0</v>
      </c>
      <c r="R28" s="39" t="s">
        <v>47</v>
      </c>
      <c r="S28" s="39"/>
    </row>
    <row r="29" spans="1:19" x14ac:dyDescent="0.2">
      <c r="A29" s="47">
        <v>43951</v>
      </c>
      <c r="B29" s="36" t="s">
        <v>59</v>
      </c>
      <c r="C29" s="43">
        <f>VLOOKUP(D29,'Holdings Manager'!$C$2:$O$65,13,FALSE)</f>
        <v>43</v>
      </c>
      <c r="D29" s="44" t="s">
        <v>317</v>
      </c>
      <c r="E29" s="44" t="s">
        <v>318</v>
      </c>
      <c r="F29" s="45">
        <v>6324</v>
      </c>
      <c r="G29" s="45">
        <f>VLOOKUP(D29,Sheet1!$C$2:$E$65,3,FALSE)</f>
        <v>6324</v>
      </c>
      <c r="H29" s="37">
        <f t="shared" si="1"/>
        <v>0</v>
      </c>
      <c r="I29" s="45">
        <f>VLOOKUP(D29,'Holdings Manager'!$C$2:$J$65,8,FALSE)</f>
        <v>220.45</v>
      </c>
      <c r="J29" s="45">
        <f>VLOOKUP(D29,Sheet1!$C$2:$J$65,8,FALSE)</f>
        <v>220.45</v>
      </c>
      <c r="K29" s="38">
        <f t="shared" si="2"/>
        <v>0</v>
      </c>
      <c r="L29" s="45">
        <f>VLOOKUP(D29,'Holdings Manager'!$C$2:$H$65,6,FALSE)</f>
        <v>1394125.8</v>
      </c>
      <c r="M29" s="45">
        <f>VLOOKUP(D29,Sheet1!$C$2:$H$65,6,FALSE)</f>
        <v>1394125.8</v>
      </c>
      <c r="N29" s="38">
        <f t="shared" si="3"/>
        <v>0</v>
      </c>
      <c r="O29" s="45">
        <f>IFERROR(VLOOKUP(D29,'Accruals Manager'!$B$2:$C$33,2,FALSE),0)</f>
        <v>0</v>
      </c>
      <c r="P29" s="45">
        <v>0</v>
      </c>
      <c r="Q29" s="37">
        <f t="shared" si="0"/>
        <v>0</v>
      </c>
      <c r="R29" s="39"/>
      <c r="S29" s="39"/>
    </row>
    <row r="30" spans="1:19" x14ac:dyDescent="0.2">
      <c r="A30" s="47">
        <v>43951</v>
      </c>
      <c r="B30" s="36" t="s">
        <v>59</v>
      </c>
      <c r="C30" s="43">
        <f>VLOOKUP(D30,'Holdings Manager'!$C$2:$O$65,13,FALSE)</f>
        <v>41</v>
      </c>
      <c r="D30" s="44" t="s">
        <v>320</v>
      </c>
      <c r="E30" s="44" t="s">
        <v>321</v>
      </c>
      <c r="F30" s="45">
        <v>33623</v>
      </c>
      <c r="G30" s="45">
        <f>VLOOKUP(D30,Sheet1!$C$2:$E$65,3,FALSE)</f>
        <v>33623</v>
      </c>
      <c r="H30" s="37">
        <f t="shared" si="1"/>
        <v>0</v>
      </c>
      <c r="I30" s="45">
        <f>VLOOKUP(D30,'Holdings Manager'!$C$2:$J$65,8,FALSE)</f>
        <v>12.404999999999999</v>
      </c>
      <c r="J30" s="45">
        <f>VLOOKUP(D30,Sheet1!$C$2:$J$65,8,FALSE)</f>
        <v>12.4</v>
      </c>
      <c r="K30" s="38">
        <f t="shared" si="2"/>
        <v>4.9999999999990052E-3</v>
      </c>
      <c r="L30" s="45">
        <f>VLOOKUP(D30,'Holdings Manager'!$C$2:$H$65,6,FALSE)</f>
        <v>526100.9</v>
      </c>
      <c r="M30" s="45">
        <f>VLOOKUP(D30,Sheet1!$C$2:$H$65,6,FALSE)</f>
        <v>525203.9</v>
      </c>
      <c r="N30" s="38">
        <f t="shared" si="3"/>
        <v>897</v>
      </c>
      <c r="O30" s="45">
        <f>IFERROR(VLOOKUP(D30,'Accruals Manager'!$B$2:$C$33,2,FALSE),0)</f>
        <v>0</v>
      </c>
      <c r="P30" s="45">
        <v>0</v>
      </c>
      <c r="Q30" s="37">
        <f t="shared" si="0"/>
        <v>0</v>
      </c>
      <c r="R30" s="39" t="s">
        <v>47</v>
      </c>
      <c r="S30" s="39"/>
    </row>
    <row r="31" spans="1:19" x14ac:dyDescent="0.2">
      <c r="A31" s="47">
        <v>43951</v>
      </c>
      <c r="B31" s="36" t="s">
        <v>59</v>
      </c>
      <c r="C31" s="43">
        <f>VLOOKUP(D31,'Holdings Manager'!$C$2:$O$65,13,FALSE)</f>
        <v>41</v>
      </c>
      <c r="D31" s="44" t="s">
        <v>324</v>
      </c>
      <c r="E31" s="44" t="s">
        <v>325</v>
      </c>
      <c r="F31" s="45">
        <v>22463</v>
      </c>
      <c r="G31" s="45">
        <f>VLOOKUP(D31,Sheet1!$C$2:$E$65,3,FALSE)</f>
        <v>22463</v>
      </c>
      <c r="H31" s="37">
        <f t="shared" si="1"/>
        <v>0</v>
      </c>
      <c r="I31" s="45">
        <f>VLOOKUP(D31,'Holdings Manager'!$C$2:$J$65,8,FALSE)</f>
        <v>92.32</v>
      </c>
      <c r="J31" s="45">
        <f>VLOOKUP(D31,Sheet1!$C$2:$J$65,8,FALSE)</f>
        <v>92.32</v>
      </c>
      <c r="K31" s="38">
        <f t="shared" si="2"/>
        <v>0</v>
      </c>
      <c r="L31" s="45">
        <f>VLOOKUP(D31,'Holdings Manager'!$C$2:$H$65,6,FALSE)</f>
        <v>2271415.48</v>
      </c>
      <c r="M31" s="45">
        <f>VLOOKUP(D31,Sheet1!$C$2:$H$65,6,FALSE)</f>
        <v>2271830.5499999998</v>
      </c>
      <c r="N31" s="38">
        <f t="shared" si="3"/>
        <v>-415.06999999983236</v>
      </c>
      <c r="O31" s="45">
        <f>IFERROR(VLOOKUP(D31,'Accruals Manager'!$B$2:$C$33,2,FALSE),0)</f>
        <v>0</v>
      </c>
      <c r="P31" s="45">
        <v>0</v>
      </c>
      <c r="Q31" s="37">
        <f t="shared" si="0"/>
        <v>0</v>
      </c>
      <c r="R31" s="39" t="s">
        <v>47</v>
      </c>
      <c r="S31" s="39"/>
    </row>
    <row r="32" spans="1:19" x14ac:dyDescent="0.2">
      <c r="A32" s="47">
        <v>43951</v>
      </c>
      <c r="B32" s="36" t="s">
        <v>59</v>
      </c>
      <c r="C32" s="43">
        <f>VLOOKUP(D32,'Holdings Manager'!$C$2:$O$65,13,FALSE)</f>
        <v>41</v>
      </c>
      <c r="D32" s="44" t="s">
        <v>328</v>
      </c>
      <c r="E32" s="44" t="s">
        <v>329</v>
      </c>
      <c r="F32" s="45">
        <v>27326</v>
      </c>
      <c r="G32" s="45">
        <f>VLOOKUP(D32,Sheet1!$C$2:$E$65,3,FALSE)</f>
        <v>27326</v>
      </c>
      <c r="H32" s="37">
        <f t="shared" si="1"/>
        <v>0</v>
      </c>
      <c r="I32" s="45">
        <f>VLOOKUP(D32,'Holdings Manager'!$C$2:$J$65,8,FALSE)</f>
        <v>28.12</v>
      </c>
      <c r="J32" s="45">
        <f>VLOOKUP(D32,Sheet1!$C$2:$J$65,8,FALSE)</f>
        <v>28.12</v>
      </c>
      <c r="K32" s="38">
        <f t="shared" si="2"/>
        <v>0</v>
      </c>
      <c r="L32" s="45">
        <f>VLOOKUP(D32,'Holdings Manager'!$C$2:$H$65,6,FALSE)</f>
        <v>768407.12</v>
      </c>
      <c r="M32" s="45">
        <f>VLOOKUP(D32,Sheet1!$C$2:$H$65,6,FALSE)</f>
        <v>768407.12</v>
      </c>
      <c r="N32" s="38">
        <f t="shared" si="3"/>
        <v>0</v>
      </c>
      <c r="O32" s="45">
        <f>IFERROR(VLOOKUP(D32,'Accruals Manager'!$B$2:$C$33,2,FALSE),0)</f>
        <v>0</v>
      </c>
      <c r="P32" s="45">
        <v>0</v>
      </c>
      <c r="Q32" s="37">
        <f t="shared" si="0"/>
        <v>0</v>
      </c>
      <c r="R32" s="39"/>
      <c r="S32" s="39"/>
    </row>
    <row r="33" spans="1:19" x14ac:dyDescent="0.2">
      <c r="A33" s="47">
        <v>43951</v>
      </c>
      <c r="B33" s="36" t="s">
        <v>59</v>
      </c>
      <c r="C33" s="43">
        <f>VLOOKUP(D33,'Holdings Manager'!$C$2:$O$65,13,FALSE)</f>
        <v>41</v>
      </c>
      <c r="D33" s="44" t="s">
        <v>331</v>
      </c>
      <c r="E33" s="44" t="s">
        <v>332</v>
      </c>
      <c r="F33" s="45">
        <v>28127</v>
      </c>
      <c r="G33" s="45">
        <f>VLOOKUP(D33,Sheet1!$C$2:$E$65,3,FALSE)</f>
        <v>28127</v>
      </c>
      <c r="H33" s="37">
        <f t="shared" si="1"/>
        <v>0</v>
      </c>
      <c r="I33" s="45">
        <f>VLOOKUP(D33,'Holdings Manager'!$C$2:$J$65,8,FALSE)</f>
        <v>48.28</v>
      </c>
      <c r="J33" s="45">
        <f>VLOOKUP(D33,Sheet1!$C$2:$J$65,8,FALSE)</f>
        <v>48.28</v>
      </c>
      <c r="K33" s="38">
        <f t="shared" si="2"/>
        <v>0</v>
      </c>
      <c r="L33" s="45">
        <f>VLOOKUP(D33,'Holdings Manager'!$C$2:$H$65,6,FALSE)</f>
        <v>1357971.56</v>
      </c>
      <c r="M33" s="45">
        <f>VLOOKUP(D33,Sheet1!$C$2:$H$65,6,FALSE)</f>
        <v>1357971.56</v>
      </c>
      <c r="N33" s="38">
        <f t="shared" si="3"/>
        <v>0</v>
      </c>
      <c r="O33" s="45">
        <f>IFERROR(VLOOKUP(D33,'Accruals Manager'!$B$2:$C$33,2,FALSE),0)</f>
        <v>0</v>
      </c>
      <c r="P33" s="45">
        <v>0</v>
      </c>
      <c r="Q33" s="37">
        <f t="shared" si="0"/>
        <v>0</v>
      </c>
      <c r="R33" s="39"/>
      <c r="S33" s="39"/>
    </row>
    <row r="34" spans="1:19" x14ac:dyDescent="0.2">
      <c r="A34" s="47">
        <v>43951</v>
      </c>
      <c r="B34" s="36" t="s">
        <v>59</v>
      </c>
      <c r="C34" s="43">
        <f>VLOOKUP(D34,'Holdings Manager'!$C$2:$O$65,13,FALSE)</f>
        <v>41</v>
      </c>
      <c r="D34" s="44" t="s">
        <v>334</v>
      </c>
      <c r="E34" s="44" t="s">
        <v>335</v>
      </c>
      <c r="F34" s="45">
        <v>21850</v>
      </c>
      <c r="G34" s="45">
        <f>VLOOKUP(D34,Sheet1!$C$2:$E$65,3,FALSE)</f>
        <v>21850</v>
      </c>
      <c r="H34" s="37">
        <f t="shared" si="1"/>
        <v>0</v>
      </c>
      <c r="I34" s="45">
        <f>VLOOKUP(D34,'Holdings Manager'!$C$2:$J$65,8,FALSE)</f>
        <v>74.56</v>
      </c>
      <c r="J34" s="45">
        <f>VLOOKUP(D34,Sheet1!$C$2:$J$65,8,FALSE)</f>
        <v>74.56</v>
      </c>
      <c r="K34" s="38">
        <f t="shared" si="2"/>
        <v>0</v>
      </c>
      <c r="L34" s="45">
        <f>VLOOKUP(D34,'Holdings Manager'!$C$2:$H$65,6,FALSE)</f>
        <v>2054911.64</v>
      </c>
      <c r="M34" s="45">
        <f>VLOOKUP(D34,Sheet1!$C$2:$H$65,6,FALSE)</f>
        <v>2051408.05</v>
      </c>
      <c r="N34" s="38">
        <f t="shared" si="3"/>
        <v>3503.589999999851</v>
      </c>
      <c r="O34" s="45">
        <f>IFERROR(VLOOKUP(D34,'Accruals Manager'!$B$2:$C$33,2,FALSE),0)</f>
        <v>13752.69</v>
      </c>
      <c r="P34" s="45">
        <v>13752.69</v>
      </c>
      <c r="Q34" s="37">
        <f t="shared" si="0"/>
        <v>0</v>
      </c>
      <c r="R34" s="39" t="s">
        <v>47</v>
      </c>
      <c r="S34" s="39"/>
    </row>
    <row r="35" spans="1:19" x14ac:dyDescent="0.2">
      <c r="A35" s="47">
        <v>43951</v>
      </c>
      <c r="B35" s="36" t="s">
        <v>59</v>
      </c>
      <c r="C35" s="43">
        <f>VLOOKUP(D35,'Holdings Manager'!$C$2:$O$65,13,FALSE)</f>
        <v>41</v>
      </c>
      <c r="D35" s="44" t="s">
        <v>337</v>
      </c>
      <c r="E35" s="44" t="s">
        <v>338</v>
      </c>
      <c r="F35" s="45">
        <v>41639</v>
      </c>
      <c r="G35" s="45">
        <f>VLOOKUP(D35,Sheet1!$C$2:$E$65,3,FALSE)</f>
        <v>41639</v>
      </c>
      <c r="H35" s="37">
        <f t="shared" si="1"/>
        <v>0</v>
      </c>
      <c r="I35" s="45">
        <f>VLOOKUP(D35,'Holdings Manager'!$C$2:$J$65,8,FALSE)</f>
        <v>17.274999999999999</v>
      </c>
      <c r="J35" s="45">
        <f>VLOOKUP(D35,Sheet1!$C$2:$J$65,8,FALSE)</f>
        <v>17.27</v>
      </c>
      <c r="K35" s="38">
        <f t="shared" si="2"/>
        <v>4.9999999999990052E-3</v>
      </c>
      <c r="L35" s="45">
        <f>VLOOKUP(D35,'Holdings Manager'!$C$2:$H$65,6,FALSE)</f>
        <v>907306.79</v>
      </c>
      <c r="M35" s="45">
        <f>VLOOKUP(D35,Sheet1!$C$2:$H$65,6,FALSE)</f>
        <v>905759.84</v>
      </c>
      <c r="N35" s="38">
        <f t="shared" si="3"/>
        <v>1546.9500000000698</v>
      </c>
      <c r="O35" s="45">
        <f>IFERROR(VLOOKUP(D35,'Accruals Manager'!$B$2:$C$33,2,FALSE),0)</f>
        <v>0</v>
      </c>
      <c r="P35" s="45">
        <v>0</v>
      </c>
      <c r="Q35" s="37">
        <f t="shared" si="0"/>
        <v>0</v>
      </c>
      <c r="R35" s="39" t="s">
        <v>47</v>
      </c>
      <c r="S35" s="39"/>
    </row>
    <row r="36" spans="1:19" x14ac:dyDescent="0.2">
      <c r="A36" s="47">
        <v>43951</v>
      </c>
      <c r="B36" s="36" t="s">
        <v>59</v>
      </c>
      <c r="C36" s="43">
        <f>VLOOKUP(D36,'Holdings Manager'!$C$2:$O$65,13,FALSE)</f>
        <v>41</v>
      </c>
      <c r="D36" s="44">
        <v>7333378</v>
      </c>
      <c r="E36" s="44">
        <v>733337901</v>
      </c>
      <c r="F36" s="45">
        <v>6754</v>
      </c>
      <c r="G36" s="45">
        <f>VLOOKUP(D36,Sheet1!$C$2:$E$65,3,FALSE)</f>
        <v>6754</v>
      </c>
      <c r="H36" s="37">
        <f t="shared" si="1"/>
        <v>0</v>
      </c>
      <c r="I36" s="45">
        <f>VLOOKUP(D36,'Holdings Manager'!$C$2:$J$65,8,FALSE)</f>
        <v>421.4</v>
      </c>
      <c r="J36" s="45">
        <f>VLOOKUP(D36,Sheet1!$C$2:$J$65,8,FALSE)</f>
        <v>421.4</v>
      </c>
      <c r="K36" s="38">
        <f t="shared" si="2"/>
        <v>0</v>
      </c>
      <c r="L36" s="45">
        <f>VLOOKUP(D36,'Holdings Manager'!$C$2:$H$65,6,FALSE)</f>
        <v>2948904.94</v>
      </c>
      <c r="M36" s="45">
        <f>VLOOKUP(D36,Sheet1!$C$2:$H$65,6,FALSE)</f>
        <v>2948752.18</v>
      </c>
      <c r="N36" s="38">
        <f t="shared" si="3"/>
        <v>152.75999999977648</v>
      </c>
      <c r="O36" s="45">
        <f>IFERROR(VLOOKUP(D36,'Accruals Manager'!$B$2:$C$33,2,FALSE),0)</f>
        <v>9539.06</v>
      </c>
      <c r="P36" s="45">
        <v>9539.06</v>
      </c>
      <c r="Q36" s="37">
        <f t="shared" si="0"/>
        <v>0</v>
      </c>
      <c r="R36" s="39" t="s">
        <v>47</v>
      </c>
      <c r="S36" s="39"/>
    </row>
    <row r="37" spans="1:19" x14ac:dyDescent="0.2">
      <c r="A37" s="47">
        <v>43951</v>
      </c>
      <c r="B37" s="36" t="s">
        <v>59</v>
      </c>
      <c r="C37" s="43">
        <f>VLOOKUP(D37,'Holdings Manager'!$C$2:$O$65,13,FALSE)</f>
        <v>41</v>
      </c>
      <c r="D37" s="44">
        <v>7124594</v>
      </c>
      <c r="E37" s="44">
        <v>712459908</v>
      </c>
      <c r="F37" s="45">
        <v>6300</v>
      </c>
      <c r="G37" s="45">
        <f>VLOOKUP(D37,Sheet1!$C$2:$E$65,3,FALSE)</f>
        <v>6300</v>
      </c>
      <c r="H37" s="37">
        <f t="shared" si="1"/>
        <v>0</v>
      </c>
      <c r="I37" s="45">
        <f>VLOOKUP(D37,'Holdings Manager'!$C$2:$J$65,8,FALSE)</f>
        <v>144.5</v>
      </c>
      <c r="J37" s="45">
        <f>VLOOKUP(D37,Sheet1!$C$2:$J$65,8,FALSE)</f>
        <v>144.5</v>
      </c>
      <c r="K37" s="38">
        <f t="shared" si="2"/>
        <v>0</v>
      </c>
      <c r="L37" s="45">
        <f>VLOOKUP(D37,'Holdings Manager'!$C$2:$H$65,6,FALSE)</f>
        <v>943221.26</v>
      </c>
      <c r="M37" s="45">
        <f>VLOOKUP(D37,Sheet1!$C$2:$H$65,6,FALSE)</f>
        <v>943172.4</v>
      </c>
      <c r="N37" s="38">
        <f t="shared" si="3"/>
        <v>48.85999999998603</v>
      </c>
      <c r="O37" s="45">
        <f>IFERROR(VLOOKUP(D37,'Accruals Manager'!$B$2:$C$33,2,FALSE),0)</f>
        <v>0</v>
      </c>
      <c r="P37" s="45">
        <v>0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43951</v>
      </c>
      <c r="B38" s="36" t="s">
        <v>59</v>
      </c>
      <c r="C38" s="43">
        <f>VLOOKUP(D38,'Holdings Manager'!$C$2:$O$65,13,FALSE)</f>
        <v>41</v>
      </c>
      <c r="D38" s="44">
        <v>6986041</v>
      </c>
      <c r="E38" s="44">
        <v>698604006</v>
      </c>
      <c r="F38" s="45">
        <v>35390</v>
      </c>
      <c r="G38" s="45">
        <f>VLOOKUP(D38,Sheet1!$C$2:$E$65,3,FALSE)</f>
        <v>35390</v>
      </c>
      <c r="H38" s="37">
        <f t="shared" si="1"/>
        <v>0</v>
      </c>
      <c r="I38" s="45">
        <f>VLOOKUP(D38,'Holdings Manager'!$C$2:$J$65,8,FALSE)</f>
        <v>3565</v>
      </c>
      <c r="J38" s="45">
        <f>VLOOKUP(D38,Sheet1!$C$2:$J$65,8,FALSE)</f>
        <v>3565</v>
      </c>
      <c r="K38" s="38">
        <f t="shared" si="2"/>
        <v>0</v>
      </c>
      <c r="L38" s="45">
        <f>VLOOKUP(D38,'Holdings Manager'!$C$2:$H$65,6,FALSE)</f>
        <v>1179832.1399999999</v>
      </c>
      <c r="M38" s="45">
        <f>VLOOKUP(D38,Sheet1!$C$2:$H$65,6,FALSE)</f>
        <v>1177245.03</v>
      </c>
      <c r="N38" s="38">
        <f t="shared" si="3"/>
        <v>2587.1099999998696</v>
      </c>
      <c r="O38" s="45">
        <f>IFERROR(VLOOKUP(D38,'Accruals Manager'!$B$2:$C$33,2,FALSE),0)</f>
        <v>8365.67</v>
      </c>
      <c r="P38" s="45">
        <v>8365.67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v>43951</v>
      </c>
      <c r="B39" s="36" t="s">
        <v>59</v>
      </c>
      <c r="C39" s="43">
        <f>VLOOKUP(D39,'Holdings Manager'!$C$2:$O$65,13,FALSE)</f>
        <v>41</v>
      </c>
      <c r="D39" s="44">
        <v>6869302</v>
      </c>
      <c r="E39" s="44">
        <v>686930009</v>
      </c>
      <c r="F39" s="45">
        <v>10891</v>
      </c>
      <c r="G39" s="45">
        <f>VLOOKUP(D39,Sheet1!$C$2:$E$65,3,FALSE)</f>
        <v>10891</v>
      </c>
      <c r="H39" s="37">
        <f t="shared" si="1"/>
        <v>0</v>
      </c>
      <c r="I39" s="45">
        <f>VLOOKUP(D39,'Holdings Manager'!$C$2:$J$65,8,FALSE)</f>
        <v>9380</v>
      </c>
      <c r="J39" s="45">
        <f>VLOOKUP(D39,Sheet1!$C$2:$J$65,8,FALSE)</f>
        <v>9380</v>
      </c>
      <c r="K39" s="38">
        <f t="shared" si="2"/>
        <v>0</v>
      </c>
      <c r="L39" s="45">
        <f>VLOOKUP(D39,'Holdings Manager'!$C$2:$H$65,6,FALSE)</f>
        <v>955324.08</v>
      </c>
      <c r="M39" s="45">
        <f>VLOOKUP(D39,Sheet1!$C$2:$H$65,6,FALSE)</f>
        <v>953229.26</v>
      </c>
      <c r="N39" s="38">
        <f t="shared" si="3"/>
        <v>2094.8199999999488</v>
      </c>
      <c r="O39" s="45">
        <f>IFERROR(VLOOKUP(D39,'Accruals Manager'!$B$2:$C$33,2,FALSE),0)</f>
        <v>9068.7000000000007</v>
      </c>
      <c r="P39" s="45">
        <v>9068.7000000000007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43951</v>
      </c>
      <c r="B40" s="36" t="s">
        <v>59</v>
      </c>
      <c r="C40" s="43">
        <f>VLOOKUP(D40,'Holdings Manager'!$C$2:$O$65,13,FALSE)</f>
        <v>41</v>
      </c>
      <c r="D40" s="44">
        <v>6659428</v>
      </c>
      <c r="E40" s="44">
        <v>665942009</v>
      </c>
      <c r="F40" s="45">
        <v>24737</v>
      </c>
      <c r="G40" s="45">
        <f>VLOOKUP(D40,Sheet1!$C$2:$E$65,3,FALSE)</f>
        <v>24737</v>
      </c>
      <c r="H40" s="37">
        <f t="shared" si="1"/>
        <v>0</v>
      </c>
      <c r="I40" s="45">
        <f>VLOOKUP(D40,'Holdings Manager'!$C$2:$J$65,8,FALSE)</f>
        <v>6360</v>
      </c>
      <c r="J40" s="45">
        <f>VLOOKUP(D40,Sheet1!$C$2:$J$65,8,FALSE)</f>
        <v>6360</v>
      </c>
      <c r="K40" s="38">
        <f t="shared" si="2"/>
        <v>0</v>
      </c>
      <c r="L40" s="45">
        <f>VLOOKUP(D40,'Holdings Manager'!$C$2:$H$65,6,FALSE)</f>
        <v>1471242.53</v>
      </c>
      <c r="M40" s="45">
        <f>VLOOKUP(D40,Sheet1!$C$2:$H$65,6,FALSE)</f>
        <v>1468016.42</v>
      </c>
      <c r="N40" s="38">
        <f t="shared" si="3"/>
        <v>3226.1100000001024</v>
      </c>
      <c r="O40" s="45">
        <f>IFERROR(VLOOKUP(D40,'Accruals Manager'!$B$2:$C$33,2,FALSE),0)</f>
        <v>9612.3799999999992</v>
      </c>
      <c r="P40" s="45">
        <v>9612.3799999999992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43951</v>
      </c>
      <c r="B41" s="36" t="s">
        <v>59</v>
      </c>
      <c r="C41" s="43">
        <f>VLOOKUP(D41,'Holdings Manager'!$C$2:$O$65,13,FALSE)</f>
        <v>41</v>
      </c>
      <c r="D41" s="44">
        <v>6640682</v>
      </c>
      <c r="E41" s="44">
        <v>664068004</v>
      </c>
      <c r="F41" s="45">
        <v>27036</v>
      </c>
      <c r="G41" s="45">
        <f>VLOOKUP(D41,Sheet1!$C$2:$E$65,3,FALSE)</f>
        <v>27036</v>
      </c>
      <c r="H41" s="37">
        <f t="shared" si="1"/>
        <v>0</v>
      </c>
      <c r="I41" s="45">
        <f>VLOOKUP(D41,'Holdings Manager'!$C$2:$J$65,8,FALSE)</f>
        <v>6286</v>
      </c>
      <c r="J41" s="45">
        <f>VLOOKUP(D41,Sheet1!$C$2:$J$65,8,FALSE)</f>
        <v>6286</v>
      </c>
      <c r="K41" s="38">
        <f t="shared" si="2"/>
        <v>0</v>
      </c>
      <c r="L41" s="45">
        <f>VLOOKUP(D41,'Holdings Manager'!$C$2:$H$65,6,FALSE)</f>
        <v>1589267.27</v>
      </c>
      <c r="M41" s="45">
        <f>VLOOKUP(D41,Sheet1!$C$2:$H$65,6,FALSE)</f>
        <v>1585782.36</v>
      </c>
      <c r="N41" s="38">
        <f t="shared" si="3"/>
        <v>3484.9099999999162</v>
      </c>
      <c r="O41" s="45">
        <f>IFERROR(VLOOKUP(D41,'Accruals Manager'!$B$2:$C$33,2,FALSE),0)</f>
        <v>7504.09</v>
      </c>
      <c r="P41" s="45">
        <v>7504.09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43951</v>
      </c>
      <c r="B42" s="36" t="s">
        <v>59</v>
      </c>
      <c r="C42" s="43">
        <f>VLOOKUP(D42,'Holdings Manager'!$C$2:$O$65,13,FALSE)</f>
        <v>41</v>
      </c>
      <c r="D42" s="44">
        <v>6616508</v>
      </c>
      <c r="E42" s="44">
        <v>661650903</v>
      </c>
      <c r="F42" s="45">
        <v>20275</v>
      </c>
      <c r="G42" s="45">
        <f>VLOOKUP(D42,Sheet1!$C$2:$E$65,3,FALSE)</f>
        <v>20275</v>
      </c>
      <c r="H42" s="37">
        <f t="shared" si="1"/>
        <v>0</v>
      </c>
      <c r="I42" s="45">
        <f>VLOOKUP(D42,'Holdings Manager'!$C$2:$J$65,8,FALSE)</f>
        <v>1227</v>
      </c>
      <c r="J42" s="45">
        <f>VLOOKUP(D42,Sheet1!$C$2:$J$65,8,FALSE)</f>
        <v>1227</v>
      </c>
      <c r="K42" s="38">
        <f t="shared" si="2"/>
        <v>0</v>
      </c>
      <c r="L42" s="45">
        <f>VLOOKUP(D42,'Holdings Manager'!$C$2:$H$65,6,FALSE)</f>
        <v>232640.62</v>
      </c>
      <c r="M42" s="45">
        <f>VLOOKUP(D42,Sheet1!$C$2:$H$65,6,FALSE)</f>
        <v>232130.49</v>
      </c>
      <c r="N42" s="38">
        <f t="shared" si="3"/>
        <v>510.13000000000466</v>
      </c>
      <c r="O42" s="45">
        <f>IFERROR(VLOOKUP(D42,'Accruals Manager'!$B$2:$C$33,2,FALSE),0)</f>
        <v>5815.1</v>
      </c>
      <c r="P42" s="45">
        <v>5815.1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v>43951</v>
      </c>
      <c r="B43" s="36" t="s">
        <v>59</v>
      </c>
      <c r="C43" s="43">
        <f>VLOOKUP(D43,'Holdings Manager'!$C$2:$O$65,13,FALSE)</f>
        <v>41</v>
      </c>
      <c r="D43" s="44">
        <v>6555805</v>
      </c>
      <c r="E43" s="44">
        <v>655580009</v>
      </c>
      <c r="F43" s="45">
        <v>22900</v>
      </c>
      <c r="G43" s="45">
        <f>VLOOKUP(D43,Sheet1!$C$2:$E$65,3,FALSE)</f>
        <v>22900</v>
      </c>
      <c r="H43" s="37">
        <f t="shared" si="1"/>
        <v>0</v>
      </c>
      <c r="I43" s="45">
        <f>VLOOKUP(D43,'Holdings Manager'!$C$2:$J$65,8,FALSE)</f>
        <v>3520</v>
      </c>
      <c r="J43" s="45">
        <f>VLOOKUP(D43,Sheet1!$C$2:$J$65,8,FALSE)</f>
        <v>3520</v>
      </c>
      <c r="K43" s="38">
        <f t="shared" si="2"/>
        <v>0</v>
      </c>
      <c r="L43" s="45">
        <f>VLOOKUP(D43,'Holdings Manager'!$C$2:$H$65,6,FALSE)</f>
        <v>753803.71</v>
      </c>
      <c r="M43" s="45">
        <f>VLOOKUP(D43,Sheet1!$C$2:$H$65,6,FALSE)</f>
        <v>752150.79</v>
      </c>
      <c r="N43" s="38">
        <f t="shared" si="3"/>
        <v>1652.9199999999255</v>
      </c>
      <c r="O43" s="45">
        <f>IFERROR(VLOOKUP(D43,'Accruals Manager'!$B$2:$C$33,2,FALSE),0)</f>
        <v>0</v>
      </c>
      <c r="P43" s="45">
        <v>0</v>
      </c>
      <c r="Q43" s="37">
        <f t="shared" si="0"/>
        <v>0</v>
      </c>
      <c r="R43" s="39" t="s">
        <v>47</v>
      </c>
      <c r="S43" s="39"/>
    </row>
    <row r="44" spans="1:19" x14ac:dyDescent="0.2">
      <c r="A44" s="47">
        <v>43951</v>
      </c>
      <c r="B44" s="36" t="s">
        <v>59</v>
      </c>
      <c r="C44" s="43">
        <f>VLOOKUP(D44,'Holdings Manager'!$C$2:$O$65,13,FALSE)</f>
        <v>41</v>
      </c>
      <c r="D44" s="44">
        <v>6356406</v>
      </c>
      <c r="E44" s="44">
        <v>635640006</v>
      </c>
      <c r="F44" s="45">
        <v>18896</v>
      </c>
      <c r="G44" s="45">
        <f>VLOOKUP(D44,Sheet1!$C$2:$E$65,3,FALSE)</f>
        <v>18896</v>
      </c>
      <c r="H44" s="37">
        <f t="shared" si="1"/>
        <v>0</v>
      </c>
      <c r="I44" s="45">
        <f>VLOOKUP(D44,'Holdings Manager'!$C$2:$J$65,8,FALSE)</f>
        <v>2175</v>
      </c>
      <c r="J44" s="45">
        <f>VLOOKUP(D44,Sheet1!$C$2:$J$65,8,FALSE)</f>
        <v>2175</v>
      </c>
      <c r="K44" s="38">
        <f t="shared" si="2"/>
        <v>0</v>
      </c>
      <c r="L44" s="45">
        <f>VLOOKUP(D44,'Holdings Manager'!$C$2:$H$65,6,FALSE)</f>
        <v>384334.41</v>
      </c>
      <c r="M44" s="45">
        <f>VLOOKUP(D44,Sheet1!$C$2:$H$65,6,FALSE)</f>
        <v>383491.65</v>
      </c>
      <c r="N44" s="38">
        <f t="shared" si="3"/>
        <v>842.75999999995111</v>
      </c>
      <c r="O44" s="45">
        <f>IFERROR(VLOOKUP(D44,'Accruals Manager'!$B$2:$C$33,2,FALSE),0)</f>
        <v>12587.43</v>
      </c>
      <c r="P44" s="45">
        <v>12587.43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v>43951</v>
      </c>
      <c r="B45" s="36" t="s">
        <v>59</v>
      </c>
      <c r="C45" s="43">
        <f>VLOOKUP(D45,'Holdings Manager'!$C$2:$O$65,13,FALSE)</f>
        <v>41</v>
      </c>
      <c r="D45" s="44">
        <v>6269861</v>
      </c>
      <c r="E45" s="44">
        <v>626986905</v>
      </c>
      <c r="F45" s="45">
        <v>67804</v>
      </c>
      <c r="G45" s="45">
        <f>VLOOKUP(D45,Sheet1!$C$2:$E$65,3,FALSE)</f>
        <v>67804</v>
      </c>
      <c r="H45" s="37">
        <f t="shared" si="1"/>
        <v>0</v>
      </c>
      <c r="I45" s="45">
        <f>VLOOKUP(D45,'Holdings Manager'!$C$2:$J$65,8,FALSE)</f>
        <v>2082</v>
      </c>
      <c r="J45" s="45">
        <f>VLOOKUP(D45,Sheet1!$C$2:$J$65,8,FALSE)</f>
        <v>2082</v>
      </c>
      <c r="K45" s="38">
        <f t="shared" si="2"/>
        <v>0</v>
      </c>
      <c r="L45" s="45">
        <f>VLOOKUP(D45,'Holdings Manager'!$C$2:$H$65,6,FALSE)</f>
        <v>1320128.3799999999</v>
      </c>
      <c r="M45" s="45">
        <f>VLOOKUP(D45,Sheet1!$C$2:$H$65,6,FALSE)</f>
        <v>1317233.6299999999</v>
      </c>
      <c r="N45" s="38">
        <f t="shared" si="3"/>
        <v>2894.75</v>
      </c>
      <c r="O45" s="45">
        <f>IFERROR(VLOOKUP(D45,'Accruals Manager'!$B$2:$C$33,2,FALSE),0)</f>
        <v>0</v>
      </c>
      <c r="P45" s="45">
        <v>0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43951</v>
      </c>
      <c r="B46" s="36" t="s">
        <v>59</v>
      </c>
      <c r="C46" s="43">
        <f>VLOOKUP(D46,'Holdings Manager'!$C$2:$O$65,13,FALSE)</f>
        <v>41</v>
      </c>
      <c r="D46" s="44">
        <v>6229597</v>
      </c>
      <c r="E46" s="44">
        <v>622959906</v>
      </c>
      <c r="F46" s="45">
        <v>171810</v>
      </c>
      <c r="G46" s="45">
        <f>VLOOKUP(D46,Sheet1!$C$2:$E$65,3,FALSE)</f>
        <v>171810</v>
      </c>
      <c r="H46" s="37">
        <f t="shared" si="1"/>
        <v>0</v>
      </c>
      <c r="I46" s="45">
        <f>VLOOKUP(D46,'Holdings Manager'!$C$2:$J$65,8,FALSE)</f>
        <v>916</v>
      </c>
      <c r="J46" s="45">
        <f>VLOOKUP(D46,Sheet1!$C$2:$J$65,8,FALSE)</f>
        <v>916</v>
      </c>
      <c r="K46" s="38">
        <f t="shared" si="2"/>
        <v>0</v>
      </c>
      <c r="L46" s="45">
        <f>VLOOKUP(D46,'Holdings Manager'!$C$2:$H$65,6,FALSE)</f>
        <v>1471716.09</v>
      </c>
      <c r="M46" s="45">
        <f>VLOOKUP(D46,Sheet1!$C$2:$H$65,6,FALSE)</f>
        <v>1468488.94</v>
      </c>
      <c r="N46" s="38">
        <f t="shared" si="3"/>
        <v>3227.1500000001397</v>
      </c>
      <c r="O46" s="45">
        <f>IFERROR(VLOOKUP(D46,'Accruals Manager'!$B$2:$C$33,2,FALSE),0)</f>
        <v>0</v>
      </c>
      <c r="P46" s="45">
        <v>0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43951</v>
      </c>
      <c r="B47" s="36" t="s">
        <v>59</v>
      </c>
      <c r="C47" s="43">
        <f>VLOOKUP(D47,'Holdings Manager'!$C$2:$O$65,13,FALSE)</f>
        <v>41</v>
      </c>
      <c r="D47" s="44">
        <v>6054603</v>
      </c>
      <c r="E47" s="44">
        <v>605460005</v>
      </c>
      <c r="F47" s="45">
        <v>86685</v>
      </c>
      <c r="G47" s="45">
        <f>VLOOKUP(D47,Sheet1!$C$2:$E$65,3,FALSE)</f>
        <v>86685</v>
      </c>
      <c r="H47" s="37">
        <f t="shared" si="1"/>
        <v>0</v>
      </c>
      <c r="I47" s="45">
        <f>VLOOKUP(D47,'Holdings Manager'!$C$2:$J$65,8,FALSE)</f>
        <v>765</v>
      </c>
      <c r="J47" s="45">
        <f>VLOOKUP(D47,Sheet1!$C$2:$J$65,8,FALSE)</f>
        <v>765</v>
      </c>
      <c r="K47" s="38">
        <f t="shared" si="2"/>
        <v>0</v>
      </c>
      <c r="L47" s="45">
        <f>VLOOKUP(D47,'Holdings Manager'!$C$2:$H$65,6,FALSE)</f>
        <v>620133.96</v>
      </c>
      <c r="M47" s="45">
        <f>VLOOKUP(D47,Sheet1!$C$2:$H$65,6,FALSE)</f>
        <v>618774.14</v>
      </c>
      <c r="N47" s="38">
        <f t="shared" si="3"/>
        <v>1359.8199999999488</v>
      </c>
      <c r="O47" s="45">
        <f>IFERROR(VLOOKUP(D47,'Accruals Manager'!$B$2:$C$33,2,FALSE),0)</f>
        <v>12832.12</v>
      </c>
      <c r="P47" s="45">
        <v>12832.12</v>
      </c>
      <c r="Q47" s="37">
        <f t="shared" si="0"/>
        <v>0</v>
      </c>
      <c r="R47" s="39" t="s">
        <v>47</v>
      </c>
      <c r="S47" s="39"/>
    </row>
    <row r="48" spans="1:19" x14ac:dyDescent="0.2">
      <c r="A48" s="47">
        <v>43951</v>
      </c>
      <c r="B48" s="36" t="s">
        <v>59</v>
      </c>
      <c r="C48" s="43">
        <f>VLOOKUP(D48,'Holdings Manager'!$C$2:$O$65,13,FALSE)</f>
        <v>41</v>
      </c>
      <c r="D48" s="44">
        <v>6021500</v>
      </c>
      <c r="E48" s="44">
        <v>602150005</v>
      </c>
      <c r="F48" s="45">
        <v>18000</v>
      </c>
      <c r="G48" s="45">
        <f>VLOOKUP(D48,Sheet1!$C$2:$E$65,3,FALSE)</f>
        <v>18000</v>
      </c>
      <c r="H48" s="37">
        <f t="shared" si="1"/>
        <v>0</v>
      </c>
      <c r="I48" s="45">
        <f>VLOOKUP(D48,'Holdings Manager'!$C$2:$J$65,8,FALSE)</f>
        <v>1123</v>
      </c>
      <c r="J48" s="45">
        <f>VLOOKUP(D48,Sheet1!$C$2:$J$65,8,FALSE)</f>
        <v>1123</v>
      </c>
      <c r="K48" s="38">
        <f t="shared" si="2"/>
        <v>0</v>
      </c>
      <c r="L48" s="45">
        <f>VLOOKUP(D48,'Holdings Manager'!$C$2:$H$65,6,FALSE)</f>
        <v>189030.72</v>
      </c>
      <c r="M48" s="45">
        <f>VLOOKUP(D48,Sheet1!$C$2:$H$65,6,FALSE)</f>
        <v>188616.22</v>
      </c>
      <c r="N48" s="38">
        <f t="shared" si="3"/>
        <v>414.5</v>
      </c>
      <c r="O48" s="45">
        <f>IFERROR(VLOOKUP(D48,'Accruals Manager'!$B$2:$C$33,2,FALSE),0)</f>
        <v>0</v>
      </c>
      <c r="P48" s="45">
        <v>0</v>
      </c>
      <c r="Q48" s="37">
        <f t="shared" si="0"/>
        <v>0</v>
      </c>
      <c r="R48" s="39" t="s">
        <v>47</v>
      </c>
      <c r="S48" s="39"/>
    </row>
    <row r="49" spans="1:19" x14ac:dyDescent="0.2">
      <c r="A49" s="47">
        <v>43951</v>
      </c>
      <c r="B49" s="36" t="s">
        <v>59</v>
      </c>
      <c r="C49" s="43">
        <f>VLOOKUP(D49,'Holdings Manager'!$C$2:$O$65,13,FALSE)</f>
        <v>41</v>
      </c>
      <c r="D49" s="44">
        <v>5999330</v>
      </c>
      <c r="E49" s="44">
        <v>599933900</v>
      </c>
      <c r="F49" s="45">
        <v>8400</v>
      </c>
      <c r="G49" s="45">
        <f>VLOOKUP(D49,Sheet1!$C$2:$E$65,3,FALSE)</f>
        <v>8400</v>
      </c>
      <c r="H49" s="37">
        <f t="shared" si="1"/>
        <v>0</v>
      </c>
      <c r="I49" s="45">
        <f>VLOOKUP(D49,'Holdings Manager'!$C$2:$J$65,8,FALSE)</f>
        <v>204.5</v>
      </c>
      <c r="J49" s="45">
        <f>VLOOKUP(D49,Sheet1!$C$2:$J$65,8,FALSE)</f>
        <v>204.5</v>
      </c>
      <c r="K49" s="38">
        <f t="shared" si="2"/>
        <v>0</v>
      </c>
      <c r="L49" s="45">
        <f>VLOOKUP(D49,'Holdings Manager'!$C$2:$H$65,6,FALSE)</f>
        <v>1881506.08</v>
      </c>
      <c r="M49" s="45">
        <f>VLOOKUP(D49,Sheet1!$C$2:$H$65,6,FALSE)</f>
        <v>1881849.9</v>
      </c>
      <c r="N49" s="38">
        <f t="shared" si="3"/>
        <v>-343.81999999983236</v>
      </c>
      <c r="O49" s="45">
        <f>IFERROR(VLOOKUP(D49,'Accruals Manager'!$B$2:$C$33,2,FALSE),0)</f>
        <v>0</v>
      </c>
      <c r="P49" s="45">
        <v>0</v>
      </c>
      <c r="Q49" s="37">
        <f t="shared" si="0"/>
        <v>0</v>
      </c>
      <c r="R49" s="39" t="s">
        <v>47</v>
      </c>
      <c r="S49" s="39"/>
    </row>
    <row r="50" spans="1:19" x14ac:dyDescent="0.2">
      <c r="A50" s="47">
        <v>43951</v>
      </c>
      <c r="B50" s="36" t="s">
        <v>59</v>
      </c>
      <c r="C50" s="43">
        <f>VLOOKUP(D50,'Holdings Manager'!$C$2:$O$65,13,FALSE)</f>
        <v>41</v>
      </c>
      <c r="D50" s="44">
        <v>5889505</v>
      </c>
      <c r="E50" s="44">
        <v>588950907</v>
      </c>
      <c r="F50" s="45">
        <v>53225</v>
      </c>
      <c r="G50" s="45">
        <f>VLOOKUP(D50,Sheet1!$C$2:$E$65,3,FALSE)</f>
        <v>53225</v>
      </c>
      <c r="H50" s="37">
        <f t="shared" si="1"/>
        <v>0</v>
      </c>
      <c r="I50" s="45">
        <f>VLOOKUP(D50,'Holdings Manager'!$C$2:$J$65,8,FALSE)</f>
        <v>16.95</v>
      </c>
      <c r="J50" s="45">
        <f>VLOOKUP(D50,Sheet1!$C$2:$J$65,8,FALSE)</f>
        <v>16.95</v>
      </c>
      <c r="K50" s="38">
        <f t="shared" si="2"/>
        <v>0</v>
      </c>
      <c r="L50" s="45">
        <f>VLOOKUP(D50,'Holdings Manager'!$C$2:$H$65,6,FALSE)</f>
        <v>988139.82</v>
      </c>
      <c r="M50" s="45">
        <f>VLOOKUP(D50,Sheet1!$C$2:$H$65,6,FALSE)</f>
        <v>988320.39</v>
      </c>
      <c r="N50" s="38">
        <f t="shared" si="3"/>
        <v>-180.57000000006519</v>
      </c>
      <c r="O50" s="45">
        <f>IFERROR(VLOOKUP(D50,'Accruals Manager'!$B$2:$C$33,2,FALSE),0)</f>
        <v>0</v>
      </c>
      <c r="P50" s="45">
        <v>0</v>
      </c>
      <c r="Q50" s="37">
        <f t="shared" si="0"/>
        <v>0</v>
      </c>
      <c r="R50" s="39" t="s">
        <v>47</v>
      </c>
      <c r="S50" s="39"/>
    </row>
    <row r="51" spans="1:19" x14ac:dyDescent="0.2">
      <c r="A51" s="47">
        <v>43951</v>
      </c>
      <c r="B51" s="36" t="s">
        <v>59</v>
      </c>
      <c r="C51" s="43">
        <f>VLOOKUP(D51,'Holdings Manager'!$C$2:$O$65,13,FALSE)</f>
        <v>41</v>
      </c>
      <c r="D51" s="44">
        <v>5330047</v>
      </c>
      <c r="E51" s="44">
        <v>533004909</v>
      </c>
      <c r="F51" s="45">
        <v>11395</v>
      </c>
      <c r="G51" s="45">
        <f>VLOOKUP(D51,Sheet1!$C$2:$E$65,3,FALSE)</f>
        <v>11395</v>
      </c>
      <c r="H51" s="37">
        <f t="shared" si="1"/>
        <v>0</v>
      </c>
      <c r="I51" s="45">
        <f>VLOOKUP(D51,'Holdings Manager'!$C$2:$J$65,8,FALSE)</f>
        <v>133.55000000000001</v>
      </c>
      <c r="J51" s="45">
        <f>VLOOKUP(D51,Sheet1!$C$2:$J$65,8,FALSE)</f>
        <v>133.55000000000001</v>
      </c>
      <c r="K51" s="38">
        <f t="shared" si="2"/>
        <v>0</v>
      </c>
      <c r="L51" s="45">
        <f>VLOOKUP(D51,'Holdings Manager'!$C$2:$H$65,6,FALSE)</f>
        <v>1666829.78</v>
      </c>
      <c r="M51" s="45">
        <f>VLOOKUP(D51,Sheet1!$C$2:$H$65,6,FALSE)</f>
        <v>1667134.36</v>
      </c>
      <c r="N51" s="38">
        <f t="shared" si="3"/>
        <v>-304.58000000007451</v>
      </c>
      <c r="O51" s="45">
        <f>IFERROR(VLOOKUP(D51,'Accruals Manager'!$B$2:$C$33,2,FALSE),0)</f>
        <v>0</v>
      </c>
      <c r="P51" s="45">
        <v>0</v>
      </c>
      <c r="Q51" s="37">
        <f t="shared" si="0"/>
        <v>0</v>
      </c>
      <c r="R51" s="39" t="s">
        <v>47</v>
      </c>
      <c r="S51" s="39"/>
    </row>
    <row r="52" spans="1:19" x14ac:dyDescent="0.2">
      <c r="A52" s="47">
        <v>43951</v>
      </c>
      <c r="B52" s="36" t="s">
        <v>59</v>
      </c>
      <c r="C52" s="43">
        <f>VLOOKUP(D52,'Holdings Manager'!$C$2:$O$65,13,FALSE)</f>
        <v>41</v>
      </c>
      <c r="D52" s="44">
        <v>4031879</v>
      </c>
      <c r="E52" s="44">
        <v>403187909</v>
      </c>
      <c r="F52" s="45">
        <v>43721</v>
      </c>
      <c r="G52" s="45">
        <f>VLOOKUP(D52,Sheet1!$C$2:$E$65,3,FALSE)</f>
        <v>43721</v>
      </c>
      <c r="H52" s="37">
        <f t="shared" si="1"/>
        <v>0</v>
      </c>
      <c r="I52" s="45">
        <f>VLOOKUP(D52,'Holdings Manager'!$C$2:$J$65,8,FALSE)</f>
        <v>19.484999999999999</v>
      </c>
      <c r="J52" s="45">
        <f>VLOOKUP(D52,Sheet1!$C$2:$J$65,8,FALSE)</f>
        <v>19.48</v>
      </c>
      <c r="K52" s="38">
        <f t="shared" si="2"/>
        <v>4.9999999999990052E-3</v>
      </c>
      <c r="L52" s="45">
        <f>VLOOKUP(D52,'Holdings Manager'!$C$2:$H$65,6,FALSE)</f>
        <v>933089.98</v>
      </c>
      <c r="M52" s="45">
        <f>VLOOKUP(D52,Sheet1!$C$2:$H$65,6,FALSE)</f>
        <v>933260.49</v>
      </c>
      <c r="N52" s="38">
        <f t="shared" si="3"/>
        <v>-170.51000000000931</v>
      </c>
      <c r="O52" s="45">
        <f>IFERROR(VLOOKUP(D52,'Accruals Manager'!$B$2:$C$33,2,FALSE),0)</f>
        <v>0</v>
      </c>
      <c r="P52" s="45">
        <v>0</v>
      </c>
      <c r="Q52" s="37">
        <f t="shared" si="0"/>
        <v>0</v>
      </c>
      <c r="R52" s="39" t="s">
        <v>47</v>
      </c>
      <c r="S52" s="39"/>
    </row>
    <row r="53" spans="1:19" x14ac:dyDescent="0.2">
      <c r="A53" s="47">
        <v>43951</v>
      </c>
      <c r="B53" s="36" t="s">
        <v>59</v>
      </c>
      <c r="C53" s="43">
        <f>VLOOKUP(D53,'Holdings Manager'!$C$2:$O$65,13,FALSE)</f>
        <v>43</v>
      </c>
      <c r="D53" s="44">
        <v>2821481</v>
      </c>
      <c r="E53" s="44">
        <v>835699307</v>
      </c>
      <c r="F53" s="45">
        <v>41226</v>
      </c>
      <c r="G53" s="45">
        <f>VLOOKUP(D53,Sheet1!$C$2:$E$65,3,FALSE)</f>
        <v>41226</v>
      </c>
      <c r="H53" s="37">
        <f t="shared" si="1"/>
        <v>0</v>
      </c>
      <c r="I53" s="45">
        <f>VLOOKUP(D53,'Holdings Manager'!$C$2:$J$65,8,FALSE)</f>
        <v>64.25</v>
      </c>
      <c r="J53" s="45">
        <f>VLOOKUP(D53,Sheet1!$C$2:$J$65,8,FALSE)</f>
        <v>64.25</v>
      </c>
      <c r="K53" s="38">
        <f t="shared" si="2"/>
        <v>0</v>
      </c>
      <c r="L53" s="45">
        <f>VLOOKUP(D53,'Holdings Manager'!$C$2:$H$65,6,FALSE)</f>
        <v>2648770.5</v>
      </c>
      <c r="M53" s="45">
        <f>VLOOKUP(D53,Sheet1!$C$2:$H$65,6,FALSE)</f>
        <v>2648770.5</v>
      </c>
      <c r="N53" s="38">
        <f t="shared" si="3"/>
        <v>0</v>
      </c>
      <c r="O53" s="45">
        <f>IFERROR(VLOOKUP(D53,'Accruals Manager'!$B$2:$C$33,2,FALSE),0)</f>
        <v>0</v>
      </c>
      <c r="P53" s="45">
        <v>0</v>
      </c>
      <c r="Q53" s="37">
        <f t="shared" si="0"/>
        <v>0</v>
      </c>
      <c r="R53" s="39"/>
      <c r="S53" s="39"/>
    </row>
    <row r="54" spans="1:19" x14ac:dyDescent="0.2">
      <c r="A54" s="47">
        <v>43951</v>
      </c>
      <c r="B54" s="36" t="s">
        <v>59</v>
      </c>
      <c r="C54" s="43">
        <f>VLOOKUP(D54,'Holdings Manager'!$C$2:$O$65,13,FALSE)</f>
        <v>43</v>
      </c>
      <c r="D54" s="44">
        <v>2775135</v>
      </c>
      <c r="E54" s="44">
        <v>803054204</v>
      </c>
      <c r="F54" s="45">
        <v>13700</v>
      </c>
      <c r="G54" s="45">
        <f>VLOOKUP(D54,Sheet1!$C$2:$E$65,3,FALSE)</f>
        <v>13700</v>
      </c>
      <c r="H54" s="37">
        <f t="shared" si="1"/>
        <v>0</v>
      </c>
      <c r="I54" s="45">
        <f>VLOOKUP(D54,'Holdings Manager'!$C$2:$J$65,8,FALSE)</f>
        <v>118.54</v>
      </c>
      <c r="J54" s="45">
        <f>VLOOKUP(D54,Sheet1!$C$2:$J$65,8,FALSE)</f>
        <v>118.54</v>
      </c>
      <c r="K54" s="38">
        <f t="shared" si="2"/>
        <v>0</v>
      </c>
      <c r="L54" s="45">
        <f>VLOOKUP(D54,'Holdings Manager'!$C$2:$H$65,6,FALSE)</f>
        <v>1623998</v>
      </c>
      <c r="M54" s="45">
        <f>VLOOKUP(D54,Sheet1!$C$2:$H$65,6,FALSE)</f>
        <v>1623998</v>
      </c>
      <c r="N54" s="38">
        <f t="shared" si="3"/>
        <v>0</v>
      </c>
      <c r="O54" s="45">
        <f>IFERROR(VLOOKUP(D54,'Accruals Manager'!$B$2:$C$33,2,FALSE),0)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43951</v>
      </c>
      <c r="B55" s="36" t="s">
        <v>59</v>
      </c>
      <c r="C55" s="43">
        <f>VLOOKUP(D55,'Holdings Manager'!$C$2:$O$65,13,FALSE)</f>
        <v>43</v>
      </c>
      <c r="D55" s="44">
        <v>2704485</v>
      </c>
      <c r="E55" s="44">
        <v>705015105</v>
      </c>
      <c r="F55" s="45">
        <v>99014</v>
      </c>
      <c r="G55" s="45">
        <f>VLOOKUP(D55,Sheet1!$C$2:$E$65,3,FALSE)</f>
        <v>99014</v>
      </c>
      <c r="H55" s="37">
        <f t="shared" si="1"/>
        <v>0</v>
      </c>
      <c r="I55" s="45">
        <f>VLOOKUP(D55,'Holdings Manager'!$C$2:$J$65,8,FALSE)</f>
        <v>5.86</v>
      </c>
      <c r="J55" s="45">
        <f>VLOOKUP(D55,Sheet1!$C$2:$J$65,8,FALSE)</f>
        <v>5.86</v>
      </c>
      <c r="K55" s="38">
        <f t="shared" si="2"/>
        <v>0</v>
      </c>
      <c r="L55" s="45">
        <f>VLOOKUP(D55,'Holdings Manager'!$C$2:$H$65,6,FALSE)</f>
        <v>580222.04</v>
      </c>
      <c r="M55" s="45">
        <f>VLOOKUP(D55,Sheet1!$C$2:$H$65,6,FALSE)</f>
        <v>580222.04</v>
      </c>
      <c r="N55" s="38">
        <f t="shared" si="3"/>
        <v>0</v>
      </c>
      <c r="O55" s="45">
        <f>IFERROR(VLOOKUP(D55,'Accruals Manager'!$B$2:$C$33,2,FALSE),0)</f>
        <v>17227.25</v>
      </c>
      <c r="P55" s="45">
        <v>17227.25</v>
      </c>
      <c r="Q55" s="37">
        <f t="shared" si="0"/>
        <v>0</v>
      </c>
      <c r="R55" s="39"/>
      <c r="S55" s="39"/>
    </row>
    <row r="56" spans="1:19" x14ac:dyDescent="0.2">
      <c r="A56" s="47">
        <v>43951</v>
      </c>
      <c r="B56" s="36" t="s">
        <v>59</v>
      </c>
      <c r="C56" s="43">
        <f>VLOOKUP(D56,'Holdings Manager'!$C$2:$O$65,13,FALSE)</f>
        <v>41</v>
      </c>
      <c r="D56" s="44">
        <v>2655657</v>
      </c>
      <c r="E56" s="44">
        <v>683715106</v>
      </c>
      <c r="F56" s="45">
        <v>30760</v>
      </c>
      <c r="G56" s="45">
        <f>VLOOKUP(D56,Sheet1!$C$2:$E$65,3,FALSE)</f>
        <v>30760</v>
      </c>
      <c r="H56" s="37">
        <f t="shared" si="1"/>
        <v>0</v>
      </c>
      <c r="I56" s="45">
        <f>VLOOKUP(D56,'Holdings Manager'!$C$2:$J$65,8,FALSE)</f>
        <v>37.950000000000003</v>
      </c>
      <c r="J56" s="45">
        <f>VLOOKUP(D56,Sheet1!$C$2:$J$65,8,FALSE)</f>
        <v>37.950000000000003</v>
      </c>
      <c r="K56" s="38">
        <f t="shared" si="2"/>
        <v>0</v>
      </c>
      <c r="L56" s="45">
        <f>VLOOKUP(D56,'Holdings Manager'!$C$2:$H$65,6,FALSE)</f>
        <v>1167342</v>
      </c>
      <c r="M56" s="45">
        <f>VLOOKUP(D56,Sheet1!$C$2:$H$65,6,FALSE)</f>
        <v>1167342</v>
      </c>
      <c r="N56" s="38">
        <f t="shared" si="3"/>
        <v>0</v>
      </c>
      <c r="O56" s="45">
        <f>IFERROR(VLOOKUP(D56,'Accruals Manager'!$B$2:$C$33,2,FALSE),0)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43951</v>
      </c>
      <c r="B57" s="36" t="s">
        <v>59</v>
      </c>
      <c r="C57" s="43">
        <f>VLOOKUP(D57,'Holdings Manager'!$C$2:$O$65,13,FALSE)</f>
        <v>43</v>
      </c>
      <c r="D57" s="44">
        <v>2640891</v>
      </c>
      <c r="E57" s="44">
        <v>654902204</v>
      </c>
      <c r="F57" s="45">
        <v>255000</v>
      </c>
      <c r="G57" s="45">
        <f>VLOOKUP(D57,Sheet1!$C$2:$E$65,3,FALSE)</f>
        <v>255000</v>
      </c>
      <c r="H57" s="37">
        <f t="shared" si="1"/>
        <v>0</v>
      </c>
      <c r="I57" s="45">
        <f>VLOOKUP(D57,'Holdings Manager'!$C$2:$J$65,8,FALSE)</f>
        <v>3.58</v>
      </c>
      <c r="J57" s="45">
        <f>VLOOKUP(D57,Sheet1!$C$2:$J$65,8,FALSE)</f>
        <v>3.58</v>
      </c>
      <c r="K57" s="38">
        <f t="shared" si="2"/>
        <v>0</v>
      </c>
      <c r="L57" s="45">
        <f>VLOOKUP(D57,'Holdings Manager'!$C$2:$H$65,6,FALSE)</f>
        <v>912900</v>
      </c>
      <c r="M57" s="45">
        <f>VLOOKUP(D57,Sheet1!$C$2:$H$65,6,FALSE)</f>
        <v>912900</v>
      </c>
      <c r="N57" s="38">
        <f t="shared" si="3"/>
        <v>0</v>
      </c>
      <c r="O57" s="45">
        <f>IFERROR(VLOOKUP(D57,'Accruals Manager'!$B$2:$C$33,2,FALSE),0)</f>
        <v>0</v>
      </c>
      <c r="P57" s="45">
        <v>0</v>
      </c>
      <c r="Q57" s="37">
        <f t="shared" si="0"/>
        <v>0</v>
      </c>
      <c r="S57" s="39"/>
    </row>
    <row r="58" spans="1:19" x14ac:dyDescent="0.2">
      <c r="A58" s="47">
        <v>43951</v>
      </c>
      <c r="B58" s="36" t="s">
        <v>59</v>
      </c>
      <c r="C58" s="43">
        <f>VLOOKUP(D58,'Holdings Manager'!$C$2:$O$65,13,FALSE)</f>
        <v>43</v>
      </c>
      <c r="D58" s="44">
        <v>2615565</v>
      </c>
      <c r="E58" s="44" t="s">
        <v>363</v>
      </c>
      <c r="F58" s="45">
        <v>40885</v>
      </c>
      <c r="G58" s="45">
        <f>VLOOKUP(D58,Sheet1!$C$2:$E$65,3,FALSE)</f>
        <v>40885</v>
      </c>
      <c r="H58" s="37">
        <f t="shared" si="1"/>
        <v>0</v>
      </c>
      <c r="I58" s="45">
        <f>VLOOKUP(D58,'Holdings Manager'!$C$2:$J$65,8,FALSE)</f>
        <v>39.67</v>
      </c>
      <c r="J58" s="45">
        <f>VLOOKUP(D58,Sheet1!$C$2:$J$65,8,FALSE)</f>
        <v>39.67</v>
      </c>
      <c r="K58" s="38">
        <f t="shared" si="2"/>
        <v>0</v>
      </c>
      <c r="L58" s="45">
        <f>VLOOKUP(D58,'Holdings Manager'!$C$2:$H$65,6,FALSE)</f>
        <v>1621907.95</v>
      </c>
      <c r="M58" s="45">
        <f>VLOOKUP(D58,Sheet1!$C$2:$H$65,6,FALSE)</f>
        <v>1621907.95</v>
      </c>
      <c r="N58" s="38">
        <f t="shared" si="3"/>
        <v>0</v>
      </c>
      <c r="O58" s="45">
        <f>IFERROR(VLOOKUP(D58,'Accruals Manager'!$B$2:$C$33,2,FALSE),0)</f>
        <v>18888.87</v>
      </c>
      <c r="P58" s="45">
        <v>18888.87</v>
      </c>
      <c r="Q58" s="37">
        <f t="shared" si="0"/>
        <v>0</v>
      </c>
      <c r="R58" s="39"/>
      <c r="S58" s="39"/>
    </row>
    <row r="59" spans="1:19" x14ac:dyDescent="0.2">
      <c r="A59" s="47">
        <v>43951</v>
      </c>
      <c r="B59" s="36" t="s">
        <v>59</v>
      </c>
      <c r="C59" s="43">
        <f>VLOOKUP(D59,'Holdings Manager'!$C$2:$O$65,13,FALSE)</f>
        <v>43</v>
      </c>
      <c r="D59" s="44">
        <v>2559975</v>
      </c>
      <c r="E59" s="44" t="s">
        <v>365</v>
      </c>
      <c r="F59" s="45">
        <v>22414</v>
      </c>
      <c r="G59" s="45">
        <f>VLOOKUP(D59,Sheet1!$C$2:$E$65,3,FALSE)</f>
        <v>22414</v>
      </c>
      <c r="H59" s="37">
        <f t="shared" si="1"/>
        <v>0</v>
      </c>
      <c r="I59" s="45">
        <f>VLOOKUP(D59,'Holdings Manager'!$C$2:$J$65,8,FALSE)</f>
        <v>18.355</v>
      </c>
      <c r="J59" s="45">
        <f>VLOOKUP(D59,Sheet1!$C$2:$J$65,8,FALSE)</f>
        <v>18.559999999999999</v>
      </c>
      <c r="K59" s="38">
        <f t="shared" si="2"/>
        <v>-0.20499999999999829</v>
      </c>
      <c r="L59" s="45">
        <f>VLOOKUP(D59,'Holdings Manager'!$C$2:$H$65,6,FALSE)</f>
        <v>411408.97</v>
      </c>
      <c r="M59" s="45">
        <f>VLOOKUP(D59,Sheet1!$C$2:$H$65,6,FALSE)</f>
        <v>416115.91</v>
      </c>
      <c r="N59" s="38">
        <f t="shared" si="3"/>
        <v>-4706.9400000000023</v>
      </c>
      <c r="O59" s="45">
        <f>IFERROR(VLOOKUP(D59,'Accruals Manager'!$B$2:$C$33,2,FALSE),0)</f>
        <v>0</v>
      </c>
      <c r="P59" s="45">
        <v>0</v>
      </c>
      <c r="Q59" s="37">
        <f t="shared" si="0"/>
        <v>0</v>
      </c>
      <c r="R59" s="39" t="s">
        <v>47</v>
      </c>
      <c r="S59" s="39"/>
    </row>
    <row r="60" spans="1:19" x14ac:dyDescent="0.2">
      <c r="A60" s="47">
        <v>43951</v>
      </c>
      <c r="B60" s="36" t="s">
        <v>59</v>
      </c>
      <c r="C60" s="43">
        <f>VLOOKUP(D60,'Holdings Manager'!$C$2:$O$65,13,FALSE)</f>
        <v>43</v>
      </c>
      <c r="D60" s="44">
        <v>2430025</v>
      </c>
      <c r="E60" s="44">
        <v>861012102</v>
      </c>
      <c r="F60" s="45">
        <v>64583</v>
      </c>
      <c r="G60" s="45">
        <f>VLOOKUP(D60,Sheet1!$C$2:$E$65,3,FALSE)</f>
        <v>64583</v>
      </c>
      <c r="H60" s="37">
        <f t="shared" si="1"/>
        <v>0</v>
      </c>
      <c r="I60" s="45">
        <f>VLOOKUP(D60,'Holdings Manager'!$C$2:$J$65,8,FALSE)</f>
        <v>25.57</v>
      </c>
      <c r="J60" s="45">
        <f>VLOOKUP(D60,Sheet1!$C$2:$J$65,8,FALSE)</f>
        <v>25.57</v>
      </c>
      <c r="K60" s="38">
        <f t="shared" si="2"/>
        <v>0</v>
      </c>
      <c r="L60" s="45">
        <f>VLOOKUP(D60,'Holdings Manager'!$C$2:$H$65,6,FALSE)</f>
        <v>1651387.31</v>
      </c>
      <c r="M60" s="45">
        <f>VLOOKUP(D60,Sheet1!$C$2:$H$65,6,FALSE)</f>
        <v>1651387.31</v>
      </c>
      <c r="N60" s="38">
        <f t="shared" si="3"/>
        <v>0</v>
      </c>
      <c r="O60" s="45">
        <f>IFERROR(VLOOKUP(D60,'Accruals Manager'!$B$2:$C$33,2,FALSE),0)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">
      <c r="A61" s="47">
        <v>43951</v>
      </c>
      <c r="B61" s="36" t="s">
        <v>59</v>
      </c>
      <c r="C61" s="43">
        <f>VLOOKUP(D61,'Holdings Manager'!$C$2:$O$65,13,FALSE)</f>
        <v>43</v>
      </c>
      <c r="D61" s="44">
        <v>2402444</v>
      </c>
      <c r="E61" s="44">
        <v>686330101</v>
      </c>
      <c r="F61" s="45">
        <v>17307</v>
      </c>
      <c r="G61" s="45">
        <f>VLOOKUP(D61,Sheet1!$C$2:$E$65,3,FALSE)</f>
        <v>17307</v>
      </c>
      <c r="H61" s="37">
        <f t="shared" si="1"/>
        <v>0</v>
      </c>
      <c r="I61" s="45">
        <f>VLOOKUP(D61,'Holdings Manager'!$C$2:$J$65,8,FALSE)</f>
        <v>59.18</v>
      </c>
      <c r="J61" s="45">
        <f>VLOOKUP(D61,Sheet1!$C$2:$J$65,8,FALSE)</f>
        <v>59.18</v>
      </c>
      <c r="K61" s="38">
        <f t="shared" si="2"/>
        <v>0</v>
      </c>
      <c r="L61" s="45">
        <f>VLOOKUP(D61,'Holdings Manager'!$C$2:$H$65,6,FALSE)</f>
        <v>1024228.26</v>
      </c>
      <c r="M61" s="45">
        <f>VLOOKUP(D61,Sheet1!$C$2:$H$65,6,FALSE)</f>
        <v>1024228.26</v>
      </c>
      <c r="N61" s="38">
        <f t="shared" si="3"/>
        <v>0</v>
      </c>
      <c r="O61" s="45">
        <f>IFERROR(VLOOKUP(D61,'Accruals Manager'!$B$2:$C$33,2,FALSE),0)</f>
        <v>0</v>
      </c>
      <c r="P61" s="45">
        <v>0</v>
      </c>
      <c r="Q61" s="37">
        <f t="shared" si="0"/>
        <v>0</v>
      </c>
      <c r="R61" s="39"/>
      <c r="S61" s="39"/>
    </row>
    <row r="62" spans="1:19" x14ac:dyDescent="0.2">
      <c r="A62" s="47">
        <v>43951</v>
      </c>
      <c r="B62" s="36" t="s">
        <v>59</v>
      </c>
      <c r="C62" s="43">
        <f>VLOOKUP(D62,'Holdings Manager'!$C$2:$O$65,13,FALSE)</f>
        <v>41</v>
      </c>
      <c r="D62" s="44">
        <v>2311614</v>
      </c>
      <c r="E62" s="44" t="s">
        <v>369</v>
      </c>
      <c r="F62" s="45">
        <v>13944</v>
      </c>
      <c r="G62" s="45">
        <f>VLOOKUP(D62,Sheet1!$C$2:$E$65,3,FALSE)</f>
        <v>13944</v>
      </c>
      <c r="H62" s="37">
        <f t="shared" si="1"/>
        <v>0</v>
      </c>
      <c r="I62" s="45">
        <f>VLOOKUP(D62,'Holdings Manager'!$C$2:$J$65,8,FALSE)</f>
        <v>135.97</v>
      </c>
      <c r="J62" s="45">
        <f>VLOOKUP(D62,Sheet1!$C$2:$J$65,8,FALSE)</f>
        <v>135.97</v>
      </c>
      <c r="K62" s="38">
        <f t="shared" si="2"/>
        <v>0</v>
      </c>
      <c r="L62" s="45">
        <f>VLOOKUP(D62,'Holdings Manager'!$C$2:$H$65,6,FALSE)</f>
        <v>1895965.68</v>
      </c>
      <c r="M62" s="45">
        <f>VLOOKUP(D62,Sheet1!$C$2:$H$65,6,FALSE)</f>
        <v>1895965.68</v>
      </c>
      <c r="N62" s="38">
        <f t="shared" si="3"/>
        <v>0</v>
      </c>
      <c r="O62" s="45">
        <f>IFERROR(VLOOKUP(D62,'Accruals Manager'!$B$2:$C$33,2,FALSE),0)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43951</v>
      </c>
      <c r="B63" s="36" t="s">
        <v>59</v>
      </c>
      <c r="C63" s="43">
        <f>VLOOKUP(D63,'Holdings Manager'!$C$2:$O$65,13,FALSE)</f>
        <v>41</v>
      </c>
      <c r="D63" s="44">
        <v>2181334</v>
      </c>
      <c r="E63" s="44" t="s">
        <v>371</v>
      </c>
      <c r="F63" s="45">
        <v>13734</v>
      </c>
      <c r="G63" s="45">
        <f>VLOOKUP(D63,Sheet1!$C$2:$E$65,3,FALSE)</f>
        <v>13734</v>
      </c>
      <c r="H63" s="37">
        <f t="shared" si="1"/>
        <v>0</v>
      </c>
      <c r="I63" s="45">
        <f>VLOOKUP(D63,'Holdings Manager'!$C$2:$J$65,8,FALSE)</f>
        <v>105.74</v>
      </c>
      <c r="J63" s="45">
        <f>VLOOKUP(D63,Sheet1!$C$2:$J$65,8,FALSE)</f>
        <v>105.74</v>
      </c>
      <c r="K63" s="38">
        <f t="shared" si="2"/>
        <v>0</v>
      </c>
      <c r="L63" s="45">
        <f>VLOOKUP(D63,'Holdings Manager'!$C$2:$H$65,6,FALSE)</f>
        <v>1452233.16</v>
      </c>
      <c r="M63" s="45">
        <f>VLOOKUP(D63,Sheet1!$C$2:$H$65,6,FALSE)</f>
        <v>1452233.16</v>
      </c>
      <c r="N63" s="38">
        <f t="shared" si="3"/>
        <v>0</v>
      </c>
      <c r="O63" s="45">
        <f>IFERROR(VLOOKUP(D63,'Accruals Manager'!$B$2:$C$33,2,FALSE),0)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43951</v>
      </c>
      <c r="B64" s="36" t="s">
        <v>59</v>
      </c>
      <c r="C64" s="43">
        <f>VLOOKUP(D64,'Holdings Manager'!$C$2:$O$65,13,FALSE)</f>
        <v>41</v>
      </c>
      <c r="D64" s="44">
        <v>2125097</v>
      </c>
      <c r="E64" s="44">
        <v>124765108</v>
      </c>
      <c r="F64" s="45">
        <v>61706</v>
      </c>
      <c r="G64" s="45">
        <f>VLOOKUP(D64,Sheet1!$C$2:$E$65,3,FALSE)</f>
        <v>61706</v>
      </c>
      <c r="H64" s="37">
        <f t="shared" si="1"/>
        <v>0</v>
      </c>
      <c r="I64" s="45">
        <f>VLOOKUP(D64,'Holdings Manager'!$C$2:$J$65,8,FALSE)</f>
        <v>16.559999999999999</v>
      </c>
      <c r="J64" s="45">
        <f>VLOOKUP(D64,Sheet1!$C$2:$J$65,8,FALSE)</f>
        <v>16.559999999999999</v>
      </c>
      <c r="K64" s="38">
        <f t="shared" si="2"/>
        <v>0</v>
      </c>
      <c r="L64" s="45">
        <f>VLOOKUP(D64,'Holdings Manager'!$C$2:$H$65,6,FALSE)</f>
        <v>1021851.36</v>
      </c>
      <c r="M64" s="45">
        <f>VLOOKUP(D64,Sheet1!$C$2:$H$65,6,FALSE)</f>
        <v>1021851.36</v>
      </c>
      <c r="N64" s="38">
        <f t="shared" si="3"/>
        <v>0</v>
      </c>
      <c r="O64" s="45">
        <f>IFERROR(VLOOKUP(D64,'Accruals Manager'!$B$2:$C$33,2,FALSE),0)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43951</v>
      </c>
      <c r="B65" s="36" t="s">
        <v>59</v>
      </c>
      <c r="C65" s="43">
        <f>VLOOKUP(D65,'Holdings Manager'!$C$2:$O$65,13,FALSE)</f>
        <v>41</v>
      </c>
      <c r="D65" s="44">
        <v>2124533</v>
      </c>
      <c r="E65" s="44">
        <v>878742204</v>
      </c>
      <c r="F65" s="45">
        <v>26789</v>
      </c>
      <c r="G65" s="45">
        <f>VLOOKUP(D65,Sheet1!$C$2:$E$65,3,FALSE)</f>
        <v>26789</v>
      </c>
      <c r="H65" s="37">
        <f t="shared" si="1"/>
        <v>0</v>
      </c>
      <c r="I65" s="45">
        <f>VLOOKUP(D65,'Holdings Manager'!$C$2:$J$65,8,FALSE)</f>
        <v>8.81</v>
      </c>
      <c r="J65" s="45">
        <v>1</v>
      </c>
      <c r="K65" s="38">
        <f t="shared" si="2"/>
        <v>7.8100000000000005</v>
      </c>
      <c r="L65" s="45">
        <f>VLOOKUP(D65,'Holdings Manager'!$C$2:$H$65,6,FALSE)</f>
        <v>236011.09</v>
      </c>
      <c r="M65" s="45">
        <f>VLOOKUP(D65,Sheet1!$C$2:$H$65,6,FALSE)</f>
        <v>236011.09</v>
      </c>
      <c r="N65" s="38">
        <f t="shared" si="3"/>
        <v>0</v>
      </c>
      <c r="O65" s="45">
        <f>IFERROR(VLOOKUP(D65,'Accruals Manager'!$B$2:$C$33,2,FALSE),0)</f>
        <v>0</v>
      </c>
      <c r="P65" s="45">
        <v>0</v>
      </c>
      <c r="Q65" s="37">
        <f t="shared" si="0"/>
        <v>0</v>
      </c>
      <c r="R65" s="39"/>
      <c r="S65" s="39"/>
    </row>
    <row r="66" spans="1:19" ht="15" x14ac:dyDescent="0.25">
      <c r="A66" s="47">
        <v>43951</v>
      </c>
      <c r="B66" s="36" t="s">
        <v>59</v>
      </c>
      <c r="C66" s="43">
        <f>VLOOKUP(D66,'Holdings Manager'!$C$2:$O$65,13,FALSE)</f>
        <v>43</v>
      </c>
      <c r="D66" s="44">
        <v>2031730</v>
      </c>
      <c r="E66" s="44">
        <v>294821608</v>
      </c>
      <c r="F66" s="49">
        <v>235319</v>
      </c>
      <c r="G66" s="45">
        <f>VLOOKUP(D66,Sheet1!$C$2:$E$65,3,FALSE)</f>
        <v>235319</v>
      </c>
      <c r="H66" s="37">
        <f t="shared" si="1"/>
        <v>0</v>
      </c>
      <c r="I66" s="45">
        <f>VLOOKUP(D66,'Holdings Manager'!$C$2:$J$65,8,FALSE)</f>
        <v>8.4600000000000009</v>
      </c>
      <c r="J66" s="45">
        <v>1</v>
      </c>
      <c r="K66" s="38">
        <f t="shared" si="2"/>
        <v>7.4600000000000009</v>
      </c>
      <c r="L66" s="45">
        <f>VLOOKUP(D66,'Holdings Manager'!$C$2:$H$65,6,FALSE)</f>
        <v>1990798.74</v>
      </c>
      <c r="M66" s="45">
        <f>VLOOKUP(D66,Sheet1!$C$2:$H$65,6,FALSE)</f>
        <v>1990798.74</v>
      </c>
      <c r="N66" s="38">
        <f t="shared" si="3"/>
        <v>0</v>
      </c>
      <c r="O66" s="45">
        <f>IFERROR(VLOOKUP(D66,'Accruals Manager'!$B$2:$C$33,2,FALSE),0)</f>
        <v>0</v>
      </c>
      <c r="P66" s="45">
        <v>0</v>
      </c>
      <c r="Q66" s="37">
        <f t="shared" si="0"/>
        <v>0</v>
      </c>
      <c r="R66" s="39"/>
      <c r="S66" s="39"/>
    </row>
    <row r="67" spans="1:19" ht="15" x14ac:dyDescent="0.25">
      <c r="A67" s="47">
        <v>43951</v>
      </c>
      <c r="B67" s="36" t="s">
        <v>59</v>
      </c>
      <c r="C67" s="43" t="str">
        <f>VLOOKUP(D67,'Holdings Manager'!$C$2:$O$65,13,FALSE)</f>
        <v>SF</v>
      </c>
      <c r="D67" s="44" t="s">
        <v>384</v>
      </c>
      <c r="E67" s="44" t="s">
        <v>384</v>
      </c>
      <c r="F67" s="49"/>
      <c r="G67" s="49"/>
      <c r="H67" s="37">
        <f t="shared" si="1"/>
        <v>0</v>
      </c>
      <c r="I67" s="45">
        <f>VLOOKUP(D67,'Holdings Manager'!$C$2:$J$65,8,FALSE)</f>
        <v>100</v>
      </c>
      <c r="J67" s="45">
        <v>100</v>
      </c>
      <c r="K67" s="38">
        <f t="shared" si="2"/>
        <v>0</v>
      </c>
      <c r="L67" s="45">
        <f>VLOOKUP(D67,'Holdings Manager'!$C$2:$H$65,6,FALSE)</f>
        <v>1045596.81</v>
      </c>
      <c r="M67" s="45">
        <v>1045384.49</v>
      </c>
      <c r="N67" s="38">
        <f>L67-M67</f>
        <v>212.32000000006519</v>
      </c>
      <c r="O67" s="45">
        <f>IFERROR(VLOOKUP(D67,'Accruals Manager'!$B$2:$C$33,2,FALSE),0)</f>
        <v>0</v>
      </c>
      <c r="P67" s="45">
        <v>0</v>
      </c>
      <c r="Q67" s="37">
        <f t="shared" si="0"/>
        <v>0</v>
      </c>
      <c r="R67" s="39"/>
      <c r="S67" s="39"/>
    </row>
    <row r="68" spans="1:19" ht="15" x14ac:dyDescent="0.25">
      <c r="A68" s="47">
        <v>43951</v>
      </c>
      <c r="B68" s="36" t="s">
        <v>59</v>
      </c>
      <c r="C68" s="43" t="str">
        <f>VLOOKUP(D68,'Holdings Manager'!$C$2:$O$65,13,FALSE)</f>
        <v>FC</v>
      </c>
      <c r="D68" s="44" t="s">
        <v>305</v>
      </c>
      <c r="E68" s="44" t="s">
        <v>305</v>
      </c>
      <c r="F68" s="49"/>
      <c r="G68" s="49"/>
      <c r="H68" s="37">
        <f t="shared" si="1"/>
        <v>0</v>
      </c>
      <c r="I68" s="45">
        <f>VLOOKUP(D68,'Holdings Manager'!$C$2:$J$65,8,FALSE)</f>
        <v>1</v>
      </c>
      <c r="J68" s="45">
        <v>1</v>
      </c>
      <c r="K68" s="38">
        <f t="shared" si="2"/>
        <v>0</v>
      </c>
      <c r="L68" s="45">
        <f>VLOOKUP(D68,'Holdings Manager'!$C$2:$H$65,6,FALSE)</f>
        <v>30152.81</v>
      </c>
      <c r="M68" s="45">
        <v>29982.400000000001</v>
      </c>
      <c r="N68" s="38">
        <f t="shared" si="3"/>
        <v>170.40999999999985</v>
      </c>
      <c r="O68" s="45">
        <f>IFERROR(VLOOKUP(D68,'Accruals Manager'!$B$2:$C$33,2,FALSE),0)</f>
        <v>0</v>
      </c>
      <c r="P68" s="45">
        <v>0</v>
      </c>
      <c r="Q68" s="37">
        <f t="shared" si="0"/>
        <v>0</v>
      </c>
      <c r="R68" s="39"/>
      <c r="S68" s="39"/>
    </row>
    <row r="69" spans="1:19" ht="15" x14ac:dyDescent="0.25">
      <c r="A69" s="47">
        <v>43951</v>
      </c>
      <c r="B69" s="36" t="s">
        <v>59</v>
      </c>
      <c r="C69" s="43" t="str">
        <f>VLOOKUP(D69,'Holdings Manager'!$C$2:$O$65,13,FALSE)</f>
        <v>FC</v>
      </c>
      <c r="D69" s="44" t="s">
        <v>312</v>
      </c>
      <c r="E69" s="44" t="s">
        <v>312</v>
      </c>
      <c r="F69" s="49"/>
      <c r="G69" s="49"/>
      <c r="H69" s="37">
        <f t="shared" si="1"/>
        <v>0</v>
      </c>
      <c r="I69" s="45">
        <f>VLOOKUP(D69,'Holdings Manager'!$C$2:$J$65,8,FALSE)</f>
        <v>1</v>
      </c>
      <c r="J69" s="45">
        <v>1</v>
      </c>
      <c r="K69" s="38">
        <f t="shared" si="2"/>
        <v>0</v>
      </c>
      <c r="L69" s="45">
        <f>VLOOKUP(D69,'Holdings Manager'!$C$2:$H$65,6,FALSE)</f>
        <v>126876.69</v>
      </c>
      <c r="M69" s="45">
        <v>126870.12</v>
      </c>
      <c r="N69" s="38">
        <f>L69-M69</f>
        <v>6.5700000000069849</v>
      </c>
      <c r="O69" s="45">
        <f>IFERROR(VLOOKUP(D69,'Accruals Manager'!$B$2:$C$33,2,FALSE),0)</f>
        <v>0</v>
      </c>
      <c r="P69" s="45">
        <v>0</v>
      </c>
      <c r="Q69" s="37">
        <f t="shared" si="0"/>
        <v>0</v>
      </c>
      <c r="R69" s="39"/>
      <c r="S69" s="39"/>
    </row>
    <row r="70" spans="1:19" ht="15" x14ac:dyDescent="0.25">
      <c r="A70" s="47">
        <v>43951</v>
      </c>
      <c r="B70" s="36" t="s">
        <v>59</v>
      </c>
      <c r="C70" s="43" t="str">
        <f>VLOOKUP(D70,'Holdings Manager'!$C$2:$O$65,13,FALSE)</f>
        <v>FC</v>
      </c>
      <c r="D70" s="44" t="s">
        <v>326</v>
      </c>
      <c r="E70" s="44" t="s">
        <v>326</v>
      </c>
      <c r="F70" s="49"/>
      <c r="G70" s="49"/>
      <c r="H70" s="37">
        <f t="shared" si="1"/>
        <v>0</v>
      </c>
      <c r="I70" s="45">
        <f>VLOOKUP(D70,'Holdings Manager'!$C$2:$J$65,8,FALSE)</f>
        <v>1</v>
      </c>
      <c r="J70" s="45">
        <v>1</v>
      </c>
      <c r="K70" s="38">
        <f t="shared" si="2"/>
        <v>0</v>
      </c>
      <c r="L70" s="45">
        <f>VLOOKUP(D70,'Holdings Manager'!$C$2:$H$65,6,FALSE)</f>
        <v>76.16</v>
      </c>
      <c r="M70" s="45">
        <v>76.17</v>
      </c>
      <c r="N70" s="38">
        <f t="shared" si="3"/>
        <v>-1.0000000000005116E-2</v>
      </c>
      <c r="O70" s="45">
        <f>IFERROR(VLOOKUP(D70,'Accruals Manager'!$B$2:$C$33,2,FALSE),0)</f>
        <v>0</v>
      </c>
      <c r="P70" s="45">
        <v>0</v>
      </c>
      <c r="Q70" s="37">
        <f t="shared" si="0"/>
        <v>0</v>
      </c>
      <c r="R70" s="39"/>
      <c r="S70" s="39"/>
    </row>
    <row r="71" spans="1:19" ht="15" x14ac:dyDescent="0.25">
      <c r="A71" s="47">
        <v>43951</v>
      </c>
      <c r="B71" s="36" t="s">
        <v>59</v>
      </c>
      <c r="C71" s="43" t="str">
        <f>VLOOKUP(D71,'Holdings Manager'!$C$2:$O$65,13,FALSE)</f>
        <v>FC</v>
      </c>
      <c r="D71" s="44" t="s">
        <v>322</v>
      </c>
      <c r="E71" s="44" t="s">
        <v>322</v>
      </c>
      <c r="F71" s="49"/>
      <c r="G71" s="49"/>
      <c r="H71" s="37">
        <f>F71-G71</f>
        <v>0</v>
      </c>
      <c r="I71" s="45">
        <f>VLOOKUP(D71,'Holdings Manager'!$C$2:$J$65,8,FALSE)</f>
        <v>1</v>
      </c>
      <c r="J71" s="45">
        <v>1</v>
      </c>
      <c r="K71" s="38">
        <f t="shared" si="2"/>
        <v>0</v>
      </c>
      <c r="L71" s="45">
        <f>VLOOKUP(D71,'Holdings Manager'!$C$2:$H$65,6,FALSE)</f>
        <v>45068.76</v>
      </c>
      <c r="M71" s="45">
        <v>44991.92</v>
      </c>
      <c r="N71" s="38">
        <f t="shared" si="3"/>
        <v>76.840000000003783</v>
      </c>
      <c r="O71" s="45">
        <f>IFERROR(VLOOKUP(D71,'Accruals Manager'!$B$2:$C$33,2,FALSE),0)</f>
        <v>0</v>
      </c>
      <c r="P71" s="45">
        <v>0</v>
      </c>
      <c r="Q71" s="37">
        <f t="shared" si="0"/>
        <v>0</v>
      </c>
      <c r="R71" s="39"/>
      <c r="S71" s="39"/>
    </row>
    <row r="72" spans="1:19" ht="15" x14ac:dyDescent="0.25">
      <c r="A72" s="47">
        <v>43951</v>
      </c>
      <c r="B72" s="36" t="s">
        <v>59</v>
      </c>
      <c r="C72" s="43" t="str">
        <f>VLOOKUP(D72,'Holdings Manager'!$C$2:$O$65,13,FALSE)</f>
        <v>FC</v>
      </c>
      <c r="D72" s="44" t="s">
        <v>342</v>
      </c>
      <c r="E72" s="44" t="s">
        <v>342</v>
      </c>
      <c r="F72" s="49"/>
      <c r="G72" s="49"/>
      <c r="H72" s="37">
        <f>F72-G72</f>
        <v>0</v>
      </c>
      <c r="I72" s="45">
        <f>VLOOKUP(D72,'Holdings Manager'!$C$2:$J$65,8,FALSE)</f>
        <v>1</v>
      </c>
      <c r="J72" s="45">
        <v>1</v>
      </c>
      <c r="K72" s="38">
        <f t="shared" ref="K72:K74" si="4">I72-J72</f>
        <v>0</v>
      </c>
      <c r="L72" s="45">
        <f>VLOOKUP(D72,'Holdings Manager'!$C$2:$H$65,6,FALSE)</f>
        <v>91.2</v>
      </c>
      <c r="M72" s="45">
        <v>91</v>
      </c>
      <c r="N72" s="38">
        <f t="shared" ref="N72:N74" si="5">L72-M72</f>
        <v>0.20000000000000284</v>
      </c>
      <c r="O72" s="45">
        <f>IFERROR(VLOOKUP(D72,'Accruals Manager'!$B$2:$C$33,2,FALSE),0)</f>
        <v>0</v>
      </c>
      <c r="P72" s="45">
        <v>0</v>
      </c>
      <c r="Q72" s="37">
        <f t="shared" ref="Q72:Q74" si="6">O72-P72</f>
        <v>0</v>
      </c>
      <c r="R72" s="39"/>
      <c r="S72" s="39"/>
    </row>
    <row r="73" spans="1:19" ht="15" x14ac:dyDescent="0.25">
      <c r="A73" s="47">
        <v>43951</v>
      </c>
      <c r="B73" s="36" t="s">
        <v>59</v>
      </c>
      <c r="C73" s="43" t="str">
        <f>VLOOKUP(D73,'Holdings Manager'!$C$2:$O$65,13,FALSE)</f>
        <v>FC</v>
      </c>
      <c r="D73" s="44" t="s">
        <v>380</v>
      </c>
      <c r="E73" s="44" t="s">
        <v>380</v>
      </c>
      <c r="F73" s="49"/>
      <c r="G73" s="49"/>
      <c r="H73" s="37">
        <f>F73-G73</f>
        <v>0</v>
      </c>
      <c r="I73" s="45">
        <f>VLOOKUP(D73,'Holdings Manager'!$C$2:$J$65,8,FALSE)</f>
        <v>1</v>
      </c>
      <c r="J73" s="45">
        <v>1</v>
      </c>
      <c r="K73" s="38">
        <f t="shared" si="4"/>
        <v>0</v>
      </c>
      <c r="L73" s="45">
        <f>VLOOKUP(D73,'Holdings Manager'!$C$2:$H$65,6,FALSE)</f>
        <v>79546.67</v>
      </c>
      <c r="M73" s="45">
        <v>79636.350000000006</v>
      </c>
      <c r="N73" s="38">
        <f t="shared" si="5"/>
        <v>-89.680000000007567</v>
      </c>
      <c r="O73" s="45">
        <f>IFERROR(VLOOKUP(D73,'Accruals Manager'!$B$2:$C$33,2,FALSE),0)</f>
        <v>0</v>
      </c>
      <c r="P73" s="45">
        <v>0</v>
      </c>
      <c r="Q73" s="37">
        <f t="shared" si="6"/>
        <v>0</v>
      </c>
      <c r="R73" s="39"/>
      <c r="S73" s="39"/>
    </row>
    <row r="74" spans="1:19" ht="15" x14ac:dyDescent="0.25">
      <c r="A74" s="47">
        <v>43951</v>
      </c>
      <c r="B74" s="36" t="s">
        <v>59</v>
      </c>
      <c r="C74" s="43" t="str">
        <f>VLOOKUP(D74,'Holdings Manager'!$C$2:$O$65,13,FALSE)</f>
        <v>FC</v>
      </c>
      <c r="D74" s="44" t="s">
        <v>271</v>
      </c>
      <c r="E74" s="44" t="s">
        <v>271</v>
      </c>
      <c r="F74" s="49"/>
      <c r="G74" s="49"/>
      <c r="H74" s="37">
        <f t="shared" ref="H74" si="7">F74-G74</f>
        <v>0</v>
      </c>
      <c r="I74" s="45">
        <f>VLOOKUP(D74,'Holdings Manager'!$C$2:$J$65,8,FALSE)</f>
        <v>1</v>
      </c>
      <c r="J74" s="45">
        <v>1</v>
      </c>
      <c r="K74" s="38">
        <f t="shared" si="4"/>
        <v>0</v>
      </c>
      <c r="L74" s="45">
        <f>VLOOKUP(D74,'Holdings Manager'!$C$2:$H$65,6,FALSE)</f>
        <v>-212.32</v>
      </c>
      <c r="M74" s="45">
        <v>0</v>
      </c>
      <c r="N74" s="38">
        <f t="shared" si="5"/>
        <v>-212.32</v>
      </c>
      <c r="O74" s="45">
        <f>IFERROR(VLOOKUP(D74,'Accruals Manager'!$B$2:$C$33,2,FALSE),0)</f>
        <v>0</v>
      </c>
      <c r="P74" s="45">
        <v>0</v>
      </c>
      <c r="Q74" s="37">
        <f t="shared" si="6"/>
        <v>0</v>
      </c>
      <c r="R74" s="39"/>
      <c r="S74" s="39"/>
    </row>
    <row r="75" spans="1:19" ht="15" x14ac:dyDescent="0.25">
      <c r="A75" s="47"/>
      <c r="B75" s="36"/>
      <c r="C75" s="43"/>
      <c r="D75" s="44"/>
      <c r="E75" s="44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x14ac:dyDescent="0.2">
      <c r="A76" s="47"/>
      <c r="B76" s="36"/>
      <c r="C76" s="43"/>
      <c r="D76" s="44"/>
      <c r="E76" s="44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x14ac:dyDescent="0.2">
      <c r="A77" s="42"/>
      <c r="B77" s="36"/>
      <c r="C77" s="44"/>
      <c r="D77" s="44"/>
      <c r="E77" s="44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x14ac:dyDescent="0.2">
      <c r="A78" s="42"/>
      <c r="B78" s="36"/>
      <c r="C78" s="44"/>
      <c r="D78" s="44"/>
      <c r="E78" s="44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x14ac:dyDescent="0.2">
      <c r="A79" s="42"/>
      <c r="B79" s="36"/>
      <c r="C79" s="44"/>
      <c r="D79" s="44"/>
      <c r="E79" s="44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x14ac:dyDescent="0.2">
      <c r="A80" s="42"/>
      <c r="B80" s="36"/>
      <c r="C80" s="44"/>
      <c r="D80" s="44"/>
      <c r="E80" s="44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67:E74">
    <sortCondition ref="D67:D74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63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customWidth="1"/>
    <col min="15" max="15" width="9.140625" style="55"/>
  </cols>
  <sheetData>
    <row r="1" spans="1:15" x14ac:dyDescent="0.2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t="s">
        <v>92</v>
      </c>
      <c r="O1" s="55" t="s">
        <v>93</v>
      </c>
    </row>
    <row r="2" spans="1:15" x14ac:dyDescent="0.2">
      <c r="A2" t="s">
        <v>59</v>
      </c>
      <c r="B2" t="s">
        <v>268</v>
      </c>
      <c r="C2" s="55" t="s">
        <v>269</v>
      </c>
      <c r="D2" s="55" t="s">
        <v>270</v>
      </c>
      <c r="E2">
        <v>38552</v>
      </c>
      <c r="F2">
        <v>1675194.86</v>
      </c>
      <c r="G2">
        <v>49.45</v>
      </c>
      <c r="H2">
        <v>1906396.4</v>
      </c>
      <c r="I2" t="s">
        <v>271</v>
      </c>
      <c r="J2">
        <v>49.45</v>
      </c>
      <c r="K2">
        <v>1906396.4</v>
      </c>
      <c r="L2">
        <v>1675194.86</v>
      </c>
      <c r="M2" t="s">
        <v>271</v>
      </c>
      <c r="N2" s="34">
        <v>43951</v>
      </c>
      <c r="O2" s="55">
        <v>43</v>
      </c>
    </row>
    <row r="3" spans="1:15" x14ac:dyDescent="0.2">
      <c r="A3" t="s">
        <v>59</v>
      </c>
      <c r="B3" t="s">
        <v>272</v>
      </c>
      <c r="C3" s="55" t="s">
        <v>273</v>
      </c>
      <c r="D3" s="55">
        <v>617760202</v>
      </c>
      <c r="E3">
        <v>14000</v>
      </c>
      <c r="F3">
        <v>508310.6</v>
      </c>
      <c r="G3">
        <v>26.09</v>
      </c>
      <c r="H3">
        <v>365260</v>
      </c>
      <c r="I3" t="s">
        <v>271</v>
      </c>
      <c r="J3">
        <v>26.09</v>
      </c>
      <c r="K3">
        <v>365260</v>
      </c>
      <c r="L3">
        <v>508310.6</v>
      </c>
      <c r="M3" t="s">
        <v>271</v>
      </c>
      <c r="N3" s="34">
        <v>43951</v>
      </c>
      <c r="O3" s="55">
        <v>43</v>
      </c>
    </row>
    <row r="4" spans="1:15" x14ac:dyDescent="0.2">
      <c r="A4" t="s">
        <v>59</v>
      </c>
      <c r="B4" t="s">
        <v>274</v>
      </c>
      <c r="C4" s="55" t="s">
        <v>275</v>
      </c>
      <c r="D4" s="55" t="s">
        <v>276</v>
      </c>
      <c r="E4">
        <v>14596</v>
      </c>
      <c r="F4">
        <v>958553.82</v>
      </c>
      <c r="G4">
        <v>155.62</v>
      </c>
      <c r="H4">
        <v>2271429.52</v>
      </c>
      <c r="I4" t="s">
        <v>271</v>
      </c>
      <c r="J4">
        <v>155.62</v>
      </c>
      <c r="K4">
        <v>2271429.52</v>
      </c>
      <c r="L4">
        <v>958553.82</v>
      </c>
      <c r="M4" t="s">
        <v>271</v>
      </c>
      <c r="N4" s="34">
        <v>43951</v>
      </c>
      <c r="O4" s="55">
        <v>41</v>
      </c>
    </row>
    <row r="5" spans="1:15" x14ac:dyDescent="0.2">
      <c r="A5" t="s">
        <v>59</v>
      </c>
      <c r="B5" t="s">
        <v>277</v>
      </c>
      <c r="C5" s="55" t="s">
        <v>278</v>
      </c>
      <c r="D5" s="55">
        <v>589339209</v>
      </c>
      <c r="E5">
        <v>73023</v>
      </c>
      <c r="F5">
        <v>1599533.54</v>
      </c>
      <c r="G5">
        <v>23.12</v>
      </c>
      <c r="H5">
        <v>1688291.76</v>
      </c>
      <c r="I5" t="s">
        <v>271</v>
      </c>
      <c r="J5">
        <v>23.12</v>
      </c>
      <c r="K5">
        <v>1688291.76</v>
      </c>
      <c r="L5">
        <v>1599533.54</v>
      </c>
      <c r="M5" t="s">
        <v>271</v>
      </c>
      <c r="N5" s="34">
        <v>43951</v>
      </c>
      <c r="O5" s="55">
        <v>43</v>
      </c>
    </row>
    <row r="6" spans="1:15" x14ac:dyDescent="0.2">
      <c r="A6" t="s">
        <v>59</v>
      </c>
      <c r="B6" t="s">
        <v>279</v>
      </c>
      <c r="C6" s="55" t="s">
        <v>280</v>
      </c>
      <c r="D6" s="55" t="s">
        <v>281</v>
      </c>
      <c r="E6">
        <v>5392</v>
      </c>
      <c r="F6">
        <v>953526.9</v>
      </c>
      <c r="G6">
        <v>632.29</v>
      </c>
      <c r="H6">
        <v>3409307.68</v>
      </c>
      <c r="I6" t="s">
        <v>271</v>
      </c>
      <c r="J6">
        <v>632.29</v>
      </c>
      <c r="K6">
        <v>3409307.68</v>
      </c>
      <c r="L6">
        <v>953526.9</v>
      </c>
      <c r="M6" t="s">
        <v>271</v>
      </c>
      <c r="N6" s="34">
        <v>43951</v>
      </c>
      <c r="O6" s="55">
        <v>41</v>
      </c>
    </row>
    <row r="7" spans="1:15" x14ac:dyDescent="0.2">
      <c r="A7" t="s">
        <v>59</v>
      </c>
      <c r="B7" t="s">
        <v>282</v>
      </c>
      <c r="C7" s="55" t="s">
        <v>283</v>
      </c>
      <c r="D7" s="55" t="s">
        <v>284</v>
      </c>
      <c r="E7">
        <v>77042</v>
      </c>
      <c r="F7">
        <v>827053</v>
      </c>
      <c r="G7">
        <v>6.36</v>
      </c>
      <c r="H7">
        <v>489987.12</v>
      </c>
      <c r="I7" t="s">
        <v>271</v>
      </c>
      <c r="J7">
        <v>6.36</v>
      </c>
      <c r="K7">
        <v>489987.12</v>
      </c>
      <c r="L7">
        <v>827053</v>
      </c>
      <c r="M7" t="s">
        <v>271</v>
      </c>
      <c r="N7" s="34">
        <v>43951</v>
      </c>
      <c r="O7" s="55">
        <v>43</v>
      </c>
    </row>
    <row r="8" spans="1:15" x14ac:dyDescent="0.2">
      <c r="A8" t="s">
        <v>59</v>
      </c>
      <c r="B8" t="s">
        <v>285</v>
      </c>
      <c r="C8" s="55" t="s">
        <v>286</v>
      </c>
      <c r="D8" s="55" t="s">
        <v>287</v>
      </c>
      <c r="E8">
        <v>6500</v>
      </c>
      <c r="F8">
        <v>771964.8</v>
      </c>
      <c r="G8">
        <v>135.72999999999999</v>
      </c>
      <c r="H8">
        <v>882245</v>
      </c>
      <c r="I8" t="s">
        <v>271</v>
      </c>
      <c r="J8">
        <v>135.72999999999999</v>
      </c>
      <c r="K8">
        <v>882245</v>
      </c>
      <c r="L8">
        <v>771964.8</v>
      </c>
      <c r="M8" t="s">
        <v>271</v>
      </c>
      <c r="N8" s="34">
        <v>43951</v>
      </c>
      <c r="O8" s="55">
        <v>43</v>
      </c>
    </row>
    <row r="9" spans="1:15" x14ac:dyDescent="0.2">
      <c r="A9" t="s">
        <v>59</v>
      </c>
      <c r="B9" t="s">
        <v>288</v>
      </c>
      <c r="C9" s="55" t="s">
        <v>289</v>
      </c>
      <c r="D9" s="55" t="s">
        <v>290</v>
      </c>
      <c r="E9">
        <v>30672</v>
      </c>
      <c r="F9">
        <v>242869.47</v>
      </c>
      <c r="G9">
        <v>63.64</v>
      </c>
      <c r="H9">
        <v>1951966.08</v>
      </c>
      <c r="I9" t="s">
        <v>271</v>
      </c>
      <c r="J9">
        <v>63.64</v>
      </c>
      <c r="K9">
        <v>1951966.08</v>
      </c>
      <c r="L9">
        <v>242869.47</v>
      </c>
      <c r="M9" t="s">
        <v>271</v>
      </c>
      <c r="N9" s="34">
        <v>43951</v>
      </c>
      <c r="O9" s="55">
        <v>41</v>
      </c>
    </row>
    <row r="10" spans="1:15" x14ac:dyDescent="0.2">
      <c r="A10" t="s">
        <v>59</v>
      </c>
      <c r="B10" t="s">
        <v>291</v>
      </c>
      <c r="C10" s="55" t="s">
        <v>292</v>
      </c>
      <c r="D10" s="55" t="s">
        <v>293</v>
      </c>
      <c r="E10">
        <v>27647</v>
      </c>
      <c r="F10">
        <v>1367701.97</v>
      </c>
      <c r="G10">
        <v>63.97</v>
      </c>
      <c r="H10">
        <v>1768578.59</v>
      </c>
      <c r="I10" t="s">
        <v>271</v>
      </c>
      <c r="J10">
        <v>63.97</v>
      </c>
      <c r="K10">
        <v>1768578.59</v>
      </c>
      <c r="L10">
        <v>1367701.97</v>
      </c>
      <c r="M10" t="s">
        <v>271</v>
      </c>
      <c r="N10" s="34">
        <v>43951</v>
      </c>
      <c r="O10" s="55">
        <v>41</v>
      </c>
    </row>
    <row r="11" spans="1:15" x14ac:dyDescent="0.2">
      <c r="A11" t="s">
        <v>59</v>
      </c>
      <c r="B11" t="s">
        <v>294</v>
      </c>
      <c r="C11" s="55" t="s">
        <v>295</v>
      </c>
      <c r="D11" s="55" t="s">
        <v>296</v>
      </c>
      <c r="E11">
        <v>22201</v>
      </c>
      <c r="F11">
        <v>1045365.85</v>
      </c>
      <c r="G11">
        <v>45.56</v>
      </c>
      <c r="H11">
        <v>1011477.56</v>
      </c>
      <c r="I11" t="s">
        <v>271</v>
      </c>
      <c r="J11">
        <v>45.56</v>
      </c>
      <c r="K11">
        <v>1011477.56</v>
      </c>
      <c r="L11">
        <v>1045365.85</v>
      </c>
      <c r="M11" t="s">
        <v>271</v>
      </c>
      <c r="N11" s="34">
        <v>43951</v>
      </c>
      <c r="O11" s="55">
        <v>43</v>
      </c>
    </row>
    <row r="12" spans="1:15" x14ac:dyDescent="0.2">
      <c r="A12" t="s">
        <v>59</v>
      </c>
      <c r="B12" t="s">
        <v>297</v>
      </c>
      <c r="C12" s="55" t="s">
        <v>298</v>
      </c>
      <c r="D12" s="55" t="s">
        <v>299</v>
      </c>
      <c r="E12">
        <v>11424</v>
      </c>
      <c r="F12">
        <v>898138.91</v>
      </c>
      <c r="G12">
        <v>160.47</v>
      </c>
      <c r="H12">
        <v>1833209.28</v>
      </c>
      <c r="I12" t="s">
        <v>271</v>
      </c>
      <c r="J12">
        <v>160.47</v>
      </c>
      <c r="K12">
        <v>1833209.28</v>
      </c>
      <c r="L12">
        <v>898138.91</v>
      </c>
      <c r="M12" t="s">
        <v>271</v>
      </c>
      <c r="N12" s="34">
        <v>43951</v>
      </c>
      <c r="O12" s="55">
        <v>41</v>
      </c>
    </row>
    <row r="13" spans="1:15" x14ac:dyDescent="0.2">
      <c r="A13" t="s">
        <v>59</v>
      </c>
      <c r="B13" t="s">
        <v>300</v>
      </c>
      <c r="C13" s="55" t="s">
        <v>301</v>
      </c>
      <c r="D13" s="55">
        <v>398438408</v>
      </c>
      <c r="E13">
        <v>50445</v>
      </c>
      <c r="F13">
        <v>865596.57</v>
      </c>
      <c r="G13">
        <v>20.3</v>
      </c>
      <c r="H13">
        <v>1024033.5</v>
      </c>
      <c r="I13" t="s">
        <v>271</v>
      </c>
      <c r="J13">
        <v>20.3</v>
      </c>
      <c r="K13">
        <v>1024033.5</v>
      </c>
      <c r="L13">
        <v>865596.57</v>
      </c>
      <c r="M13" t="s">
        <v>271</v>
      </c>
      <c r="N13" s="34">
        <v>43951</v>
      </c>
      <c r="O13" s="55">
        <v>43</v>
      </c>
    </row>
    <row r="14" spans="1:15" x14ac:dyDescent="0.2">
      <c r="A14" t="s">
        <v>59</v>
      </c>
      <c r="B14" t="s">
        <v>302</v>
      </c>
      <c r="C14" s="55" t="s">
        <v>303</v>
      </c>
      <c r="D14" s="55" t="s">
        <v>304</v>
      </c>
      <c r="E14">
        <v>60507</v>
      </c>
      <c r="F14">
        <v>523927.75</v>
      </c>
      <c r="G14">
        <v>6.6452059999999999</v>
      </c>
      <c r="H14">
        <v>402081.46</v>
      </c>
      <c r="I14" t="s">
        <v>271</v>
      </c>
      <c r="J14">
        <v>10.15</v>
      </c>
      <c r="K14">
        <v>614146.05000000005</v>
      </c>
      <c r="L14">
        <v>694700.49</v>
      </c>
      <c r="M14" t="s">
        <v>305</v>
      </c>
      <c r="N14" s="34">
        <v>43951</v>
      </c>
      <c r="O14" s="55">
        <v>41</v>
      </c>
    </row>
    <row r="15" spans="1:15" x14ac:dyDescent="0.2">
      <c r="A15" t="s">
        <v>59</v>
      </c>
      <c r="B15" t="s">
        <v>306</v>
      </c>
      <c r="C15" s="55" t="s">
        <v>307</v>
      </c>
      <c r="D15" s="55" t="s">
        <v>308</v>
      </c>
      <c r="E15">
        <v>141740</v>
      </c>
      <c r="F15">
        <v>1219772.27</v>
      </c>
      <c r="G15">
        <v>7.72</v>
      </c>
      <c r="H15">
        <v>1094232.8</v>
      </c>
      <c r="I15" t="s">
        <v>271</v>
      </c>
      <c r="J15">
        <v>7.72</v>
      </c>
      <c r="K15">
        <v>1094232.8</v>
      </c>
      <c r="L15">
        <v>1219772.27</v>
      </c>
      <c r="M15" t="s">
        <v>271</v>
      </c>
      <c r="N15" s="34">
        <v>43951</v>
      </c>
      <c r="O15" s="55">
        <v>43</v>
      </c>
    </row>
    <row r="16" spans="1:15" x14ac:dyDescent="0.2">
      <c r="A16" t="s">
        <v>59</v>
      </c>
      <c r="B16" t="s">
        <v>309</v>
      </c>
      <c r="C16" s="55" t="s">
        <v>310</v>
      </c>
      <c r="D16" s="55" t="s">
        <v>311</v>
      </c>
      <c r="E16">
        <v>18000</v>
      </c>
      <c r="F16">
        <v>946195.59</v>
      </c>
      <c r="G16">
        <v>39.206341000000002</v>
      </c>
      <c r="H16">
        <v>705714.14</v>
      </c>
      <c r="I16" t="s">
        <v>271</v>
      </c>
      <c r="J16">
        <v>37.840000000000003</v>
      </c>
      <c r="K16">
        <v>681120</v>
      </c>
      <c r="L16">
        <v>921878.36</v>
      </c>
      <c r="M16" t="s">
        <v>312</v>
      </c>
      <c r="N16" s="34">
        <v>43951</v>
      </c>
      <c r="O16" s="55">
        <v>41</v>
      </c>
    </row>
    <row r="17" spans="1:15" x14ac:dyDescent="0.2">
      <c r="A17" t="s">
        <v>59</v>
      </c>
      <c r="B17" t="s">
        <v>313</v>
      </c>
      <c r="C17" s="55" t="s">
        <v>314</v>
      </c>
      <c r="D17" s="55" t="s">
        <v>315</v>
      </c>
      <c r="E17">
        <v>6000</v>
      </c>
      <c r="F17">
        <v>125800.2</v>
      </c>
      <c r="G17">
        <v>25.2</v>
      </c>
      <c r="H17">
        <v>151200</v>
      </c>
      <c r="I17" t="s">
        <v>271</v>
      </c>
      <c r="J17">
        <v>25.2</v>
      </c>
      <c r="K17">
        <v>151200</v>
      </c>
      <c r="L17">
        <v>125800.2</v>
      </c>
      <c r="M17" t="s">
        <v>271</v>
      </c>
      <c r="N17" s="34">
        <v>43951</v>
      </c>
      <c r="O17" s="55">
        <v>43</v>
      </c>
    </row>
    <row r="18" spans="1:15" x14ac:dyDescent="0.2">
      <c r="A18" t="s">
        <v>59</v>
      </c>
      <c r="B18" t="s">
        <v>316</v>
      </c>
      <c r="C18" s="55" t="s">
        <v>317</v>
      </c>
      <c r="D18" s="55" t="s">
        <v>318</v>
      </c>
      <c r="E18">
        <v>6324</v>
      </c>
      <c r="F18">
        <v>428470.85</v>
      </c>
      <c r="G18">
        <v>220.45</v>
      </c>
      <c r="H18">
        <v>1394125.8</v>
      </c>
      <c r="I18" t="s">
        <v>271</v>
      </c>
      <c r="J18">
        <v>220.45</v>
      </c>
      <c r="K18">
        <v>1394125.8</v>
      </c>
      <c r="L18">
        <v>428470.85</v>
      </c>
      <c r="M18" t="s">
        <v>271</v>
      </c>
      <c r="N18" s="34">
        <v>43951</v>
      </c>
      <c r="O18" s="55">
        <v>43</v>
      </c>
    </row>
    <row r="19" spans="1:15" x14ac:dyDescent="0.2">
      <c r="A19" t="s">
        <v>59</v>
      </c>
      <c r="B19" t="s">
        <v>319</v>
      </c>
      <c r="C19" s="55" t="s">
        <v>320</v>
      </c>
      <c r="D19" s="55" t="s">
        <v>321</v>
      </c>
      <c r="E19">
        <v>33623</v>
      </c>
      <c r="F19">
        <v>645299.34</v>
      </c>
      <c r="G19">
        <v>15.647054000000001</v>
      </c>
      <c r="H19">
        <v>526100.9</v>
      </c>
      <c r="I19" t="s">
        <v>271</v>
      </c>
      <c r="J19">
        <v>12.404999999999999</v>
      </c>
      <c r="K19">
        <v>417093.32</v>
      </c>
      <c r="L19">
        <v>514113.17</v>
      </c>
      <c r="M19" t="s">
        <v>322</v>
      </c>
      <c r="N19" s="34">
        <v>43951</v>
      </c>
      <c r="O19" s="55">
        <v>41</v>
      </c>
    </row>
    <row r="20" spans="1:15" x14ac:dyDescent="0.2">
      <c r="A20" t="s">
        <v>59</v>
      </c>
      <c r="B20" t="s">
        <v>323</v>
      </c>
      <c r="C20" s="55" t="s">
        <v>324</v>
      </c>
      <c r="D20" s="55" t="s">
        <v>325</v>
      </c>
      <c r="E20">
        <v>22463</v>
      </c>
      <c r="F20">
        <v>1625671.05</v>
      </c>
      <c r="G20">
        <v>101.118082</v>
      </c>
      <c r="H20">
        <v>2271415.48</v>
      </c>
      <c r="I20" t="s">
        <v>271</v>
      </c>
      <c r="J20">
        <v>92.32</v>
      </c>
      <c r="K20">
        <v>2073784.16</v>
      </c>
      <c r="L20">
        <v>1449958.46</v>
      </c>
      <c r="M20" t="s">
        <v>326</v>
      </c>
      <c r="N20" s="34">
        <v>43951</v>
      </c>
      <c r="O20" s="55">
        <v>41</v>
      </c>
    </row>
    <row r="21" spans="1:15" x14ac:dyDescent="0.2">
      <c r="A21" t="s">
        <v>59</v>
      </c>
      <c r="B21" t="s">
        <v>327</v>
      </c>
      <c r="C21" s="55" t="s">
        <v>328</v>
      </c>
      <c r="D21" s="55" t="s">
        <v>329</v>
      </c>
      <c r="E21">
        <v>27326</v>
      </c>
      <c r="F21">
        <v>1245173.8799999999</v>
      </c>
      <c r="G21">
        <v>28.12</v>
      </c>
      <c r="H21">
        <v>768407.12</v>
      </c>
      <c r="I21" t="s">
        <v>271</v>
      </c>
      <c r="J21">
        <v>28.12</v>
      </c>
      <c r="K21">
        <v>768407.12</v>
      </c>
      <c r="L21">
        <v>1245173.8799999999</v>
      </c>
      <c r="M21" t="s">
        <v>271</v>
      </c>
      <c r="N21" s="34">
        <v>43951</v>
      </c>
      <c r="O21" s="55">
        <v>41</v>
      </c>
    </row>
    <row r="22" spans="1:15" x14ac:dyDescent="0.2">
      <c r="A22" t="s">
        <v>59</v>
      </c>
      <c r="B22" t="s">
        <v>330</v>
      </c>
      <c r="C22" s="55" t="s">
        <v>331</v>
      </c>
      <c r="D22" s="55" t="s">
        <v>332</v>
      </c>
      <c r="E22">
        <v>28127</v>
      </c>
      <c r="F22">
        <v>685821.18</v>
      </c>
      <c r="G22">
        <v>48.28</v>
      </c>
      <c r="H22">
        <v>1357971.56</v>
      </c>
      <c r="I22" t="s">
        <v>271</v>
      </c>
      <c r="J22">
        <v>48.28</v>
      </c>
      <c r="K22">
        <v>1357971.56</v>
      </c>
      <c r="L22">
        <v>685821.18</v>
      </c>
      <c r="M22" t="s">
        <v>271</v>
      </c>
      <c r="N22" s="34">
        <v>43951</v>
      </c>
      <c r="O22" s="55">
        <v>41</v>
      </c>
    </row>
    <row r="23" spans="1:15" x14ac:dyDescent="0.2">
      <c r="A23" t="s">
        <v>59</v>
      </c>
      <c r="B23" t="s">
        <v>333</v>
      </c>
      <c r="C23" s="55" t="s">
        <v>334</v>
      </c>
      <c r="D23" s="55" t="s">
        <v>335</v>
      </c>
      <c r="E23">
        <v>21850</v>
      </c>
      <c r="F23">
        <v>1318338.1100000001</v>
      </c>
      <c r="G23">
        <v>94.046299000000005</v>
      </c>
      <c r="H23">
        <v>2054911.64</v>
      </c>
      <c r="I23" t="s">
        <v>271</v>
      </c>
      <c r="J23">
        <v>74.56</v>
      </c>
      <c r="K23">
        <v>1629136</v>
      </c>
      <c r="L23">
        <v>986229.89</v>
      </c>
      <c r="M23" t="s">
        <v>322</v>
      </c>
      <c r="N23" s="34">
        <v>43951</v>
      </c>
      <c r="O23" s="55">
        <v>41</v>
      </c>
    </row>
    <row r="24" spans="1:15" x14ac:dyDescent="0.2">
      <c r="A24" t="s">
        <v>59</v>
      </c>
      <c r="B24" t="s">
        <v>336</v>
      </c>
      <c r="C24" s="55" t="s">
        <v>337</v>
      </c>
      <c r="D24" s="55" t="s">
        <v>338</v>
      </c>
      <c r="E24">
        <v>41639</v>
      </c>
      <c r="F24">
        <v>1239368.57</v>
      </c>
      <c r="G24">
        <v>21.789831</v>
      </c>
      <c r="H24">
        <v>907306.79</v>
      </c>
      <c r="I24" t="s">
        <v>271</v>
      </c>
      <c r="J24">
        <v>17.274999999999999</v>
      </c>
      <c r="K24">
        <v>719313.73</v>
      </c>
      <c r="L24">
        <v>976555.34</v>
      </c>
      <c r="M24" t="s">
        <v>322</v>
      </c>
      <c r="N24" s="34">
        <v>43951</v>
      </c>
      <c r="O24" s="55">
        <v>41</v>
      </c>
    </row>
    <row r="25" spans="1:15" x14ac:dyDescent="0.2">
      <c r="A25" t="s">
        <v>59</v>
      </c>
      <c r="B25" t="s">
        <v>339</v>
      </c>
      <c r="C25" s="55">
        <v>7333378</v>
      </c>
      <c r="D25" s="55">
        <v>733337901</v>
      </c>
      <c r="E25">
        <v>6754</v>
      </c>
      <c r="F25">
        <v>1211163.8600000001</v>
      </c>
      <c r="G25">
        <v>436.61606999999998</v>
      </c>
      <c r="H25">
        <v>2948904.94</v>
      </c>
      <c r="I25" t="s">
        <v>271</v>
      </c>
      <c r="J25">
        <v>421.4</v>
      </c>
      <c r="K25">
        <v>2846135.6</v>
      </c>
      <c r="L25">
        <v>1193865.8</v>
      </c>
      <c r="M25" t="s">
        <v>312</v>
      </c>
      <c r="N25" s="34">
        <v>43951</v>
      </c>
      <c r="O25" s="55">
        <v>41</v>
      </c>
    </row>
    <row r="26" spans="1:15" x14ac:dyDescent="0.2">
      <c r="A26" t="s">
        <v>59</v>
      </c>
      <c r="B26" t="s">
        <v>340</v>
      </c>
      <c r="C26" s="55">
        <v>7124594</v>
      </c>
      <c r="D26" s="55">
        <v>712459908</v>
      </c>
      <c r="E26">
        <v>6300</v>
      </c>
      <c r="F26">
        <v>953629.32</v>
      </c>
      <c r="G26">
        <v>149.71766</v>
      </c>
      <c r="H26">
        <v>943221.26</v>
      </c>
      <c r="I26" t="s">
        <v>271</v>
      </c>
      <c r="J26">
        <v>144.5</v>
      </c>
      <c r="K26">
        <v>910350</v>
      </c>
      <c r="L26">
        <v>929121.05</v>
      </c>
      <c r="M26" t="s">
        <v>312</v>
      </c>
      <c r="N26" s="34">
        <v>43951</v>
      </c>
      <c r="O26" s="55">
        <v>41</v>
      </c>
    </row>
    <row r="27" spans="1:15" x14ac:dyDescent="0.2">
      <c r="A27" t="s">
        <v>59</v>
      </c>
      <c r="B27" t="s">
        <v>341</v>
      </c>
      <c r="C27" s="55">
        <v>6986041</v>
      </c>
      <c r="D27" s="55">
        <v>698604006</v>
      </c>
      <c r="E27">
        <v>35390</v>
      </c>
      <c r="F27">
        <v>1021773.62</v>
      </c>
      <c r="G27">
        <v>33.338009</v>
      </c>
      <c r="H27">
        <v>1179832.1399999999</v>
      </c>
      <c r="I27" t="s">
        <v>271</v>
      </c>
      <c r="J27">
        <v>3565</v>
      </c>
      <c r="K27">
        <v>126165350</v>
      </c>
      <c r="L27">
        <v>114156082</v>
      </c>
      <c r="M27" t="s">
        <v>342</v>
      </c>
      <c r="N27" s="34">
        <v>43951</v>
      </c>
      <c r="O27" s="55">
        <v>41</v>
      </c>
    </row>
    <row r="28" spans="1:15" x14ac:dyDescent="0.2">
      <c r="A28" t="s">
        <v>59</v>
      </c>
      <c r="B28" t="s">
        <v>343</v>
      </c>
      <c r="C28" s="55">
        <v>6869302</v>
      </c>
      <c r="D28" s="55">
        <v>686930009</v>
      </c>
      <c r="E28">
        <v>10891</v>
      </c>
      <c r="F28">
        <v>735842.12</v>
      </c>
      <c r="G28">
        <v>87.716836999999998</v>
      </c>
      <c r="H28">
        <v>955324.08</v>
      </c>
      <c r="I28" t="s">
        <v>271</v>
      </c>
      <c r="J28">
        <v>9380</v>
      </c>
      <c r="K28">
        <v>102157580</v>
      </c>
      <c r="L28">
        <v>77036207</v>
      </c>
      <c r="M28" t="s">
        <v>342</v>
      </c>
      <c r="N28" s="34">
        <v>43951</v>
      </c>
      <c r="O28" s="55">
        <v>41</v>
      </c>
    </row>
    <row r="29" spans="1:15" x14ac:dyDescent="0.2">
      <c r="A29" t="s">
        <v>59</v>
      </c>
      <c r="B29" t="s">
        <v>344</v>
      </c>
      <c r="C29" s="55">
        <v>6659428</v>
      </c>
      <c r="D29" s="55">
        <v>665942009</v>
      </c>
      <c r="E29">
        <v>24737</v>
      </c>
      <c r="F29">
        <v>1074572.6399999999</v>
      </c>
      <c r="G29">
        <v>59.475382000000003</v>
      </c>
      <c r="H29">
        <v>1471242.53</v>
      </c>
      <c r="I29" t="s">
        <v>271</v>
      </c>
      <c r="J29">
        <v>6360</v>
      </c>
      <c r="K29">
        <v>157327320</v>
      </c>
      <c r="L29">
        <v>120072645</v>
      </c>
      <c r="M29" t="s">
        <v>342</v>
      </c>
      <c r="N29" s="34">
        <v>43951</v>
      </c>
      <c r="O29" s="55">
        <v>41</v>
      </c>
    </row>
    <row r="30" spans="1:15" x14ac:dyDescent="0.2">
      <c r="A30" t="s">
        <v>59</v>
      </c>
      <c r="B30" t="s">
        <v>345</v>
      </c>
      <c r="C30" s="55">
        <v>6640682</v>
      </c>
      <c r="D30" s="55">
        <v>664068004</v>
      </c>
      <c r="E30">
        <v>27036</v>
      </c>
      <c r="F30">
        <v>1218935.05</v>
      </c>
      <c r="G30">
        <v>58.783372999999997</v>
      </c>
      <c r="H30">
        <v>1589267.27</v>
      </c>
      <c r="I30" t="s">
        <v>271</v>
      </c>
      <c r="J30">
        <v>6286</v>
      </c>
      <c r="K30">
        <v>169948296</v>
      </c>
      <c r="L30">
        <v>127653337</v>
      </c>
      <c r="M30" t="s">
        <v>342</v>
      </c>
      <c r="N30" s="34">
        <v>43951</v>
      </c>
      <c r="O30" s="55">
        <v>41</v>
      </c>
    </row>
    <row r="31" spans="1:15" x14ac:dyDescent="0.2">
      <c r="A31" t="s">
        <v>59</v>
      </c>
      <c r="B31" t="s">
        <v>346</v>
      </c>
      <c r="C31" s="55">
        <v>6616508</v>
      </c>
      <c r="D31" s="55">
        <v>661650903</v>
      </c>
      <c r="E31">
        <v>20275</v>
      </c>
      <c r="F31">
        <v>387644.12</v>
      </c>
      <c r="G31">
        <v>11.474259999999999</v>
      </c>
      <c r="H31">
        <v>232640.62</v>
      </c>
      <c r="I31" t="s">
        <v>271</v>
      </c>
      <c r="J31">
        <v>1227</v>
      </c>
      <c r="K31">
        <v>24877425</v>
      </c>
      <c r="L31">
        <v>40617742</v>
      </c>
      <c r="M31" t="s">
        <v>342</v>
      </c>
      <c r="N31" s="34">
        <v>43951</v>
      </c>
      <c r="O31" s="55">
        <v>41</v>
      </c>
    </row>
    <row r="32" spans="1:15" x14ac:dyDescent="0.2">
      <c r="A32" t="s">
        <v>59</v>
      </c>
      <c r="B32" t="s">
        <v>347</v>
      </c>
      <c r="C32" s="55">
        <v>6555805</v>
      </c>
      <c r="D32" s="55">
        <v>655580009</v>
      </c>
      <c r="E32">
        <v>22900</v>
      </c>
      <c r="F32">
        <v>799104.8</v>
      </c>
      <c r="G32">
        <v>32.917192999999997</v>
      </c>
      <c r="H32">
        <v>753803.71</v>
      </c>
      <c r="I32" t="s">
        <v>271</v>
      </c>
      <c r="J32">
        <v>3520</v>
      </c>
      <c r="K32">
        <v>80608000</v>
      </c>
      <c r="L32">
        <v>83719000</v>
      </c>
      <c r="M32" t="s">
        <v>342</v>
      </c>
      <c r="N32" s="34">
        <v>43951</v>
      </c>
      <c r="O32" s="55">
        <v>41</v>
      </c>
    </row>
    <row r="33" spans="1:15" x14ac:dyDescent="0.2">
      <c r="A33" t="s">
        <v>59</v>
      </c>
      <c r="B33" t="s">
        <v>348</v>
      </c>
      <c r="C33" s="55">
        <v>6356406</v>
      </c>
      <c r="D33" s="55">
        <v>635640006</v>
      </c>
      <c r="E33">
        <v>18896</v>
      </c>
      <c r="F33">
        <v>716621.27</v>
      </c>
      <c r="G33">
        <v>20.339459000000002</v>
      </c>
      <c r="H33">
        <v>384334.41</v>
      </c>
      <c r="I33" t="s">
        <v>271</v>
      </c>
      <c r="J33">
        <v>2175</v>
      </c>
      <c r="K33">
        <v>41098800</v>
      </c>
      <c r="L33">
        <v>75058000</v>
      </c>
      <c r="M33" t="s">
        <v>342</v>
      </c>
      <c r="N33" s="34">
        <v>43951</v>
      </c>
      <c r="O33" s="55">
        <v>41</v>
      </c>
    </row>
    <row r="34" spans="1:15" x14ac:dyDescent="0.2">
      <c r="A34" t="s">
        <v>59</v>
      </c>
      <c r="B34" t="s">
        <v>349</v>
      </c>
      <c r="C34" s="55">
        <v>6269861</v>
      </c>
      <c r="D34" s="55">
        <v>626986905</v>
      </c>
      <c r="E34">
        <v>67804</v>
      </c>
      <c r="F34">
        <v>1092695.1399999999</v>
      </c>
      <c r="G34">
        <v>19.469771000000001</v>
      </c>
      <c r="H34">
        <v>1320128.3799999999</v>
      </c>
      <c r="I34" t="s">
        <v>271</v>
      </c>
      <c r="J34">
        <v>2082</v>
      </c>
      <c r="K34">
        <v>141167928</v>
      </c>
      <c r="L34">
        <v>122017806</v>
      </c>
      <c r="M34" t="s">
        <v>342</v>
      </c>
      <c r="N34" s="34">
        <v>43951</v>
      </c>
      <c r="O34" s="55">
        <v>41</v>
      </c>
    </row>
    <row r="35" spans="1:15" x14ac:dyDescent="0.2">
      <c r="A35" t="s">
        <v>59</v>
      </c>
      <c r="B35" t="s">
        <v>350</v>
      </c>
      <c r="C35" s="55">
        <v>6229597</v>
      </c>
      <c r="D35" s="55">
        <v>622959906</v>
      </c>
      <c r="E35">
        <v>171810</v>
      </c>
      <c r="F35">
        <v>1464470.48</v>
      </c>
      <c r="G35">
        <v>8.5659510000000001</v>
      </c>
      <c r="H35">
        <v>1471716.09</v>
      </c>
      <c r="I35" t="s">
        <v>271</v>
      </c>
      <c r="J35">
        <v>916</v>
      </c>
      <c r="K35">
        <v>157377960</v>
      </c>
      <c r="L35">
        <v>163435850</v>
      </c>
      <c r="M35" t="s">
        <v>342</v>
      </c>
      <c r="N35" s="34">
        <v>43951</v>
      </c>
      <c r="O35" s="55">
        <v>41</v>
      </c>
    </row>
    <row r="36" spans="1:15" x14ac:dyDescent="0.2">
      <c r="A36" t="s">
        <v>59</v>
      </c>
      <c r="B36" t="s">
        <v>351</v>
      </c>
      <c r="C36" s="55">
        <v>6054603</v>
      </c>
      <c r="D36" s="55">
        <v>605460005</v>
      </c>
      <c r="E36">
        <v>86685</v>
      </c>
      <c r="F36">
        <v>702590.03</v>
      </c>
      <c r="G36">
        <v>7.1538789999999999</v>
      </c>
      <c r="H36">
        <v>620133.96</v>
      </c>
      <c r="I36" t="s">
        <v>271</v>
      </c>
      <c r="J36">
        <v>765</v>
      </c>
      <c r="K36">
        <v>66314025</v>
      </c>
      <c r="L36">
        <v>73701717</v>
      </c>
      <c r="M36" t="s">
        <v>342</v>
      </c>
      <c r="N36" s="34">
        <v>43951</v>
      </c>
      <c r="O36" s="55">
        <v>41</v>
      </c>
    </row>
    <row r="37" spans="1:15" x14ac:dyDescent="0.2">
      <c r="A37" t="s">
        <v>59</v>
      </c>
      <c r="B37" t="s">
        <v>352</v>
      </c>
      <c r="C37" s="55">
        <v>6021500</v>
      </c>
      <c r="D37" s="55">
        <v>602150005</v>
      </c>
      <c r="E37">
        <v>18000</v>
      </c>
      <c r="F37">
        <v>497005</v>
      </c>
      <c r="G37">
        <v>10.501707</v>
      </c>
      <c r="H37">
        <v>189030.72</v>
      </c>
      <c r="I37" t="s">
        <v>271</v>
      </c>
      <c r="J37">
        <v>1123</v>
      </c>
      <c r="K37">
        <v>20214000</v>
      </c>
      <c r="L37">
        <v>54901657</v>
      </c>
      <c r="M37" t="s">
        <v>342</v>
      </c>
      <c r="N37" s="34">
        <v>43951</v>
      </c>
      <c r="O37" s="55">
        <v>41</v>
      </c>
    </row>
    <row r="38" spans="1:15" x14ac:dyDescent="0.2">
      <c r="A38" t="s">
        <v>59</v>
      </c>
      <c r="B38" t="s">
        <v>353</v>
      </c>
      <c r="C38" s="55">
        <v>5999330</v>
      </c>
      <c r="D38" s="55">
        <v>599933900</v>
      </c>
      <c r="E38">
        <v>8400</v>
      </c>
      <c r="F38">
        <v>1524006.27</v>
      </c>
      <c r="G38">
        <v>223.98881900000001</v>
      </c>
      <c r="H38">
        <v>1881506.08</v>
      </c>
      <c r="I38" t="s">
        <v>271</v>
      </c>
      <c r="J38">
        <v>204.5</v>
      </c>
      <c r="K38">
        <v>1717800</v>
      </c>
      <c r="L38">
        <v>1345481.09</v>
      </c>
      <c r="M38" t="s">
        <v>326</v>
      </c>
      <c r="N38" s="34">
        <v>43951</v>
      </c>
      <c r="O38" s="55">
        <v>41</v>
      </c>
    </row>
    <row r="39" spans="1:15" x14ac:dyDescent="0.2">
      <c r="A39" t="s">
        <v>59</v>
      </c>
      <c r="B39" t="s">
        <v>354</v>
      </c>
      <c r="C39" s="55">
        <v>5889505</v>
      </c>
      <c r="D39" s="55">
        <v>588950907</v>
      </c>
      <c r="E39">
        <v>53225</v>
      </c>
      <c r="F39">
        <v>1067159.77</v>
      </c>
      <c r="G39">
        <v>18.565332000000001</v>
      </c>
      <c r="H39">
        <v>988139.82</v>
      </c>
      <c r="I39" t="s">
        <v>271</v>
      </c>
      <c r="J39">
        <v>16.95</v>
      </c>
      <c r="K39">
        <v>902163.75</v>
      </c>
      <c r="L39">
        <v>965766.58</v>
      </c>
      <c r="M39" t="s">
        <v>326</v>
      </c>
      <c r="N39" s="34">
        <v>43951</v>
      </c>
      <c r="O39" s="55">
        <v>41</v>
      </c>
    </row>
    <row r="40" spans="1:15" x14ac:dyDescent="0.2">
      <c r="A40" t="s">
        <v>59</v>
      </c>
      <c r="B40" t="s">
        <v>355</v>
      </c>
      <c r="C40" s="55">
        <v>5330047</v>
      </c>
      <c r="D40" s="55">
        <v>533004909</v>
      </c>
      <c r="E40">
        <v>11395</v>
      </c>
      <c r="F40">
        <v>976539.43</v>
      </c>
      <c r="G40">
        <v>146.27729500000001</v>
      </c>
      <c r="H40">
        <v>1666829.78</v>
      </c>
      <c r="I40" t="s">
        <v>271</v>
      </c>
      <c r="J40">
        <v>133.55000000000001</v>
      </c>
      <c r="K40">
        <v>1521802.25</v>
      </c>
      <c r="L40">
        <v>876799.03</v>
      </c>
      <c r="M40" t="s">
        <v>326</v>
      </c>
      <c r="N40" s="34">
        <v>43951</v>
      </c>
      <c r="O40" s="55">
        <v>41</v>
      </c>
    </row>
    <row r="41" spans="1:15" x14ac:dyDescent="0.2">
      <c r="A41" t="s">
        <v>59</v>
      </c>
      <c r="B41" t="s">
        <v>356</v>
      </c>
      <c r="C41" s="55">
        <v>4031879</v>
      </c>
      <c r="D41" s="55">
        <v>403187909</v>
      </c>
      <c r="E41">
        <v>43721</v>
      </c>
      <c r="F41">
        <v>951816.56</v>
      </c>
      <c r="G41">
        <v>21.341918</v>
      </c>
      <c r="H41">
        <v>933089.98</v>
      </c>
      <c r="I41" t="s">
        <v>271</v>
      </c>
      <c r="J41">
        <v>19.484999999999999</v>
      </c>
      <c r="K41">
        <v>851903.69</v>
      </c>
      <c r="L41">
        <v>854457.01</v>
      </c>
      <c r="M41" t="s">
        <v>326</v>
      </c>
      <c r="N41" s="34">
        <v>43951</v>
      </c>
      <c r="O41" s="55">
        <v>41</v>
      </c>
    </row>
    <row r="42" spans="1:15" x14ac:dyDescent="0.2">
      <c r="A42" t="s">
        <v>59</v>
      </c>
      <c r="B42" t="s">
        <v>357</v>
      </c>
      <c r="C42" s="55">
        <v>2821481</v>
      </c>
      <c r="D42" s="55">
        <v>835699307</v>
      </c>
      <c r="E42">
        <v>41226</v>
      </c>
      <c r="F42">
        <v>1340484.27</v>
      </c>
      <c r="G42">
        <v>64.25</v>
      </c>
      <c r="H42">
        <v>2648770.5</v>
      </c>
      <c r="I42" t="s">
        <v>271</v>
      </c>
      <c r="J42">
        <v>64.25</v>
      </c>
      <c r="K42">
        <v>2648770.5</v>
      </c>
      <c r="L42">
        <v>1340484.27</v>
      </c>
      <c r="M42" t="s">
        <v>271</v>
      </c>
      <c r="N42" s="34">
        <v>43951</v>
      </c>
      <c r="O42" s="55">
        <v>43</v>
      </c>
    </row>
    <row r="43" spans="1:15" x14ac:dyDescent="0.2">
      <c r="A43" t="s">
        <v>59</v>
      </c>
      <c r="B43" t="s">
        <v>358</v>
      </c>
      <c r="C43" s="55">
        <v>2775135</v>
      </c>
      <c r="D43" s="55">
        <v>803054204</v>
      </c>
      <c r="E43">
        <v>13700</v>
      </c>
      <c r="F43">
        <v>1379457.16</v>
      </c>
      <c r="G43">
        <v>118.54</v>
      </c>
      <c r="H43">
        <v>1623998</v>
      </c>
      <c r="I43" t="s">
        <v>271</v>
      </c>
      <c r="J43">
        <v>118.54</v>
      </c>
      <c r="K43">
        <v>1623998</v>
      </c>
      <c r="L43">
        <v>1379457.16</v>
      </c>
      <c r="M43" t="s">
        <v>271</v>
      </c>
      <c r="N43" s="34">
        <v>43951</v>
      </c>
      <c r="O43" s="55">
        <v>43</v>
      </c>
    </row>
    <row r="44" spans="1:15" x14ac:dyDescent="0.2">
      <c r="A44" t="s">
        <v>59</v>
      </c>
      <c r="B44" t="s">
        <v>359</v>
      </c>
      <c r="C44" s="55">
        <v>2704485</v>
      </c>
      <c r="D44" s="55">
        <v>705015105</v>
      </c>
      <c r="E44">
        <v>99014</v>
      </c>
      <c r="F44">
        <v>1181340.82</v>
      </c>
      <c r="G44">
        <v>5.86</v>
      </c>
      <c r="H44">
        <v>580222.04</v>
      </c>
      <c r="I44" t="s">
        <v>271</v>
      </c>
      <c r="J44">
        <v>5.86</v>
      </c>
      <c r="K44">
        <v>580222.04</v>
      </c>
      <c r="L44">
        <v>1181340.82</v>
      </c>
      <c r="M44" t="s">
        <v>271</v>
      </c>
      <c r="N44" s="34">
        <v>43951</v>
      </c>
      <c r="O44" s="55">
        <v>43</v>
      </c>
    </row>
    <row r="45" spans="1:15" x14ac:dyDescent="0.2">
      <c r="A45" t="s">
        <v>59</v>
      </c>
      <c r="B45" t="s">
        <v>360</v>
      </c>
      <c r="C45" s="55">
        <v>2655657</v>
      </c>
      <c r="D45" s="55">
        <v>683715106</v>
      </c>
      <c r="E45">
        <v>30760</v>
      </c>
      <c r="F45">
        <v>1063849.21</v>
      </c>
      <c r="G45">
        <v>37.950000000000003</v>
      </c>
      <c r="H45">
        <v>1167342</v>
      </c>
      <c r="I45" t="s">
        <v>271</v>
      </c>
      <c r="J45">
        <v>37.950000000000003</v>
      </c>
      <c r="K45">
        <v>1167342</v>
      </c>
      <c r="L45">
        <v>1063849.21</v>
      </c>
      <c r="M45" t="s">
        <v>271</v>
      </c>
      <c r="N45" s="34">
        <v>43951</v>
      </c>
      <c r="O45" s="55">
        <v>41</v>
      </c>
    </row>
    <row r="46" spans="1:15" x14ac:dyDescent="0.2">
      <c r="A46" t="s">
        <v>59</v>
      </c>
      <c r="B46" t="s">
        <v>361</v>
      </c>
      <c r="C46" s="55">
        <v>2640891</v>
      </c>
      <c r="D46" s="55">
        <v>654902204</v>
      </c>
      <c r="E46">
        <v>255000</v>
      </c>
      <c r="F46">
        <v>810492</v>
      </c>
      <c r="G46">
        <v>3.58</v>
      </c>
      <c r="H46">
        <v>912900</v>
      </c>
      <c r="I46" t="s">
        <v>271</v>
      </c>
      <c r="J46">
        <v>3.58</v>
      </c>
      <c r="K46">
        <v>912900</v>
      </c>
      <c r="L46">
        <v>810492</v>
      </c>
      <c r="M46" t="s">
        <v>271</v>
      </c>
      <c r="N46" s="34">
        <v>43951</v>
      </c>
      <c r="O46" s="55">
        <v>43</v>
      </c>
    </row>
    <row r="47" spans="1:15" x14ac:dyDescent="0.2">
      <c r="A47" t="s">
        <v>59</v>
      </c>
      <c r="B47" t="s">
        <v>362</v>
      </c>
      <c r="C47" s="55">
        <v>2615565</v>
      </c>
      <c r="D47" s="55" t="s">
        <v>363</v>
      </c>
      <c r="E47">
        <v>40885</v>
      </c>
      <c r="F47">
        <v>1351842.11</v>
      </c>
      <c r="G47">
        <v>39.67</v>
      </c>
      <c r="H47">
        <v>1621907.95</v>
      </c>
      <c r="I47" t="s">
        <v>271</v>
      </c>
      <c r="J47">
        <v>39.67</v>
      </c>
      <c r="K47">
        <v>1621907.95</v>
      </c>
      <c r="L47">
        <v>1351842.11</v>
      </c>
      <c r="M47" t="s">
        <v>271</v>
      </c>
      <c r="N47" s="34">
        <v>43951</v>
      </c>
      <c r="O47" s="55">
        <v>43</v>
      </c>
    </row>
    <row r="48" spans="1:15" x14ac:dyDescent="0.2">
      <c r="A48" t="s">
        <v>59</v>
      </c>
      <c r="B48" t="s">
        <v>364</v>
      </c>
      <c r="C48" s="55">
        <v>2559975</v>
      </c>
      <c r="D48" s="55" t="s">
        <v>365</v>
      </c>
      <c r="E48">
        <v>22414</v>
      </c>
      <c r="F48">
        <v>412838.96</v>
      </c>
      <c r="G48">
        <v>18.355</v>
      </c>
      <c r="H48">
        <v>411408.97</v>
      </c>
      <c r="I48" t="s">
        <v>271</v>
      </c>
      <c r="J48">
        <v>18.355</v>
      </c>
      <c r="K48">
        <v>411408.97</v>
      </c>
      <c r="L48">
        <v>412838.96</v>
      </c>
      <c r="M48" t="s">
        <v>271</v>
      </c>
      <c r="N48" s="34">
        <v>43951</v>
      </c>
      <c r="O48" s="55">
        <v>43</v>
      </c>
    </row>
    <row r="49" spans="1:15" x14ac:dyDescent="0.2">
      <c r="A49" t="s">
        <v>59</v>
      </c>
      <c r="B49" t="s">
        <v>366</v>
      </c>
      <c r="C49" s="55">
        <v>2430025</v>
      </c>
      <c r="D49" s="55">
        <v>861012102</v>
      </c>
      <c r="E49">
        <v>64583</v>
      </c>
      <c r="F49">
        <v>626388.98</v>
      </c>
      <c r="G49">
        <v>25.57</v>
      </c>
      <c r="H49">
        <v>1651387.31</v>
      </c>
      <c r="I49" t="s">
        <v>271</v>
      </c>
      <c r="J49">
        <v>25.57</v>
      </c>
      <c r="K49">
        <v>1651387.31</v>
      </c>
      <c r="L49">
        <v>626388.98</v>
      </c>
      <c r="M49" t="s">
        <v>271</v>
      </c>
      <c r="N49" s="34">
        <v>43951</v>
      </c>
      <c r="O49" s="55">
        <v>43</v>
      </c>
    </row>
    <row r="50" spans="1:15" x14ac:dyDescent="0.2">
      <c r="A50" t="s">
        <v>59</v>
      </c>
      <c r="B50" t="s">
        <v>367</v>
      </c>
      <c r="C50" s="55">
        <v>2402444</v>
      </c>
      <c r="D50" s="55">
        <v>686330101</v>
      </c>
      <c r="E50">
        <v>17307</v>
      </c>
      <c r="F50">
        <v>1386633.92</v>
      </c>
      <c r="G50">
        <v>59.18</v>
      </c>
      <c r="H50">
        <v>1024228.26</v>
      </c>
      <c r="I50" t="s">
        <v>271</v>
      </c>
      <c r="J50">
        <v>59.18</v>
      </c>
      <c r="K50">
        <v>1024228.26</v>
      </c>
      <c r="L50">
        <v>1386633.92</v>
      </c>
      <c r="M50" t="s">
        <v>271</v>
      </c>
      <c r="N50" s="34">
        <v>43951</v>
      </c>
      <c r="O50" s="55">
        <v>43</v>
      </c>
    </row>
    <row r="51" spans="1:15" x14ac:dyDescent="0.2">
      <c r="A51" t="s">
        <v>59</v>
      </c>
      <c r="B51" t="s">
        <v>368</v>
      </c>
      <c r="C51" s="55">
        <v>2311614</v>
      </c>
      <c r="D51" s="55" t="s">
        <v>369</v>
      </c>
      <c r="E51">
        <v>13944</v>
      </c>
      <c r="F51">
        <v>1367877.11</v>
      </c>
      <c r="G51">
        <v>135.97</v>
      </c>
      <c r="H51">
        <v>1895965.68</v>
      </c>
      <c r="I51" t="s">
        <v>271</v>
      </c>
      <c r="J51">
        <v>135.97</v>
      </c>
      <c r="K51">
        <v>1895965.68</v>
      </c>
      <c r="L51">
        <v>1367877.11</v>
      </c>
      <c r="M51" t="s">
        <v>271</v>
      </c>
      <c r="N51" s="34">
        <v>43951</v>
      </c>
      <c r="O51" s="55">
        <v>41</v>
      </c>
    </row>
    <row r="52" spans="1:15" x14ac:dyDescent="0.2">
      <c r="A52" t="s">
        <v>59</v>
      </c>
      <c r="B52" t="s">
        <v>370</v>
      </c>
      <c r="C52" s="55">
        <v>2181334</v>
      </c>
      <c r="D52" s="55" t="s">
        <v>371</v>
      </c>
      <c r="E52">
        <v>13734</v>
      </c>
      <c r="F52">
        <v>1154331.31</v>
      </c>
      <c r="G52">
        <v>105.74</v>
      </c>
      <c r="H52">
        <v>1452233.16</v>
      </c>
      <c r="I52" t="s">
        <v>271</v>
      </c>
      <c r="J52">
        <v>105.74</v>
      </c>
      <c r="K52">
        <v>1452233.16</v>
      </c>
      <c r="L52">
        <v>1154331.31</v>
      </c>
      <c r="M52" t="s">
        <v>271</v>
      </c>
      <c r="N52" s="34">
        <v>43951</v>
      </c>
      <c r="O52" s="55">
        <v>41</v>
      </c>
    </row>
    <row r="53" spans="1:15" x14ac:dyDescent="0.2">
      <c r="A53" t="s">
        <v>59</v>
      </c>
      <c r="B53" t="s">
        <v>372</v>
      </c>
      <c r="C53" s="55">
        <v>2125097</v>
      </c>
      <c r="D53" s="55">
        <v>124765108</v>
      </c>
      <c r="E53">
        <v>61706</v>
      </c>
      <c r="F53">
        <v>976474.74</v>
      </c>
      <c r="G53">
        <v>16.559999999999999</v>
      </c>
      <c r="H53">
        <v>1021851.36</v>
      </c>
      <c r="I53" t="s">
        <v>271</v>
      </c>
      <c r="J53">
        <v>16.559999999999999</v>
      </c>
      <c r="K53">
        <v>1021851.36</v>
      </c>
      <c r="L53">
        <v>976474.74</v>
      </c>
      <c r="M53" t="s">
        <v>271</v>
      </c>
      <c r="N53" s="34">
        <v>43951</v>
      </c>
      <c r="O53" s="55">
        <v>41</v>
      </c>
    </row>
    <row r="54" spans="1:15" x14ac:dyDescent="0.2">
      <c r="A54" t="s">
        <v>59</v>
      </c>
      <c r="B54" t="s">
        <v>373</v>
      </c>
      <c r="C54" s="55">
        <v>2124533</v>
      </c>
      <c r="D54" s="55">
        <v>878742204</v>
      </c>
      <c r="E54">
        <v>26789</v>
      </c>
      <c r="F54">
        <v>470215.13</v>
      </c>
      <c r="G54">
        <v>8.81</v>
      </c>
      <c r="H54">
        <v>236011.09</v>
      </c>
      <c r="I54" t="s">
        <v>271</v>
      </c>
      <c r="J54">
        <v>8.81</v>
      </c>
      <c r="K54">
        <v>236011.09</v>
      </c>
      <c r="L54">
        <v>470215.13</v>
      </c>
      <c r="M54" t="s">
        <v>271</v>
      </c>
      <c r="N54" s="34">
        <v>43951</v>
      </c>
      <c r="O54" s="55">
        <v>41</v>
      </c>
    </row>
    <row r="55" spans="1:15" x14ac:dyDescent="0.2">
      <c r="A55" t="s">
        <v>59</v>
      </c>
      <c r="B55" t="s">
        <v>374</v>
      </c>
      <c r="C55" s="55">
        <v>2031730</v>
      </c>
      <c r="D55" s="55">
        <v>294821608</v>
      </c>
      <c r="E55">
        <v>235319</v>
      </c>
      <c r="F55">
        <v>1651852.11</v>
      </c>
      <c r="G55">
        <v>8.4600000000000009</v>
      </c>
      <c r="H55">
        <v>1990798.74</v>
      </c>
      <c r="I55" t="s">
        <v>271</v>
      </c>
      <c r="J55">
        <v>8.4600000000000009</v>
      </c>
      <c r="K55">
        <v>1990798.74</v>
      </c>
      <c r="L55">
        <v>1651852.11</v>
      </c>
      <c r="M55" t="s">
        <v>271</v>
      </c>
      <c r="N55" s="34">
        <v>43951</v>
      </c>
      <c r="O55" s="55">
        <v>43</v>
      </c>
    </row>
    <row r="56" spans="1:15" x14ac:dyDescent="0.2">
      <c r="A56" t="s">
        <v>59</v>
      </c>
      <c r="B56" t="s">
        <v>375</v>
      </c>
      <c r="C56" s="55" t="s">
        <v>271</v>
      </c>
      <c r="D56" s="55" t="s">
        <v>271</v>
      </c>
      <c r="E56">
        <v>-212.32</v>
      </c>
      <c r="F56">
        <v>-212.32</v>
      </c>
      <c r="G56">
        <v>1</v>
      </c>
      <c r="H56">
        <v>-212.32</v>
      </c>
      <c r="I56" t="s">
        <v>271</v>
      </c>
      <c r="J56">
        <v>1</v>
      </c>
      <c r="K56">
        <v>-212.32</v>
      </c>
      <c r="L56">
        <v>-212.32</v>
      </c>
      <c r="M56" t="s">
        <v>271</v>
      </c>
      <c r="N56" s="34">
        <v>43951</v>
      </c>
      <c r="O56" s="55" t="s">
        <v>376</v>
      </c>
    </row>
    <row r="57" spans="1:15" x14ac:dyDescent="0.2">
      <c r="A57" t="s">
        <v>59</v>
      </c>
      <c r="B57" t="s">
        <v>377</v>
      </c>
      <c r="C57" s="55" t="s">
        <v>326</v>
      </c>
      <c r="D57" s="55" t="s">
        <v>326</v>
      </c>
      <c r="E57">
        <v>69.53</v>
      </c>
      <c r="F57">
        <v>75.5</v>
      </c>
      <c r="G57">
        <v>1.0952999999999999</v>
      </c>
      <c r="H57">
        <v>76.16</v>
      </c>
      <c r="I57" t="s">
        <v>271</v>
      </c>
      <c r="J57">
        <v>1</v>
      </c>
      <c r="K57">
        <v>69.53</v>
      </c>
      <c r="L57">
        <v>69.53</v>
      </c>
      <c r="M57" t="s">
        <v>326</v>
      </c>
      <c r="N57" s="34">
        <v>43951</v>
      </c>
      <c r="O57" s="55" t="s">
        <v>376</v>
      </c>
    </row>
    <row r="58" spans="1:15" x14ac:dyDescent="0.2">
      <c r="A58" t="s">
        <v>59</v>
      </c>
      <c r="B58" t="s">
        <v>378</v>
      </c>
      <c r="C58" s="55" t="s">
        <v>312</v>
      </c>
      <c r="D58" s="55" t="s">
        <v>312</v>
      </c>
      <c r="E58">
        <v>122455.03999999999</v>
      </c>
      <c r="F58">
        <v>123342.43</v>
      </c>
      <c r="G58">
        <v>1.036108</v>
      </c>
      <c r="H58">
        <v>126876.69</v>
      </c>
      <c r="I58" t="s">
        <v>271</v>
      </c>
      <c r="J58">
        <v>1</v>
      </c>
      <c r="K58">
        <v>122455.03999999999</v>
      </c>
      <c r="L58">
        <v>122455.03999999999</v>
      </c>
      <c r="M58" t="s">
        <v>312</v>
      </c>
      <c r="N58" s="34">
        <v>43951</v>
      </c>
      <c r="O58" s="55" t="s">
        <v>376</v>
      </c>
    </row>
    <row r="59" spans="1:15" x14ac:dyDescent="0.2">
      <c r="A59" t="s">
        <v>59</v>
      </c>
      <c r="B59" t="s">
        <v>379</v>
      </c>
      <c r="C59" s="55" t="s">
        <v>380</v>
      </c>
      <c r="D59" s="55" t="s">
        <v>380</v>
      </c>
      <c r="E59">
        <v>776948.2</v>
      </c>
      <c r="F59">
        <v>83799.41</v>
      </c>
      <c r="G59">
        <v>0.102383</v>
      </c>
      <c r="H59">
        <v>79546.67</v>
      </c>
      <c r="I59" t="s">
        <v>271</v>
      </c>
      <c r="J59">
        <v>1</v>
      </c>
      <c r="K59">
        <v>776948.2</v>
      </c>
      <c r="L59">
        <v>776948.2</v>
      </c>
      <c r="M59" t="s">
        <v>380</v>
      </c>
      <c r="N59" s="34">
        <v>43951</v>
      </c>
      <c r="O59" s="55" t="s">
        <v>376</v>
      </c>
    </row>
    <row r="60" spans="1:15" x14ac:dyDescent="0.2">
      <c r="A60" t="s">
        <v>59</v>
      </c>
      <c r="B60" t="s">
        <v>381</v>
      </c>
      <c r="C60" s="55" t="s">
        <v>342</v>
      </c>
      <c r="D60" s="55" t="s">
        <v>342</v>
      </c>
      <c r="E60">
        <v>9753</v>
      </c>
      <c r="F60">
        <v>91.29</v>
      </c>
      <c r="G60">
        <v>9.3509999999999999E-3</v>
      </c>
      <c r="H60">
        <v>91.2</v>
      </c>
      <c r="I60" t="s">
        <v>271</v>
      </c>
      <c r="J60">
        <v>1</v>
      </c>
      <c r="K60">
        <v>9753</v>
      </c>
      <c r="L60">
        <v>9753</v>
      </c>
      <c r="M60" t="s">
        <v>342</v>
      </c>
      <c r="N60" s="34">
        <v>43951</v>
      </c>
      <c r="O60" s="55" t="s">
        <v>376</v>
      </c>
    </row>
    <row r="61" spans="1:15" x14ac:dyDescent="0.2">
      <c r="A61" t="s">
        <v>59</v>
      </c>
      <c r="B61" t="s">
        <v>382</v>
      </c>
      <c r="C61" s="55" t="s">
        <v>322</v>
      </c>
      <c r="D61" s="55" t="s">
        <v>322</v>
      </c>
      <c r="E61">
        <v>35730.559999999998</v>
      </c>
      <c r="F61">
        <v>45851.47</v>
      </c>
      <c r="G61">
        <v>1.2613510000000001</v>
      </c>
      <c r="H61">
        <v>45068.76</v>
      </c>
      <c r="I61" t="s">
        <v>271</v>
      </c>
      <c r="J61">
        <v>1</v>
      </c>
      <c r="K61">
        <v>35730.559999999998</v>
      </c>
      <c r="L61">
        <v>35730.559999999998</v>
      </c>
      <c r="M61" t="s">
        <v>322</v>
      </c>
      <c r="N61" s="34">
        <v>43951</v>
      </c>
      <c r="O61" s="55" t="s">
        <v>376</v>
      </c>
    </row>
    <row r="62" spans="1:15" x14ac:dyDescent="0.2">
      <c r="A62" t="s">
        <v>59</v>
      </c>
      <c r="B62" t="s">
        <v>383</v>
      </c>
      <c r="C62" s="55" t="s">
        <v>384</v>
      </c>
      <c r="D62" s="55" t="s">
        <v>384</v>
      </c>
      <c r="E62">
        <v>1045596.81</v>
      </c>
      <c r="F62">
        <v>1045596.81</v>
      </c>
      <c r="G62">
        <v>100</v>
      </c>
      <c r="H62">
        <v>1045596.81</v>
      </c>
      <c r="I62" t="s">
        <v>271</v>
      </c>
      <c r="J62">
        <v>100</v>
      </c>
      <c r="K62">
        <v>1045596.81</v>
      </c>
      <c r="L62">
        <v>1045596.81</v>
      </c>
      <c r="M62" t="s">
        <v>271</v>
      </c>
      <c r="N62" s="34">
        <v>43951</v>
      </c>
      <c r="O62" s="55" t="s">
        <v>385</v>
      </c>
    </row>
    <row r="63" spans="1:15" x14ac:dyDescent="0.2">
      <c r="A63" t="s">
        <v>59</v>
      </c>
      <c r="B63" t="s">
        <v>386</v>
      </c>
      <c r="C63" s="55" t="s">
        <v>305</v>
      </c>
      <c r="D63" s="55" t="s">
        <v>305</v>
      </c>
      <c r="E63">
        <v>46055.91</v>
      </c>
      <c r="F63">
        <v>30917.599999999999</v>
      </c>
      <c r="G63">
        <v>0.65469999999999995</v>
      </c>
      <c r="H63">
        <v>30152.81</v>
      </c>
      <c r="I63" t="s">
        <v>271</v>
      </c>
      <c r="J63">
        <v>1</v>
      </c>
      <c r="K63">
        <v>46055.91</v>
      </c>
      <c r="L63">
        <v>46055.91</v>
      </c>
      <c r="M63" t="s">
        <v>305</v>
      </c>
      <c r="N63" s="34">
        <v>43951</v>
      </c>
      <c r="O63" s="55" t="s">
        <v>376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34"/>
  <sheetViews>
    <sheetView zoomScaleNormal="100" workbookViewId="0"/>
  </sheetViews>
  <sheetFormatPr defaultRowHeight="12.75" x14ac:dyDescent="0.2"/>
  <cols>
    <col min="1" max="1" width="33.7109375" customWidth="1"/>
    <col min="2" max="2" width="14" customWidth="1"/>
    <col min="3" max="3" width="11.85546875" customWidth="1"/>
    <col min="4" max="4" width="13.42578125" customWidth="1"/>
    <col min="6" max="6" width="10.7109375" customWidth="1"/>
  </cols>
  <sheetData>
    <row r="1" spans="1:16" x14ac:dyDescent="0.2">
      <c r="A1" t="s">
        <v>98</v>
      </c>
      <c r="B1" t="s">
        <v>81</v>
      </c>
      <c r="C1" t="s">
        <v>96</v>
      </c>
      <c r="D1" t="s">
        <v>82</v>
      </c>
      <c r="E1" t="s">
        <v>99</v>
      </c>
      <c r="F1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387</v>
      </c>
      <c r="B2">
        <v>2559975</v>
      </c>
      <c r="C2">
        <v>0</v>
      </c>
      <c r="D2" t="s">
        <v>365</v>
      </c>
      <c r="E2">
        <v>0.292437</v>
      </c>
      <c r="F2" s="34">
        <v>43893</v>
      </c>
      <c r="G2" t="s">
        <v>59</v>
      </c>
      <c r="H2" t="s">
        <v>388</v>
      </c>
      <c r="I2">
        <v>22414</v>
      </c>
      <c r="J2">
        <v>0</v>
      </c>
      <c r="K2">
        <v>0</v>
      </c>
      <c r="L2">
        <v>0</v>
      </c>
      <c r="M2">
        <v>0</v>
      </c>
      <c r="N2" t="s">
        <v>271</v>
      </c>
      <c r="O2">
        <v>59</v>
      </c>
      <c r="P2" t="s">
        <v>389</v>
      </c>
    </row>
    <row r="3" spans="1:16" x14ac:dyDescent="0.2">
      <c r="A3" t="s">
        <v>390</v>
      </c>
      <c r="B3" t="s">
        <v>275</v>
      </c>
      <c r="C3">
        <v>17911.919999999998</v>
      </c>
      <c r="D3" t="s">
        <v>276</v>
      </c>
      <c r="E3">
        <v>1.2271799999999999</v>
      </c>
      <c r="F3" s="34">
        <v>43956</v>
      </c>
      <c r="G3" t="s">
        <v>59</v>
      </c>
      <c r="H3" t="s">
        <v>388</v>
      </c>
      <c r="I3">
        <v>14596</v>
      </c>
      <c r="J3">
        <v>17911.919999999998</v>
      </c>
      <c r="K3">
        <v>17911.919999999998</v>
      </c>
      <c r="L3">
        <v>0</v>
      </c>
      <c r="M3">
        <v>0</v>
      </c>
      <c r="N3" t="s">
        <v>271</v>
      </c>
      <c r="O3">
        <v>0</v>
      </c>
      <c r="P3" t="s">
        <v>389</v>
      </c>
    </row>
    <row r="4" spans="1:16" x14ac:dyDescent="0.2">
      <c r="A4" t="s">
        <v>390</v>
      </c>
      <c r="B4" t="s">
        <v>275</v>
      </c>
      <c r="C4">
        <v>67.02</v>
      </c>
      <c r="D4" t="s">
        <v>276</v>
      </c>
      <c r="E4">
        <v>1.1639999999999999</v>
      </c>
      <c r="F4" s="34">
        <v>43587</v>
      </c>
      <c r="G4" t="s">
        <v>59</v>
      </c>
      <c r="H4" t="s">
        <v>388</v>
      </c>
      <c r="I4">
        <v>0</v>
      </c>
      <c r="J4">
        <v>56.97</v>
      </c>
      <c r="K4">
        <v>56.97</v>
      </c>
      <c r="L4">
        <v>0</v>
      </c>
      <c r="M4">
        <v>0</v>
      </c>
      <c r="N4" t="s">
        <v>271</v>
      </c>
      <c r="O4">
        <v>365</v>
      </c>
      <c r="P4" t="s">
        <v>389</v>
      </c>
    </row>
    <row r="5" spans="1:16" x14ac:dyDescent="0.2">
      <c r="A5" t="s">
        <v>391</v>
      </c>
      <c r="B5" t="s">
        <v>301</v>
      </c>
      <c r="C5">
        <v>0</v>
      </c>
      <c r="D5">
        <v>398438408</v>
      </c>
      <c r="E5">
        <v>0.25031500000000001</v>
      </c>
      <c r="F5" s="34">
        <v>43263</v>
      </c>
      <c r="G5" t="s">
        <v>59</v>
      </c>
      <c r="H5" t="s">
        <v>388</v>
      </c>
      <c r="I5">
        <v>50445</v>
      </c>
      <c r="J5">
        <v>0</v>
      </c>
      <c r="K5">
        <v>0</v>
      </c>
      <c r="L5">
        <v>0</v>
      </c>
      <c r="M5">
        <v>0</v>
      </c>
      <c r="N5" t="s">
        <v>271</v>
      </c>
      <c r="O5">
        <v>689</v>
      </c>
      <c r="P5" t="s">
        <v>389</v>
      </c>
    </row>
    <row r="6" spans="1:16" x14ac:dyDescent="0.2">
      <c r="A6" t="s">
        <v>391</v>
      </c>
      <c r="B6" t="s">
        <v>301</v>
      </c>
      <c r="C6">
        <v>0</v>
      </c>
      <c r="D6">
        <v>398438408</v>
      </c>
      <c r="E6">
        <v>0.22187200000000001</v>
      </c>
      <c r="F6" s="34">
        <v>43810</v>
      </c>
      <c r="G6" t="s">
        <v>59</v>
      </c>
      <c r="H6" t="s">
        <v>388</v>
      </c>
      <c r="I6">
        <v>50445</v>
      </c>
      <c r="J6">
        <v>0</v>
      </c>
      <c r="K6">
        <v>0</v>
      </c>
      <c r="L6">
        <v>0</v>
      </c>
      <c r="M6">
        <v>0</v>
      </c>
      <c r="N6" t="s">
        <v>271</v>
      </c>
      <c r="O6">
        <v>142</v>
      </c>
      <c r="P6" t="s">
        <v>389</v>
      </c>
    </row>
    <row r="7" spans="1:16" x14ac:dyDescent="0.2">
      <c r="A7" t="s">
        <v>392</v>
      </c>
      <c r="B7" t="s">
        <v>314</v>
      </c>
      <c r="C7">
        <v>0</v>
      </c>
      <c r="D7" t="s">
        <v>315</v>
      </c>
      <c r="E7">
        <v>0.25155</v>
      </c>
      <c r="F7" s="34">
        <v>43627</v>
      </c>
      <c r="G7" t="s">
        <v>59</v>
      </c>
      <c r="H7" t="s">
        <v>388</v>
      </c>
      <c r="I7">
        <v>6000</v>
      </c>
      <c r="J7">
        <v>0</v>
      </c>
      <c r="K7">
        <v>0</v>
      </c>
      <c r="L7">
        <v>0</v>
      </c>
      <c r="M7">
        <v>0</v>
      </c>
      <c r="N7" t="s">
        <v>271</v>
      </c>
      <c r="O7">
        <v>325</v>
      </c>
      <c r="P7" t="s">
        <v>389</v>
      </c>
    </row>
    <row r="8" spans="1:16" x14ac:dyDescent="0.2">
      <c r="A8" t="s">
        <v>393</v>
      </c>
      <c r="B8" t="s">
        <v>394</v>
      </c>
      <c r="C8">
        <v>0</v>
      </c>
      <c r="D8">
        <v>589339100</v>
      </c>
      <c r="E8">
        <v>0.43735099999999999</v>
      </c>
      <c r="F8" s="34">
        <v>42874</v>
      </c>
      <c r="G8" t="s">
        <v>59</v>
      </c>
      <c r="H8" t="s">
        <v>388</v>
      </c>
      <c r="I8">
        <v>27014</v>
      </c>
      <c r="J8">
        <v>0</v>
      </c>
      <c r="K8">
        <v>0</v>
      </c>
      <c r="L8">
        <v>0</v>
      </c>
      <c r="M8">
        <v>0</v>
      </c>
      <c r="N8" t="s">
        <v>271</v>
      </c>
      <c r="O8">
        <v>1077</v>
      </c>
      <c r="P8" t="s">
        <v>389</v>
      </c>
    </row>
    <row r="9" spans="1:16" x14ac:dyDescent="0.2">
      <c r="A9" t="s">
        <v>395</v>
      </c>
      <c r="B9" t="s">
        <v>324</v>
      </c>
      <c r="C9">
        <v>0</v>
      </c>
      <c r="D9" t="s">
        <v>325</v>
      </c>
      <c r="E9">
        <v>0.9</v>
      </c>
      <c r="F9" s="34">
        <v>43612</v>
      </c>
      <c r="G9" t="s">
        <v>59</v>
      </c>
      <c r="H9" t="s">
        <v>388</v>
      </c>
      <c r="I9">
        <v>22463</v>
      </c>
      <c r="J9">
        <v>0</v>
      </c>
      <c r="K9">
        <v>0</v>
      </c>
      <c r="L9">
        <v>0</v>
      </c>
      <c r="M9">
        <v>0</v>
      </c>
      <c r="N9" t="s">
        <v>326</v>
      </c>
      <c r="O9">
        <v>340</v>
      </c>
      <c r="P9" t="s">
        <v>389</v>
      </c>
    </row>
    <row r="10" spans="1:16" x14ac:dyDescent="0.2">
      <c r="A10" t="s">
        <v>395</v>
      </c>
      <c r="B10" t="s">
        <v>324</v>
      </c>
      <c r="C10">
        <v>0</v>
      </c>
      <c r="D10" t="s">
        <v>325</v>
      </c>
      <c r="E10">
        <v>0.88</v>
      </c>
      <c r="F10" s="34">
        <v>43242</v>
      </c>
      <c r="G10" t="s">
        <v>59</v>
      </c>
      <c r="H10" t="s">
        <v>388</v>
      </c>
      <c r="I10">
        <v>22463</v>
      </c>
      <c r="J10">
        <v>0</v>
      </c>
      <c r="K10">
        <v>0</v>
      </c>
      <c r="L10">
        <v>0</v>
      </c>
      <c r="M10">
        <v>0</v>
      </c>
      <c r="N10" t="s">
        <v>326</v>
      </c>
      <c r="O10">
        <v>710</v>
      </c>
      <c r="P10" t="s">
        <v>389</v>
      </c>
    </row>
    <row r="11" spans="1:16" x14ac:dyDescent="0.2">
      <c r="A11" t="s">
        <v>395</v>
      </c>
      <c r="B11" t="s">
        <v>324</v>
      </c>
      <c r="C11">
        <v>0</v>
      </c>
      <c r="D11" t="s">
        <v>325</v>
      </c>
      <c r="E11">
        <v>0.85</v>
      </c>
      <c r="F11" s="34">
        <v>42877</v>
      </c>
      <c r="G11" t="s">
        <v>59</v>
      </c>
      <c r="H11" t="s">
        <v>388</v>
      </c>
      <c r="I11">
        <v>16463</v>
      </c>
      <c r="J11">
        <v>0</v>
      </c>
      <c r="K11">
        <v>0</v>
      </c>
      <c r="L11">
        <v>0</v>
      </c>
      <c r="M11">
        <v>0</v>
      </c>
      <c r="N11" t="s">
        <v>326</v>
      </c>
      <c r="O11">
        <v>1074</v>
      </c>
      <c r="P11" t="s">
        <v>389</v>
      </c>
    </row>
    <row r="12" spans="1:16" x14ac:dyDescent="0.2">
      <c r="A12" t="s">
        <v>396</v>
      </c>
      <c r="B12" t="s">
        <v>331</v>
      </c>
      <c r="C12">
        <v>0</v>
      </c>
      <c r="D12" t="s">
        <v>332</v>
      </c>
      <c r="E12">
        <v>0.74401799999999996</v>
      </c>
      <c r="F12" s="34">
        <v>43728</v>
      </c>
      <c r="G12" t="s">
        <v>59</v>
      </c>
      <c r="H12" t="s">
        <v>388</v>
      </c>
      <c r="I12">
        <v>28127</v>
      </c>
      <c r="J12">
        <v>0</v>
      </c>
      <c r="K12">
        <v>0</v>
      </c>
      <c r="L12">
        <v>0</v>
      </c>
      <c r="M12">
        <v>0</v>
      </c>
      <c r="N12" t="s">
        <v>271</v>
      </c>
      <c r="O12">
        <v>224</v>
      </c>
      <c r="P12" t="s">
        <v>389</v>
      </c>
    </row>
    <row r="13" spans="1:16" x14ac:dyDescent="0.2">
      <c r="A13" t="s">
        <v>396</v>
      </c>
      <c r="B13" t="s">
        <v>331</v>
      </c>
      <c r="C13">
        <v>0</v>
      </c>
      <c r="D13" t="s">
        <v>332</v>
      </c>
      <c r="E13">
        <v>0.68756399999999995</v>
      </c>
      <c r="F13" s="34">
        <v>43364</v>
      </c>
      <c r="G13" t="s">
        <v>59</v>
      </c>
      <c r="H13" t="s">
        <v>388</v>
      </c>
      <c r="I13">
        <v>45517</v>
      </c>
      <c r="J13">
        <v>0</v>
      </c>
      <c r="K13">
        <v>0</v>
      </c>
      <c r="L13">
        <v>0</v>
      </c>
      <c r="M13">
        <v>0</v>
      </c>
      <c r="N13" t="s">
        <v>271</v>
      </c>
      <c r="O13">
        <v>588</v>
      </c>
      <c r="P13" t="s">
        <v>389</v>
      </c>
    </row>
    <row r="14" spans="1:16" x14ac:dyDescent="0.2">
      <c r="A14" t="s">
        <v>396</v>
      </c>
      <c r="B14" t="s">
        <v>331</v>
      </c>
      <c r="C14">
        <v>0</v>
      </c>
      <c r="D14" t="s">
        <v>332</v>
      </c>
      <c r="E14">
        <v>0.63414599999999999</v>
      </c>
      <c r="F14" s="34">
        <v>43005</v>
      </c>
      <c r="G14" t="s">
        <v>59</v>
      </c>
      <c r="H14" t="s">
        <v>388</v>
      </c>
      <c r="I14">
        <v>53517</v>
      </c>
      <c r="J14">
        <v>0</v>
      </c>
      <c r="K14">
        <v>0</v>
      </c>
      <c r="L14">
        <v>0</v>
      </c>
      <c r="M14">
        <v>0</v>
      </c>
      <c r="N14" t="s">
        <v>271</v>
      </c>
      <c r="O14">
        <v>947</v>
      </c>
      <c r="P14" t="s">
        <v>389</v>
      </c>
    </row>
    <row r="15" spans="1:16" x14ac:dyDescent="0.2">
      <c r="A15" t="s">
        <v>397</v>
      </c>
      <c r="B15" t="s">
        <v>334</v>
      </c>
      <c r="C15">
        <v>13752.69</v>
      </c>
      <c r="D15" t="s">
        <v>335</v>
      </c>
      <c r="E15">
        <v>0.499</v>
      </c>
      <c r="F15" s="34">
        <v>43978</v>
      </c>
      <c r="G15" t="s">
        <v>59</v>
      </c>
      <c r="H15" t="s">
        <v>388</v>
      </c>
      <c r="I15">
        <v>21850</v>
      </c>
      <c r="J15">
        <v>13752.69</v>
      </c>
      <c r="K15">
        <v>13752.69</v>
      </c>
      <c r="L15">
        <v>0</v>
      </c>
      <c r="M15">
        <v>0</v>
      </c>
      <c r="N15" t="s">
        <v>322</v>
      </c>
      <c r="O15">
        <v>0</v>
      </c>
      <c r="P15" t="s">
        <v>389</v>
      </c>
    </row>
    <row r="16" spans="1:16" x14ac:dyDescent="0.2">
      <c r="A16" t="s">
        <v>398</v>
      </c>
      <c r="B16">
        <v>6616508</v>
      </c>
      <c r="C16">
        <v>5815.1</v>
      </c>
      <c r="D16">
        <v>661650903</v>
      </c>
      <c r="E16">
        <v>31</v>
      </c>
      <c r="F16" s="34">
        <v>44008</v>
      </c>
      <c r="G16" t="s">
        <v>59</v>
      </c>
      <c r="H16" t="s">
        <v>388</v>
      </c>
      <c r="I16">
        <v>20275</v>
      </c>
      <c r="J16">
        <v>5815.1</v>
      </c>
      <c r="K16">
        <v>5815.1</v>
      </c>
      <c r="L16">
        <v>0</v>
      </c>
      <c r="M16">
        <v>0</v>
      </c>
      <c r="N16" t="s">
        <v>342</v>
      </c>
      <c r="O16">
        <v>0</v>
      </c>
      <c r="P16" t="s">
        <v>389</v>
      </c>
    </row>
    <row r="17" spans="1:16" x14ac:dyDescent="0.2">
      <c r="A17" t="s">
        <v>399</v>
      </c>
      <c r="B17">
        <v>7333378</v>
      </c>
      <c r="C17">
        <v>9539.06</v>
      </c>
      <c r="D17">
        <v>733337901</v>
      </c>
      <c r="E17">
        <v>1.375</v>
      </c>
      <c r="F17" s="34">
        <v>43956</v>
      </c>
      <c r="G17" t="s">
        <v>59</v>
      </c>
      <c r="H17" t="s">
        <v>388</v>
      </c>
      <c r="I17">
        <v>6754</v>
      </c>
      <c r="J17">
        <v>9539.06</v>
      </c>
      <c r="K17">
        <v>9539.06</v>
      </c>
      <c r="L17">
        <v>0</v>
      </c>
      <c r="M17">
        <v>0</v>
      </c>
      <c r="N17" t="s">
        <v>312</v>
      </c>
      <c r="O17">
        <v>0</v>
      </c>
      <c r="P17" t="s">
        <v>389</v>
      </c>
    </row>
    <row r="18" spans="1:16" x14ac:dyDescent="0.2">
      <c r="A18" t="s">
        <v>399</v>
      </c>
      <c r="B18">
        <v>7333378</v>
      </c>
      <c r="C18">
        <v>9622.08</v>
      </c>
      <c r="D18">
        <v>733337901</v>
      </c>
      <c r="E18">
        <v>1.375</v>
      </c>
      <c r="F18" s="34">
        <v>43956</v>
      </c>
      <c r="G18" t="s">
        <v>59</v>
      </c>
      <c r="H18" t="s">
        <v>388</v>
      </c>
      <c r="I18">
        <v>6754</v>
      </c>
      <c r="J18">
        <v>6254.35</v>
      </c>
      <c r="K18">
        <v>6254.35</v>
      </c>
      <c r="L18">
        <v>0</v>
      </c>
      <c r="M18">
        <v>0</v>
      </c>
      <c r="N18" t="s">
        <v>312</v>
      </c>
      <c r="O18">
        <v>0</v>
      </c>
      <c r="P18" t="s">
        <v>389</v>
      </c>
    </row>
    <row r="19" spans="1:16" x14ac:dyDescent="0.2">
      <c r="A19" t="s">
        <v>400</v>
      </c>
      <c r="B19">
        <v>2615565</v>
      </c>
      <c r="C19">
        <v>18888.87</v>
      </c>
      <c r="D19" t="s">
        <v>363</v>
      </c>
      <c r="E19">
        <v>0.46200000000000002</v>
      </c>
      <c r="F19" s="34">
        <v>43957</v>
      </c>
      <c r="G19" t="s">
        <v>59</v>
      </c>
      <c r="H19" t="s">
        <v>388</v>
      </c>
      <c r="I19">
        <v>40885</v>
      </c>
      <c r="J19">
        <v>18888.87</v>
      </c>
      <c r="K19">
        <v>18888.87</v>
      </c>
      <c r="L19">
        <v>0</v>
      </c>
      <c r="M19">
        <v>0</v>
      </c>
      <c r="N19" t="s">
        <v>271</v>
      </c>
      <c r="O19">
        <v>0</v>
      </c>
      <c r="P19" t="s">
        <v>389</v>
      </c>
    </row>
    <row r="20" spans="1:16" x14ac:dyDescent="0.2">
      <c r="A20" t="s">
        <v>401</v>
      </c>
      <c r="B20">
        <v>2775135</v>
      </c>
      <c r="C20">
        <v>0</v>
      </c>
      <c r="D20">
        <v>803054204</v>
      </c>
      <c r="E20">
        <v>1.6742699999999999</v>
      </c>
      <c r="F20" s="34">
        <v>43613</v>
      </c>
      <c r="G20" t="s">
        <v>59</v>
      </c>
      <c r="H20" t="s">
        <v>388</v>
      </c>
      <c r="I20">
        <v>13700</v>
      </c>
      <c r="J20">
        <v>0</v>
      </c>
      <c r="K20">
        <v>0</v>
      </c>
      <c r="L20">
        <v>0</v>
      </c>
      <c r="M20">
        <v>0</v>
      </c>
      <c r="N20" t="s">
        <v>271</v>
      </c>
      <c r="O20">
        <v>339</v>
      </c>
      <c r="P20" t="s">
        <v>389</v>
      </c>
    </row>
    <row r="21" spans="1:16" x14ac:dyDescent="0.2">
      <c r="A21" t="s">
        <v>402</v>
      </c>
      <c r="B21">
        <v>2430025</v>
      </c>
      <c r="C21">
        <v>0</v>
      </c>
      <c r="D21">
        <v>861012102</v>
      </c>
      <c r="E21">
        <v>0.06</v>
      </c>
      <c r="F21" s="34">
        <v>43914</v>
      </c>
      <c r="G21" t="s">
        <v>59</v>
      </c>
      <c r="H21" t="s">
        <v>388</v>
      </c>
      <c r="I21">
        <v>64583</v>
      </c>
      <c r="J21">
        <v>0</v>
      </c>
      <c r="K21">
        <v>0</v>
      </c>
      <c r="L21">
        <v>0</v>
      </c>
      <c r="M21">
        <v>0</v>
      </c>
      <c r="N21" t="s">
        <v>271</v>
      </c>
      <c r="O21">
        <v>38</v>
      </c>
      <c r="P21" t="s">
        <v>389</v>
      </c>
    </row>
    <row r="22" spans="1:16" x14ac:dyDescent="0.2">
      <c r="A22" t="s">
        <v>402</v>
      </c>
      <c r="B22">
        <v>2430025</v>
      </c>
      <c r="C22">
        <v>0</v>
      </c>
      <c r="D22">
        <v>861012102</v>
      </c>
      <c r="E22">
        <v>0.06</v>
      </c>
      <c r="F22" s="34">
        <v>43826</v>
      </c>
      <c r="G22" t="s">
        <v>59</v>
      </c>
      <c r="H22" t="s">
        <v>388</v>
      </c>
      <c r="I22">
        <v>64583</v>
      </c>
      <c r="J22">
        <v>0</v>
      </c>
      <c r="K22">
        <v>0</v>
      </c>
      <c r="L22">
        <v>0</v>
      </c>
      <c r="M22">
        <v>0</v>
      </c>
      <c r="N22" t="s">
        <v>271</v>
      </c>
      <c r="O22">
        <v>126</v>
      </c>
      <c r="P22" t="s">
        <v>389</v>
      </c>
    </row>
    <row r="23" spans="1:16" x14ac:dyDescent="0.2">
      <c r="A23" t="s">
        <v>403</v>
      </c>
      <c r="B23">
        <v>6869302</v>
      </c>
      <c r="C23">
        <v>9068.7000000000007</v>
      </c>
      <c r="D23">
        <v>686930009</v>
      </c>
      <c r="E23">
        <v>90</v>
      </c>
      <c r="F23" s="34">
        <v>44010</v>
      </c>
      <c r="G23" t="s">
        <v>59</v>
      </c>
      <c r="H23" t="s">
        <v>388</v>
      </c>
      <c r="I23">
        <v>10891</v>
      </c>
      <c r="J23">
        <v>9068.7000000000007</v>
      </c>
      <c r="K23">
        <v>9068.7000000000007</v>
      </c>
      <c r="L23">
        <v>0</v>
      </c>
      <c r="M23">
        <v>0</v>
      </c>
      <c r="N23" t="s">
        <v>342</v>
      </c>
      <c r="O23">
        <v>0</v>
      </c>
      <c r="P23" t="s">
        <v>389</v>
      </c>
    </row>
    <row r="24" spans="1:16" x14ac:dyDescent="0.2">
      <c r="A24" t="s">
        <v>404</v>
      </c>
      <c r="B24">
        <v>6356406</v>
      </c>
      <c r="C24">
        <v>12587.43</v>
      </c>
      <c r="D24">
        <v>635640006</v>
      </c>
      <c r="E24">
        <v>72</v>
      </c>
      <c r="F24" s="34">
        <v>44010</v>
      </c>
      <c r="G24" t="s">
        <v>59</v>
      </c>
      <c r="H24" t="s">
        <v>388</v>
      </c>
      <c r="I24">
        <v>18896</v>
      </c>
      <c r="J24">
        <v>12587.43</v>
      </c>
      <c r="K24">
        <v>12587.43</v>
      </c>
      <c r="L24">
        <v>0</v>
      </c>
      <c r="M24">
        <v>0</v>
      </c>
      <c r="N24" t="s">
        <v>342</v>
      </c>
      <c r="O24">
        <v>0</v>
      </c>
      <c r="P24" t="s">
        <v>389</v>
      </c>
    </row>
    <row r="25" spans="1:16" x14ac:dyDescent="0.2">
      <c r="A25" t="s">
        <v>405</v>
      </c>
      <c r="B25">
        <v>5889505</v>
      </c>
      <c r="C25">
        <v>0</v>
      </c>
      <c r="D25">
        <v>588950907</v>
      </c>
      <c r="E25">
        <v>0.27</v>
      </c>
      <c r="F25" s="34">
        <v>43886</v>
      </c>
      <c r="G25" t="s">
        <v>59</v>
      </c>
      <c r="H25" t="s">
        <v>388</v>
      </c>
      <c r="I25">
        <v>53225</v>
      </c>
      <c r="J25">
        <v>0</v>
      </c>
      <c r="K25">
        <v>0</v>
      </c>
      <c r="L25">
        <v>0</v>
      </c>
      <c r="M25">
        <v>0</v>
      </c>
      <c r="N25" t="s">
        <v>326</v>
      </c>
      <c r="O25">
        <v>66</v>
      </c>
      <c r="P25" t="s">
        <v>389</v>
      </c>
    </row>
    <row r="26" spans="1:16" x14ac:dyDescent="0.2">
      <c r="A26" t="s">
        <v>405</v>
      </c>
      <c r="B26">
        <v>5889505</v>
      </c>
      <c r="C26">
        <v>0</v>
      </c>
      <c r="D26">
        <v>588950907</v>
      </c>
      <c r="E26">
        <v>0.27</v>
      </c>
      <c r="F26">
        <v>43522</v>
      </c>
      <c r="G26" t="s">
        <v>59</v>
      </c>
      <c r="H26" t="s">
        <v>388</v>
      </c>
      <c r="I26">
        <v>53225</v>
      </c>
      <c r="J26">
        <v>0</v>
      </c>
      <c r="K26">
        <v>0</v>
      </c>
      <c r="L26">
        <v>0</v>
      </c>
      <c r="M26">
        <v>0</v>
      </c>
      <c r="N26" t="s">
        <v>326</v>
      </c>
      <c r="O26">
        <v>430</v>
      </c>
      <c r="P26" t="s">
        <v>389</v>
      </c>
    </row>
    <row r="27" spans="1:16" x14ac:dyDescent="0.2">
      <c r="A27" t="s">
        <v>406</v>
      </c>
      <c r="B27">
        <v>6659428</v>
      </c>
      <c r="C27">
        <v>9612.3799999999992</v>
      </c>
      <c r="D27">
        <v>665942009</v>
      </c>
      <c r="E27">
        <v>42</v>
      </c>
      <c r="F27" s="34">
        <v>44006</v>
      </c>
      <c r="G27" t="s">
        <v>59</v>
      </c>
      <c r="H27" t="s">
        <v>388</v>
      </c>
      <c r="I27">
        <v>24737</v>
      </c>
      <c r="J27">
        <v>9612.3799999999992</v>
      </c>
      <c r="K27">
        <v>9612.3799999999992</v>
      </c>
      <c r="L27">
        <v>0</v>
      </c>
      <c r="M27">
        <v>0</v>
      </c>
      <c r="N27" t="s">
        <v>342</v>
      </c>
      <c r="O27">
        <v>0</v>
      </c>
      <c r="P27" t="s">
        <v>389</v>
      </c>
    </row>
    <row r="28" spans="1:16" x14ac:dyDescent="0.2">
      <c r="A28" t="s">
        <v>407</v>
      </c>
      <c r="B28">
        <v>6640682</v>
      </c>
      <c r="C28">
        <v>7504.09</v>
      </c>
      <c r="D28">
        <v>664068004</v>
      </c>
      <c r="E28">
        <v>60</v>
      </c>
      <c r="F28" s="34">
        <v>43983</v>
      </c>
      <c r="G28" t="s">
        <v>59</v>
      </c>
      <c r="H28" t="s">
        <v>388</v>
      </c>
      <c r="I28">
        <v>13518</v>
      </c>
      <c r="J28">
        <v>7504.09</v>
      </c>
      <c r="K28">
        <v>7504.09</v>
      </c>
      <c r="L28">
        <v>0</v>
      </c>
      <c r="M28">
        <v>0</v>
      </c>
      <c r="N28" t="s">
        <v>342</v>
      </c>
      <c r="O28">
        <v>0</v>
      </c>
      <c r="P28" t="s">
        <v>389</v>
      </c>
    </row>
    <row r="29" spans="1:16" x14ac:dyDescent="0.2">
      <c r="A29" t="s">
        <v>408</v>
      </c>
      <c r="B29">
        <v>6054603</v>
      </c>
      <c r="C29">
        <v>12832.12</v>
      </c>
      <c r="D29">
        <v>605460005</v>
      </c>
      <c r="E29">
        <v>16</v>
      </c>
      <c r="F29" s="34">
        <v>44010</v>
      </c>
      <c r="G29" t="s">
        <v>59</v>
      </c>
      <c r="H29" t="s">
        <v>388</v>
      </c>
      <c r="I29">
        <v>86685</v>
      </c>
      <c r="J29">
        <v>12832.12</v>
      </c>
      <c r="K29">
        <v>12832.12</v>
      </c>
      <c r="L29">
        <v>0</v>
      </c>
      <c r="M29">
        <v>0</v>
      </c>
      <c r="N29" t="s">
        <v>342</v>
      </c>
      <c r="O29">
        <v>0</v>
      </c>
      <c r="P29" t="s">
        <v>389</v>
      </c>
    </row>
    <row r="30" spans="1:16" x14ac:dyDescent="0.2">
      <c r="A30" t="s">
        <v>409</v>
      </c>
      <c r="B30">
        <v>2704485</v>
      </c>
      <c r="C30">
        <v>17227.25</v>
      </c>
      <c r="D30">
        <v>705015105</v>
      </c>
      <c r="E30">
        <v>0.173988</v>
      </c>
      <c r="F30">
        <v>43963</v>
      </c>
      <c r="G30" t="s">
        <v>59</v>
      </c>
      <c r="H30" t="s">
        <v>388</v>
      </c>
      <c r="I30">
        <v>99014</v>
      </c>
      <c r="J30">
        <v>17227.25</v>
      </c>
      <c r="K30">
        <v>17227.25</v>
      </c>
      <c r="L30">
        <v>0</v>
      </c>
      <c r="M30">
        <v>0</v>
      </c>
      <c r="N30" t="s">
        <v>271</v>
      </c>
      <c r="O30">
        <v>0</v>
      </c>
      <c r="P30" t="s">
        <v>389</v>
      </c>
    </row>
    <row r="31" spans="1:16" x14ac:dyDescent="0.2">
      <c r="A31" t="s">
        <v>410</v>
      </c>
      <c r="B31">
        <v>6986041</v>
      </c>
      <c r="C31">
        <v>8365.67</v>
      </c>
      <c r="D31">
        <v>698604006</v>
      </c>
      <c r="E31">
        <v>26</v>
      </c>
      <c r="F31">
        <v>43959</v>
      </c>
      <c r="G31" t="s">
        <v>59</v>
      </c>
      <c r="H31" t="s">
        <v>388</v>
      </c>
      <c r="I31">
        <v>35390</v>
      </c>
      <c r="J31">
        <v>8365.67</v>
      </c>
      <c r="K31">
        <v>8365.67</v>
      </c>
      <c r="L31">
        <v>0</v>
      </c>
      <c r="M31">
        <v>0</v>
      </c>
      <c r="N31" t="s">
        <v>342</v>
      </c>
      <c r="O31">
        <v>0</v>
      </c>
      <c r="P31" t="s">
        <v>389</v>
      </c>
    </row>
    <row r="32" spans="1:16" x14ac:dyDescent="0.2">
      <c r="A32" t="s">
        <v>411</v>
      </c>
      <c r="B32" t="s">
        <v>278</v>
      </c>
      <c r="C32">
        <v>0</v>
      </c>
      <c r="D32">
        <v>589339209</v>
      </c>
      <c r="E32">
        <v>0.28088000000000002</v>
      </c>
      <c r="F32">
        <v>43594</v>
      </c>
      <c r="G32" t="s">
        <v>59</v>
      </c>
      <c r="H32" t="s">
        <v>388</v>
      </c>
      <c r="I32">
        <v>73023</v>
      </c>
      <c r="J32">
        <v>0</v>
      </c>
      <c r="K32">
        <v>0</v>
      </c>
      <c r="L32">
        <v>0</v>
      </c>
      <c r="M32">
        <v>0</v>
      </c>
      <c r="N32" t="s">
        <v>271</v>
      </c>
      <c r="O32">
        <v>358</v>
      </c>
      <c r="P32" t="s">
        <v>389</v>
      </c>
    </row>
    <row r="33" spans="1:16" x14ac:dyDescent="0.2">
      <c r="A33" t="s">
        <v>387</v>
      </c>
      <c r="B33">
        <v>2559975</v>
      </c>
      <c r="C33">
        <v>0</v>
      </c>
      <c r="D33" t="s">
        <v>365</v>
      </c>
      <c r="E33">
        <v>0.306396</v>
      </c>
      <c r="F33">
        <v>43529</v>
      </c>
      <c r="G33" t="s">
        <v>59</v>
      </c>
      <c r="H33" t="s">
        <v>388</v>
      </c>
      <c r="I33">
        <v>22414</v>
      </c>
      <c r="J33">
        <v>0</v>
      </c>
      <c r="K33">
        <v>0</v>
      </c>
      <c r="L33">
        <v>0</v>
      </c>
      <c r="M33">
        <v>0</v>
      </c>
      <c r="N33" t="s">
        <v>271</v>
      </c>
      <c r="O33">
        <v>423</v>
      </c>
      <c r="P33" t="s">
        <v>389</v>
      </c>
    </row>
    <row r="34" spans="1:16" x14ac:dyDescent="0.2">
      <c r="A34" t="s">
        <v>412</v>
      </c>
      <c r="B34">
        <v>6021500</v>
      </c>
      <c r="C34">
        <v>1665.36</v>
      </c>
      <c r="D34">
        <v>602150005</v>
      </c>
      <c r="E34">
        <v>10</v>
      </c>
      <c r="F34">
        <v>44010</v>
      </c>
      <c r="G34" t="s">
        <v>59</v>
      </c>
      <c r="H34" t="s">
        <v>388</v>
      </c>
      <c r="I34">
        <v>18000</v>
      </c>
      <c r="J34">
        <v>1665.36</v>
      </c>
      <c r="K34">
        <v>1665.36</v>
      </c>
      <c r="L34">
        <v>0</v>
      </c>
      <c r="M34">
        <v>0</v>
      </c>
      <c r="N34" t="s">
        <v>342</v>
      </c>
      <c r="O34">
        <v>0</v>
      </c>
      <c r="P34" t="s">
        <v>389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68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107</v>
      </c>
      <c r="C2" s="33"/>
      <c r="D2" s="33"/>
      <c r="E2" s="33"/>
      <c r="F2" s="33"/>
      <c r="G2" s="33"/>
    </row>
    <row r="3" spans="1:12" x14ac:dyDescent="0.2">
      <c r="A3" s="15" t="s">
        <v>22</v>
      </c>
      <c r="B3" s="51" t="s">
        <v>108</v>
      </c>
      <c r="C3" s="33">
        <v>53287296.390000001</v>
      </c>
      <c r="D3" s="33">
        <v>0</v>
      </c>
      <c r="E3" s="33">
        <v>0</v>
      </c>
      <c r="F3" s="33">
        <v>0</v>
      </c>
      <c r="G3" s="33">
        <v>53287296.390000001</v>
      </c>
      <c r="H3" s="15"/>
    </row>
    <row r="4" spans="1:12" x14ac:dyDescent="0.2">
      <c r="A4" s="15" t="s">
        <v>22</v>
      </c>
      <c r="B4" s="51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110</v>
      </c>
      <c r="C5" s="33">
        <v>1045596.81</v>
      </c>
      <c r="D5" s="33">
        <v>0</v>
      </c>
      <c r="E5" s="33">
        <v>0</v>
      </c>
      <c r="F5" s="33">
        <v>0</v>
      </c>
      <c r="G5" s="33">
        <v>1045596.81</v>
      </c>
      <c r="H5" s="15"/>
    </row>
    <row r="6" spans="1:12" x14ac:dyDescent="0.2">
      <c r="A6" s="15" t="s">
        <v>22</v>
      </c>
      <c r="B6" s="51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112</v>
      </c>
      <c r="C7" s="33">
        <v>242448.7</v>
      </c>
      <c r="D7" s="33">
        <v>41629.01</v>
      </c>
      <c r="E7" s="33">
        <v>212.33</v>
      </c>
      <c r="F7" s="33">
        <v>41416.68</v>
      </c>
      <c r="G7" s="33">
        <v>283865.38</v>
      </c>
      <c r="H7" s="15"/>
    </row>
    <row r="8" spans="1:12" x14ac:dyDescent="0.2">
      <c r="A8" s="15" t="s">
        <v>35</v>
      </c>
      <c r="B8" s="51" t="s">
        <v>113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114</v>
      </c>
      <c r="C9" s="33">
        <v>0</v>
      </c>
      <c r="D9" s="33">
        <v>8109.7</v>
      </c>
      <c r="E9" s="33">
        <v>212.33</v>
      </c>
      <c r="F9" s="33">
        <v>7897.37</v>
      </c>
      <c r="G9" s="33">
        <v>7897.37</v>
      </c>
      <c r="H9" s="15"/>
      <c r="L9" s="2"/>
    </row>
    <row r="10" spans="1:12" x14ac:dyDescent="0.2">
      <c r="A10" s="27"/>
      <c r="B10" s="51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116</v>
      </c>
      <c r="C11" s="33">
        <v>148414.48000000001</v>
      </c>
      <c r="D11" s="33">
        <v>29546.1</v>
      </c>
      <c r="E11" s="33">
        <v>26878.62</v>
      </c>
      <c r="F11" s="33">
        <v>2667.48</v>
      </c>
      <c r="G11" s="33">
        <v>151081.96</v>
      </c>
      <c r="H11" s="2"/>
      <c r="L11" s="2"/>
    </row>
    <row r="12" spans="1:12" x14ac:dyDescent="0.2">
      <c r="A12" s="2" t="s">
        <v>24</v>
      </c>
      <c r="B12" s="51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120</v>
      </c>
      <c r="C15" s="33">
        <v>65753.710000000006</v>
      </c>
      <c r="D15" s="33">
        <v>3367.73</v>
      </c>
      <c r="E15" s="33">
        <v>14473.11</v>
      </c>
      <c r="F15" s="33">
        <v>-11105.38</v>
      </c>
      <c r="G15" s="33">
        <v>54648.33</v>
      </c>
      <c r="H15" s="2"/>
    </row>
    <row r="16" spans="1:12" x14ac:dyDescent="0.2">
      <c r="A16" s="15" t="s">
        <v>22</v>
      </c>
      <c r="B16" s="51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123</v>
      </c>
      <c r="C18" s="33">
        <v>54789510.090000004</v>
      </c>
      <c r="D18" s="33">
        <v>82652.539999999994</v>
      </c>
      <c r="E18" s="33">
        <v>41776.39</v>
      </c>
      <c r="F18" s="33">
        <v>40876.15</v>
      </c>
      <c r="G18" s="33">
        <v>54830386.240000002</v>
      </c>
    </row>
    <row r="19" spans="1:8" x14ac:dyDescent="0.2">
      <c r="A19" s="27"/>
      <c r="B19" s="50" t="s">
        <v>124</v>
      </c>
      <c r="C19" s="33"/>
      <c r="D19" s="33"/>
      <c r="E19" s="33"/>
      <c r="F19" s="33"/>
      <c r="G19" s="33"/>
    </row>
    <row r="20" spans="1:8" x14ac:dyDescent="0.2">
      <c r="A20" s="2" t="s">
        <v>28</v>
      </c>
      <c r="B20" s="51" t="s">
        <v>125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1" t="s">
        <v>126</v>
      </c>
      <c r="C21" s="33">
        <v>0</v>
      </c>
      <c r="D21" s="33">
        <v>212.33</v>
      </c>
      <c r="E21" s="33">
        <v>8109.7</v>
      </c>
      <c r="F21" s="33">
        <v>7897.37</v>
      </c>
      <c r="G21" s="33">
        <v>7897.37</v>
      </c>
      <c r="H21" s="15"/>
    </row>
    <row r="22" spans="1:8" x14ac:dyDescent="0.2">
      <c r="A22" s="27"/>
      <c r="B22" s="51" t="s">
        <v>127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128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129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130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131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132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133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134</v>
      </c>
      <c r="C29" s="33">
        <v>0</v>
      </c>
      <c r="D29" s="33">
        <v>212.33</v>
      </c>
      <c r="E29" s="33">
        <v>8109.7</v>
      </c>
      <c r="F29" s="33">
        <v>7897.37</v>
      </c>
      <c r="G29" s="33">
        <v>7897.37</v>
      </c>
    </row>
    <row r="30" spans="1:8" x14ac:dyDescent="0.2">
      <c r="A30" s="27"/>
      <c r="B30" s="51" t="s">
        <v>135</v>
      </c>
      <c r="C30" s="33">
        <v>54789510.090000004</v>
      </c>
      <c r="D30" s="33">
        <v>82864.87</v>
      </c>
      <c r="E30" s="33">
        <v>49886.09</v>
      </c>
      <c r="F30" s="33">
        <v>32978.78</v>
      </c>
      <c r="G30" s="33">
        <v>54822488.869999997</v>
      </c>
    </row>
    <row r="31" spans="1:8" x14ac:dyDescent="0.2">
      <c r="A31" s="27"/>
      <c r="B31" s="50" t="s">
        <v>136</v>
      </c>
      <c r="C31" s="33"/>
      <c r="D31" s="33"/>
      <c r="E31" s="33"/>
      <c r="F31" s="33"/>
      <c r="G31" s="33"/>
    </row>
    <row r="32" spans="1:8" x14ac:dyDescent="0.2">
      <c r="A32" s="15" t="s">
        <v>22</v>
      </c>
      <c r="B32" s="51" t="s">
        <v>137</v>
      </c>
      <c r="C32" s="33">
        <v>15028608.23</v>
      </c>
      <c r="D32" s="33">
        <v>268982.83</v>
      </c>
      <c r="E32" s="33">
        <v>581066.43999999994</v>
      </c>
      <c r="F32" s="33">
        <v>-312083.61</v>
      </c>
      <c r="G32" s="33">
        <v>14716524.619999999</v>
      </c>
      <c r="H32" s="15"/>
    </row>
    <row r="33" spans="1:8" x14ac:dyDescent="0.2">
      <c r="A33" s="15" t="s">
        <v>22</v>
      </c>
      <c r="B33" s="51" t="s">
        <v>138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139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140</v>
      </c>
      <c r="C35" s="33">
        <v>-4878.46</v>
      </c>
      <c r="D35" s="33">
        <v>2613.35</v>
      </c>
      <c r="E35" s="33">
        <v>0.3</v>
      </c>
      <c r="F35" s="33">
        <v>2613.0500000000002</v>
      </c>
      <c r="G35" s="33">
        <v>-2265.41</v>
      </c>
      <c r="H35" s="15"/>
    </row>
    <row r="36" spans="1:8" x14ac:dyDescent="0.2">
      <c r="A36" s="2" t="s">
        <v>24</v>
      </c>
      <c r="B36" s="51" t="s">
        <v>141</v>
      </c>
      <c r="C36" s="33">
        <v>224.23</v>
      </c>
      <c r="D36" s="33">
        <v>258.68</v>
      </c>
      <c r="E36" s="33">
        <v>240.22</v>
      </c>
      <c r="F36" s="33">
        <v>18.46</v>
      </c>
      <c r="G36" s="33">
        <v>242.69</v>
      </c>
      <c r="H36" s="2"/>
    </row>
    <row r="37" spans="1:8" x14ac:dyDescent="0.2">
      <c r="A37" s="15" t="s">
        <v>35</v>
      </c>
      <c r="B37" s="51" t="s">
        <v>142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143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144</v>
      </c>
      <c r="C39" s="33">
        <v>0</v>
      </c>
      <c r="D39" s="33">
        <v>0</v>
      </c>
      <c r="E39" s="33">
        <v>25.42</v>
      </c>
      <c r="F39" s="33">
        <v>-25.42</v>
      </c>
      <c r="G39" s="33">
        <v>-25.42</v>
      </c>
      <c r="H39" s="2"/>
    </row>
    <row r="40" spans="1:8" x14ac:dyDescent="0.2">
      <c r="A40" s="2" t="s">
        <v>52</v>
      </c>
      <c r="B40" s="51" t="s">
        <v>145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146</v>
      </c>
      <c r="C41" s="33">
        <v>15023954</v>
      </c>
      <c r="D41" s="33">
        <v>271854.86</v>
      </c>
      <c r="E41" s="33">
        <v>581332.38</v>
      </c>
      <c r="F41" s="33">
        <v>-309477.52</v>
      </c>
      <c r="G41" s="33">
        <v>14714476.48</v>
      </c>
    </row>
    <row r="42" spans="1:8" x14ac:dyDescent="0.2">
      <c r="A42" s="52" t="s">
        <v>51</v>
      </c>
      <c r="B42" s="51" t="s">
        <v>147</v>
      </c>
      <c r="C42" s="33">
        <v>68315904.620000005</v>
      </c>
      <c r="D42" s="33">
        <v>268982.83</v>
      </c>
      <c r="E42" s="33">
        <v>581066.43999999994</v>
      </c>
      <c r="F42" s="33">
        <v>-312083.61</v>
      </c>
      <c r="G42" s="33">
        <v>68003821.010000005</v>
      </c>
    </row>
    <row r="43" spans="1:8" x14ac:dyDescent="0.2">
      <c r="A43" s="52" t="s">
        <v>51</v>
      </c>
      <c r="B43" s="51" t="s">
        <v>148</v>
      </c>
      <c r="C43" s="33">
        <v>69813464.090000004</v>
      </c>
      <c r="D43" s="33">
        <v>354719.73</v>
      </c>
      <c r="E43" s="33">
        <v>631218.47</v>
      </c>
      <c r="F43" s="33">
        <v>-276498.74</v>
      </c>
      <c r="G43" s="33">
        <v>69536965.349999994</v>
      </c>
    </row>
    <row r="44" spans="1:8" ht="15" x14ac:dyDescent="0.25">
      <c r="A44" s="25"/>
      <c r="B44" s="50" t="s">
        <v>149</v>
      </c>
      <c r="C44" s="33"/>
      <c r="D44" s="33"/>
      <c r="E44" s="33"/>
      <c r="F44" s="33"/>
      <c r="G44" s="33"/>
    </row>
    <row r="45" spans="1:8" x14ac:dyDescent="0.2">
      <c r="A45" s="53" t="s">
        <v>51</v>
      </c>
      <c r="B45" s="51" t="s">
        <v>150</v>
      </c>
      <c r="C45" s="33">
        <v>513686.13</v>
      </c>
      <c r="D45" s="33">
        <v>0</v>
      </c>
      <c r="E45" s="33">
        <v>32913.83</v>
      </c>
      <c r="F45" s="33">
        <v>32913.83</v>
      </c>
      <c r="G45" s="33">
        <v>546599.96</v>
      </c>
    </row>
    <row r="46" spans="1:8" x14ac:dyDescent="0.2">
      <c r="A46" s="53" t="s">
        <v>51</v>
      </c>
      <c r="B46" s="51" t="s">
        <v>151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152</v>
      </c>
      <c r="C47" s="33">
        <v>18022.71</v>
      </c>
      <c r="D47" s="33">
        <v>0</v>
      </c>
      <c r="E47" s="33">
        <v>0</v>
      </c>
      <c r="F47" s="33">
        <v>0</v>
      </c>
      <c r="G47" s="33">
        <v>18022.71</v>
      </c>
    </row>
    <row r="48" spans="1:8" x14ac:dyDescent="0.2">
      <c r="A48" s="53" t="s">
        <v>51</v>
      </c>
      <c r="B48" s="51" t="s">
        <v>153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154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155</v>
      </c>
      <c r="C50" s="33">
        <v>-1376.58</v>
      </c>
      <c r="D50" s="33">
        <v>0</v>
      </c>
      <c r="E50" s="33">
        <v>63.7</v>
      </c>
      <c r="F50" s="33">
        <v>63.7</v>
      </c>
      <c r="G50" s="33">
        <v>-1312.88</v>
      </c>
    </row>
    <row r="51" spans="1:7" x14ac:dyDescent="0.2">
      <c r="A51" s="53" t="s">
        <v>51</v>
      </c>
      <c r="B51" s="51" t="s">
        <v>156</v>
      </c>
      <c r="C51" s="33">
        <v>-710.38</v>
      </c>
      <c r="D51" s="33">
        <v>0</v>
      </c>
      <c r="E51" s="33">
        <v>1.25</v>
      </c>
      <c r="F51" s="33">
        <v>1.25</v>
      </c>
      <c r="G51" s="33">
        <v>-709.13</v>
      </c>
    </row>
    <row r="52" spans="1:7" x14ac:dyDescent="0.2">
      <c r="A52" s="53" t="s">
        <v>51</v>
      </c>
      <c r="B52" s="51" t="s">
        <v>157</v>
      </c>
      <c r="C52" s="33">
        <v>-232.56</v>
      </c>
      <c r="D52" s="33">
        <v>0</v>
      </c>
      <c r="E52" s="33">
        <v>0</v>
      </c>
      <c r="F52" s="33">
        <v>0</v>
      </c>
      <c r="G52" s="33">
        <v>-232.56</v>
      </c>
    </row>
    <row r="53" spans="1:7" x14ac:dyDescent="0.2">
      <c r="A53" s="53" t="s">
        <v>51</v>
      </c>
      <c r="B53" s="51" t="s">
        <v>158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159</v>
      </c>
      <c r="C54" s="33">
        <v>32.57</v>
      </c>
      <c r="D54" s="33">
        <v>0</v>
      </c>
      <c r="E54" s="33">
        <v>0</v>
      </c>
      <c r="F54" s="33">
        <v>0</v>
      </c>
      <c r="G54" s="33">
        <v>32.57</v>
      </c>
    </row>
    <row r="55" spans="1:7" x14ac:dyDescent="0.2">
      <c r="A55" s="53" t="s">
        <v>51</v>
      </c>
      <c r="B55" s="51" t="s">
        <v>160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161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162</v>
      </c>
      <c r="C57" s="33">
        <v>529421.89</v>
      </c>
      <c r="D57" s="33">
        <v>0</v>
      </c>
      <c r="E57" s="33">
        <v>32978.78</v>
      </c>
      <c r="F57" s="33">
        <v>32978.78</v>
      </c>
      <c r="G57" s="33">
        <v>562400.67000000004</v>
      </c>
    </row>
    <row r="58" spans="1:7" ht="15" x14ac:dyDescent="0.25">
      <c r="A58" s="25"/>
      <c r="B58" s="50" t="s">
        <v>163</v>
      </c>
      <c r="C58" s="33"/>
      <c r="D58" s="33"/>
      <c r="E58" s="33"/>
      <c r="F58" s="33"/>
      <c r="G58" s="33"/>
    </row>
    <row r="59" spans="1:7" x14ac:dyDescent="0.2">
      <c r="A59" s="53" t="s">
        <v>51</v>
      </c>
      <c r="B59" s="51" t="s">
        <v>163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164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165</v>
      </c>
      <c r="C61" s="33">
        <v>9202.41</v>
      </c>
      <c r="D61" s="33">
        <v>0</v>
      </c>
      <c r="E61" s="33">
        <v>0</v>
      </c>
      <c r="F61" s="33">
        <v>0</v>
      </c>
      <c r="G61" s="33">
        <v>9202.41</v>
      </c>
    </row>
    <row r="62" spans="1:7" x14ac:dyDescent="0.2">
      <c r="A62" s="53" t="s">
        <v>51</v>
      </c>
      <c r="B62" s="51" t="s">
        <v>166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167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168</v>
      </c>
      <c r="C64" s="33">
        <v>9202.41</v>
      </c>
      <c r="D64" s="33">
        <v>0</v>
      </c>
      <c r="E64" s="33">
        <v>0</v>
      </c>
      <c r="F64" s="33">
        <v>0</v>
      </c>
      <c r="G64" s="33">
        <v>9202.41</v>
      </c>
    </row>
    <row r="65" spans="1:7" x14ac:dyDescent="0.2">
      <c r="A65" s="53" t="s">
        <v>51</v>
      </c>
      <c r="B65" s="51" t="s">
        <v>169</v>
      </c>
      <c r="C65" s="33">
        <v>520219.48</v>
      </c>
      <c r="D65" s="33">
        <v>0</v>
      </c>
      <c r="E65" s="33">
        <v>32978.78</v>
      </c>
      <c r="F65" s="33">
        <v>32978.78</v>
      </c>
      <c r="G65" s="33">
        <v>553198.26</v>
      </c>
    </row>
    <row r="66" spans="1:7" x14ac:dyDescent="0.2">
      <c r="A66" s="53" t="s">
        <v>51</v>
      </c>
      <c r="B66" s="51" t="s">
        <v>170</v>
      </c>
      <c r="C66" s="33">
        <v>520219.48</v>
      </c>
      <c r="D66" s="33">
        <v>0</v>
      </c>
      <c r="E66" s="33">
        <v>32978.78</v>
      </c>
      <c r="F66" s="33">
        <v>32978.78</v>
      </c>
      <c r="G66" s="33">
        <v>553198.26</v>
      </c>
    </row>
    <row r="67" spans="1:7" x14ac:dyDescent="0.2">
      <c r="A67" s="53" t="s">
        <v>51</v>
      </c>
      <c r="B67" s="51" t="s">
        <v>171</v>
      </c>
      <c r="C67" s="33">
        <v>174764.95</v>
      </c>
      <c r="D67" s="33">
        <v>0</v>
      </c>
      <c r="E67" s="33">
        <v>0</v>
      </c>
      <c r="F67" s="33">
        <v>0</v>
      </c>
      <c r="G67" s="33">
        <v>174764.95</v>
      </c>
    </row>
    <row r="68" spans="1:7" x14ac:dyDescent="0.2">
      <c r="A68" s="53" t="s">
        <v>51</v>
      </c>
      <c r="B68" s="51" t="s">
        <v>172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173</v>
      </c>
      <c r="C69" s="33">
        <v>694984.43</v>
      </c>
      <c r="D69" s="33">
        <v>0</v>
      </c>
      <c r="E69" s="33">
        <v>32978.78</v>
      </c>
      <c r="F69" s="33">
        <v>32978.78</v>
      </c>
      <c r="G69" s="33">
        <v>727963.21</v>
      </c>
    </row>
    <row r="70" spans="1:7" ht="15" x14ac:dyDescent="0.25">
      <c r="A70" s="25"/>
      <c r="B70" s="50" t="s">
        <v>174</v>
      </c>
      <c r="C70" s="33"/>
      <c r="D70" s="33"/>
      <c r="E70" s="33"/>
      <c r="F70" s="33"/>
      <c r="G70" s="33"/>
    </row>
    <row r="71" spans="1:7" x14ac:dyDescent="0.2">
      <c r="A71" s="53" t="s">
        <v>51</v>
      </c>
      <c r="B71" s="51" t="s">
        <v>175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176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177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178</v>
      </c>
      <c r="C74" s="33">
        <v>54392064.840000004</v>
      </c>
      <c r="D74" s="33">
        <v>0</v>
      </c>
      <c r="E74" s="33">
        <v>0</v>
      </c>
      <c r="F74" s="33">
        <v>0</v>
      </c>
      <c r="G74" s="33">
        <v>54392064.840000004</v>
      </c>
    </row>
    <row r="75" spans="1:7" x14ac:dyDescent="0.2">
      <c r="A75" s="53" t="s">
        <v>51</v>
      </c>
      <c r="B75" s="50" t="s">
        <v>179</v>
      </c>
      <c r="C75" s="33"/>
      <c r="D75" s="33"/>
      <c r="E75" s="33"/>
      <c r="F75" s="33"/>
      <c r="G75" s="33"/>
    </row>
    <row r="76" spans="1:7" x14ac:dyDescent="0.2">
      <c r="A76" s="53" t="s">
        <v>51</v>
      </c>
      <c r="B76" s="51" t="s">
        <v>180</v>
      </c>
      <c r="C76" s="33">
        <v>520219.48</v>
      </c>
      <c r="D76" s="33">
        <v>0</v>
      </c>
      <c r="E76" s="33">
        <v>32978.78</v>
      </c>
      <c r="F76" s="33">
        <v>32978.78</v>
      </c>
      <c r="G76" s="33">
        <v>553198.26</v>
      </c>
    </row>
    <row r="77" spans="1:7" x14ac:dyDescent="0.2">
      <c r="A77" s="53" t="s">
        <v>51</v>
      </c>
      <c r="B77" s="51" t="s">
        <v>181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182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183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184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185</v>
      </c>
      <c r="C81" s="33">
        <v>-297539.18</v>
      </c>
      <c r="D81" s="33">
        <v>0</v>
      </c>
      <c r="E81" s="33">
        <v>0</v>
      </c>
      <c r="F81" s="33">
        <v>0</v>
      </c>
      <c r="G81" s="33">
        <v>-297539.18</v>
      </c>
    </row>
    <row r="82" spans="1:7" x14ac:dyDescent="0.2">
      <c r="A82" s="53" t="s">
        <v>51</v>
      </c>
      <c r="B82" s="51" t="s">
        <v>186</v>
      </c>
      <c r="C82" s="33">
        <v>0</v>
      </c>
      <c r="D82" s="33">
        <v>8109.7</v>
      </c>
      <c r="E82" s="33">
        <v>8109.7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187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188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189</v>
      </c>
      <c r="C85" s="33">
        <v>174764.95</v>
      </c>
      <c r="D85" s="33">
        <v>0</v>
      </c>
      <c r="E85" s="33">
        <v>0</v>
      </c>
      <c r="F85" s="33">
        <v>0</v>
      </c>
      <c r="G85" s="33">
        <v>174764.95</v>
      </c>
    </row>
    <row r="86" spans="1:7" x14ac:dyDescent="0.2">
      <c r="A86" s="53" t="s">
        <v>51</v>
      </c>
      <c r="B86" s="51" t="s">
        <v>190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51</v>
      </c>
      <c r="B87" s="51" t="s">
        <v>191</v>
      </c>
      <c r="C87" s="33">
        <v>174764.95</v>
      </c>
      <c r="D87" s="33">
        <v>0</v>
      </c>
      <c r="E87" s="33">
        <v>0</v>
      </c>
      <c r="F87" s="33">
        <v>0</v>
      </c>
      <c r="G87" s="33">
        <v>174764.95</v>
      </c>
    </row>
    <row r="88" spans="1:7" x14ac:dyDescent="0.2">
      <c r="A88" s="53" t="s">
        <v>51</v>
      </c>
      <c r="B88" s="51" t="s">
        <v>192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193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194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195</v>
      </c>
      <c r="C91" s="33">
        <v>54789510.090000004</v>
      </c>
      <c r="D91" s="33">
        <v>8109.7</v>
      </c>
      <c r="E91" s="33">
        <v>41088.480000000003</v>
      </c>
      <c r="F91" s="33">
        <v>32978.78</v>
      </c>
      <c r="G91" s="33">
        <v>54822488.869999997</v>
      </c>
    </row>
    <row r="92" spans="1:7" x14ac:dyDescent="0.2">
      <c r="A92" s="53" t="s">
        <v>51</v>
      </c>
      <c r="B92" s="51" t="s">
        <v>136</v>
      </c>
      <c r="C92" s="33">
        <v>15023954</v>
      </c>
      <c r="D92" s="33">
        <v>581310.09</v>
      </c>
      <c r="E92" s="33">
        <v>271832.57</v>
      </c>
      <c r="F92" s="33">
        <v>-309477.52</v>
      </c>
      <c r="G92" s="33">
        <v>14714476.48</v>
      </c>
    </row>
    <row r="93" spans="1:7" ht="15" x14ac:dyDescent="0.25">
      <c r="A93" s="25"/>
      <c r="B93" s="51" t="s">
        <v>196</v>
      </c>
      <c r="C93" s="33">
        <v>69813464.090000004</v>
      </c>
      <c r="D93" s="33">
        <v>589419.79</v>
      </c>
      <c r="E93" s="33">
        <v>312921.05</v>
      </c>
      <c r="F93" s="33">
        <v>-276498.74</v>
      </c>
      <c r="G93" s="33">
        <v>69536965.349999994</v>
      </c>
    </row>
    <row r="94" spans="1:7" x14ac:dyDescent="0.2">
      <c r="A94" s="53" t="s">
        <v>51</v>
      </c>
      <c r="B94" s="51" t="s">
        <v>197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198</v>
      </c>
      <c r="C95" s="33">
        <v>69813464.090000004</v>
      </c>
      <c r="D95" s="33">
        <v>0</v>
      </c>
      <c r="E95" s="33">
        <v>0</v>
      </c>
      <c r="F95" s="33">
        <v>-276498.74</v>
      </c>
      <c r="G95" s="33">
        <v>69536965.349999994</v>
      </c>
    </row>
    <row r="96" spans="1:7" x14ac:dyDescent="0.2">
      <c r="A96" s="53" t="s">
        <v>51</v>
      </c>
      <c r="B96" s="51" t="s">
        <v>107</v>
      </c>
      <c r="C96" s="33">
        <v>54789510.090000004</v>
      </c>
      <c r="D96" s="33">
        <v>82652.539999999994</v>
      </c>
      <c r="E96" s="33">
        <v>41776.39</v>
      </c>
      <c r="F96" s="33">
        <v>40876.15</v>
      </c>
      <c r="G96" s="33">
        <v>54830386.240000002</v>
      </c>
    </row>
    <row r="97" spans="1:7" x14ac:dyDescent="0.2">
      <c r="A97" s="53" t="s">
        <v>51</v>
      </c>
      <c r="B97" s="51" t="s">
        <v>124</v>
      </c>
      <c r="C97" s="33">
        <v>0</v>
      </c>
      <c r="D97" s="33">
        <v>212.33</v>
      </c>
      <c r="E97" s="33">
        <v>8109.7</v>
      </c>
      <c r="F97" s="33">
        <v>7897.37</v>
      </c>
      <c r="G97" s="33">
        <v>7897.37</v>
      </c>
    </row>
    <row r="98" spans="1:7" x14ac:dyDescent="0.2">
      <c r="A98" s="53" t="s">
        <v>51</v>
      </c>
      <c r="B98" s="51" t="s">
        <v>174</v>
      </c>
      <c r="C98" s="33">
        <v>54789510.090000004</v>
      </c>
      <c r="D98" s="33">
        <v>8109.7</v>
      </c>
      <c r="E98" s="33">
        <v>41088.480000000003</v>
      </c>
      <c r="F98" s="33">
        <v>32978.78</v>
      </c>
      <c r="G98" s="33">
        <v>54822488.869999997</v>
      </c>
    </row>
    <row r="99" spans="1:7" x14ac:dyDescent="0.2">
      <c r="A99" s="53" t="s">
        <v>51</v>
      </c>
      <c r="B99" s="51" t="s">
        <v>199</v>
      </c>
      <c r="C99" s="33">
        <v>0</v>
      </c>
      <c r="D99" s="33">
        <v>944139.52</v>
      </c>
      <c r="E99" s="33">
        <v>944139.52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200</v>
      </c>
      <c r="C100" s="33">
        <v>69813464.090000004</v>
      </c>
      <c r="D100" s="33">
        <v>354719.73</v>
      </c>
      <c r="E100" s="33">
        <v>631218.47</v>
      </c>
      <c r="F100" s="33">
        <v>-276498.74</v>
      </c>
      <c r="G100" s="33">
        <v>69536965.349999994</v>
      </c>
    </row>
    <row r="101" spans="1:7" x14ac:dyDescent="0.2">
      <c r="A101" s="53" t="s">
        <v>51</v>
      </c>
      <c r="B101" s="51" t="s">
        <v>201</v>
      </c>
      <c r="C101" s="33">
        <v>69599071.670000002</v>
      </c>
      <c r="D101" s="33">
        <v>313225.19</v>
      </c>
      <c r="E101" s="33">
        <v>581279.06999999995</v>
      </c>
      <c r="F101" s="33">
        <v>-268053.88</v>
      </c>
      <c r="G101" s="33">
        <v>69331017.790000007</v>
      </c>
    </row>
    <row r="102" spans="1:7" x14ac:dyDescent="0.2">
      <c r="A102" s="53" t="s">
        <v>51</v>
      </c>
      <c r="B102" s="51" t="s">
        <v>202</v>
      </c>
      <c r="C102" s="33">
        <v>224.23</v>
      </c>
      <c r="D102" s="33">
        <v>243.35</v>
      </c>
      <c r="E102" s="33">
        <v>236.39</v>
      </c>
      <c r="F102" s="33">
        <v>-6.96</v>
      </c>
      <c r="G102" s="33">
        <v>217.27</v>
      </c>
    </row>
    <row r="103" spans="1:7" x14ac:dyDescent="0.2">
      <c r="A103" s="53" t="s">
        <v>51</v>
      </c>
      <c r="B103" s="51" t="s">
        <v>203</v>
      </c>
      <c r="C103" s="33">
        <v>529421.89</v>
      </c>
      <c r="D103" s="33">
        <v>0</v>
      </c>
      <c r="E103" s="33">
        <v>32978.78</v>
      </c>
      <c r="F103" s="33">
        <v>32978.78</v>
      </c>
      <c r="G103" s="33">
        <v>562400.67000000004</v>
      </c>
    </row>
    <row r="104" spans="1:7" x14ac:dyDescent="0.2">
      <c r="A104" s="53" t="s">
        <v>51</v>
      </c>
      <c r="B104" s="51" t="s">
        <v>204</v>
      </c>
      <c r="C104" s="33">
        <v>9202.41</v>
      </c>
      <c r="D104" s="33">
        <v>0</v>
      </c>
      <c r="E104" s="33">
        <v>0</v>
      </c>
      <c r="F104" s="33">
        <v>0</v>
      </c>
      <c r="G104" s="33">
        <v>9202.41</v>
      </c>
    </row>
    <row r="105" spans="1:7" x14ac:dyDescent="0.2">
      <c r="B105" s="51" t="s">
        <v>205</v>
      </c>
      <c r="C105" s="33">
        <v>520219.48</v>
      </c>
      <c r="D105" s="33">
        <v>0</v>
      </c>
      <c r="E105" s="33">
        <v>32978.78</v>
      </c>
      <c r="F105" s="33">
        <v>32978.78</v>
      </c>
      <c r="G105" s="33">
        <v>553198.26</v>
      </c>
    </row>
    <row r="106" spans="1:7" x14ac:dyDescent="0.2">
      <c r="B106" s="51" t="s">
        <v>206</v>
      </c>
      <c r="C106" s="33">
        <v>-297539.18</v>
      </c>
      <c r="D106" s="33">
        <v>0</v>
      </c>
      <c r="E106" s="33">
        <v>0</v>
      </c>
      <c r="F106" s="33">
        <v>0</v>
      </c>
      <c r="G106" s="33">
        <v>-297539.18</v>
      </c>
    </row>
    <row r="107" spans="1:7" x14ac:dyDescent="0.2">
      <c r="B107" s="51" t="s">
        <v>207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208</v>
      </c>
      <c r="C108" s="33">
        <v>15198494.720000001</v>
      </c>
      <c r="D108" s="33">
        <v>581066.74</v>
      </c>
      <c r="E108" s="33">
        <v>271596.18</v>
      </c>
      <c r="F108" s="33">
        <v>-309470.56</v>
      </c>
      <c r="G108" s="33">
        <v>14889024.16</v>
      </c>
    </row>
    <row r="109" spans="1:7" x14ac:dyDescent="0.2">
      <c r="B109" s="51" t="s">
        <v>209</v>
      </c>
      <c r="C109" s="33">
        <v>69813464.090000004</v>
      </c>
      <c r="D109" s="33">
        <v>354719.73</v>
      </c>
      <c r="E109" s="33">
        <v>631218.47</v>
      </c>
      <c r="F109" s="33">
        <v>-276498.74</v>
      </c>
      <c r="G109" s="33">
        <v>69536965.349999994</v>
      </c>
    </row>
    <row r="110" spans="1:7" x14ac:dyDescent="0.2">
      <c r="B110" s="51" t="s">
        <v>210</v>
      </c>
      <c r="C110" s="33">
        <v>15198262.16</v>
      </c>
      <c r="D110" s="33">
        <v>581553.43999999994</v>
      </c>
      <c r="E110" s="33">
        <v>272068.96000000002</v>
      </c>
      <c r="F110" s="33">
        <v>-309470.56</v>
      </c>
      <c r="G110" s="33">
        <v>14888791.6</v>
      </c>
    </row>
    <row r="111" spans="1:7" x14ac:dyDescent="0.2">
      <c r="B111" s="51" t="s">
        <v>211</v>
      </c>
      <c r="C111" s="33">
        <v>-297539.18</v>
      </c>
      <c r="D111" s="33">
        <v>8109.7</v>
      </c>
      <c r="E111" s="33">
        <v>8109.7</v>
      </c>
      <c r="F111" s="33">
        <v>0</v>
      </c>
      <c r="G111" s="33">
        <v>-297539.18</v>
      </c>
    </row>
    <row r="112" spans="1:7" x14ac:dyDescent="0.2">
      <c r="B112" s="50" t="s">
        <v>212</v>
      </c>
      <c r="C112" s="33"/>
      <c r="D112" s="33"/>
      <c r="E112" s="33"/>
      <c r="F112" s="33"/>
      <c r="G112" s="33"/>
    </row>
    <row r="113" spans="2:7" x14ac:dyDescent="0.2">
      <c r="B113" s="51" t="s">
        <v>213</v>
      </c>
      <c r="C113" s="33">
        <v>54392064.840000004</v>
      </c>
      <c r="D113" s="33">
        <v>0</v>
      </c>
      <c r="E113" s="33">
        <v>0</v>
      </c>
      <c r="F113" s="33">
        <v>0</v>
      </c>
      <c r="G113" s="33">
        <v>54392064.840000004</v>
      </c>
    </row>
    <row r="114" spans="2:7" x14ac:dyDescent="0.2">
      <c r="B114" s="51" t="s">
        <v>214</v>
      </c>
      <c r="C114" s="33">
        <v>522539</v>
      </c>
      <c r="D114" s="33">
        <v>0</v>
      </c>
      <c r="E114" s="33">
        <v>32913.83</v>
      </c>
      <c r="F114" s="33">
        <v>32913.83</v>
      </c>
      <c r="G114" s="33">
        <v>555452.82999999996</v>
      </c>
    </row>
    <row r="115" spans="2:7" x14ac:dyDescent="0.2">
      <c r="B115" s="50" t="s">
        <v>215</v>
      </c>
      <c r="C115" s="33"/>
      <c r="D115" s="33"/>
      <c r="E115" s="33"/>
      <c r="F115" s="33"/>
      <c r="G115" s="33"/>
    </row>
    <row r="116" spans="2:7" x14ac:dyDescent="0.2">
      <c r="B116" s="51" t="s">
        <v>216</v>
      </c>
      <c r="C116" s="33">
        <v>-1862.73</v>
      </c>
      <c r="D116" s="33">
        <v>243.35</v>
      </c>
      <c r="E116" s="33">
        <v>301.33999999999997</v>
      </c>
      <c r="F116" s="33">
        <v>57.99</v>
      </c>
      <c r="G116" s="33">
        <v>-1804.74</v>
      </c>
    </row>
    <row r="117" spans="2:7" x14ac:dyDescent="0.2">
      <c r="B117" s="51" t="s">
        <v>217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218</v>
      </c>
      <c r="C118" s="33">
        <v>531741.41</v>
      </c>
      <c r="D118" s="33">
        <v>0</v>
      </c>
      <c r="E118" s="33">
        <v>32913.83</v>
      </c>
      <c r="F118" s="33">
        <v>32913.83</v>
      </c>
      <c r="G118" s="33">
        <v>564655.24</v>
      </c>
    </row>
    <row r="119" spans="2:7" x14ac:dyDescent="0.2">
      <c r="B119" s="51" t="s">
        <v>219</v>
      </c>
      <c r="C119" s="33">
        <v>9202.41</v>
      </c>
      <c r="D119" s="33">
        <v>0</v>
      </c>
      <c r="E119" s="33">
        <v>0</v>
      </c>
      <c r="F119" s="33">
        <v>0</v>
      </c>
      <c r="G119" s="33">
        <v>9202.41</v>
      </c>
    </row>
    <row r="120" spans="2:7" x14ac:dyDescent="0.2">
      <c r="B120" s="50" t="s">
        <v>220</v>
      </c>
      <c r="C120" s="33"/>
      <c r="D120" s="33"/>
      <c r="E120" s="33"/>
      <c r="F120" s="33"/>
      <c r="G120" s="33"/>
    </row>
    <row r="121" spans="2:7" x14ac:dyDescent="0.2">
      <c r="B121" s="51" t="s">
        <v>221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222</v>
      </c>
      <c r="C122" s="33"/>
      <c r="D122" s="33"/>
      <c r="E122" s="33"/>
      <c r="F122" s="33"/>
      <c r="G122" s="33"/>
    </row>
    <row r="123" spans="2:7" x14ac:dyDescent="0.2">
      <c r="B123" s="51" t="s">
        <v>223</v>
      </c>
      <c r="C123" s="33">
        <v>242448.69</v>
      </c>
      <c r="D123" s="33">
        <v>41629.01</v>
      </c>
      <c r="E123" s="33">
        <v>0</v>
      </c>
      <c r="F123" s="33">
        <v>41629.01</v>
      </c>
      <c r="G123" s="33">
        <v>284077.7</v>
      </c>
    </row>
    <row r="124" spans="2:7" x14ac:dyDescent="0.2">
      <c r="B124" s="51" t="s">
        <v>224</v>
      </c>
      <c r="C124" s="33">
        <v>53287296.390000001</v>
      </c>
      <c r="D124" s="33">
        <v>0</v>
      </c>
      <c r="E124" s="33">
        <v>0</v>
      </c>
      <c r="F124" s="33">
        <v>0</v>
      </c>
      <c r="G124" s="33">
        <v>53287296.390000001</v>
      </c>
    </row>
    <row r="125" spans="2:7" x14ac:dyDescent="0.2">
      <c r="B125" s="51" t="s">
        <v>225</v>
      </c>
      <c r="C125" s="33">
        <v>1045596.81</v>
      </c>
      <c r="D125" s="33">
        <v>0</v>
      </c>
      <c r="E125" s="33">
        <v>0</v>
      </c>
      <c r="F125" s="33">
        <v>0</v>
      </c>
      <c r="G125" s="33">
        <v>1045596.81</v>
      </c>
    </row>
    <row r="126" spans="2:7" x14ac:dyDescent="0.2">
      <c r="B126" s="51" t="s">
        <v>226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227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</row>
    <row r="128" spans="2:7" x14ac:dyDescent="0.2">
      <c r="B128" s="51" t="s">
        <v>228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229</v>
      </c>
      <c r="C129" s="33">
        <v>148414.48000000001</v>
      </c>
      <c r="D129" s="33">
        <v>29546.1</v>
      </c>
      <c r="E129" s="33">
        <v>26878.62</v>
      </c>
      <c r="F129" s="33">
        <v>2667.48</v>
      </c>
      <c r="G129" s="33">
        <v>151081.96</v>
      </c>
    </row>
    <row r="130" spans="2:7" x14ac:dyDescent="0.2">
      <c r="B130" s="51" t="s">
        <v>230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231</v>
      </c>
      <c r="C131" s="33">
        <v>65753.710000000006</v>
      </c>
      <c r="D131" s="33">
        <v>3367.73</v>
      </c>
      <c r="E131" s="33">
        <v>14473.11</v>
      </c>
      <c r="F131" s="33">
        <v>-11105.38</v>
      </c>
      <c r="G131" s="33">
        <v>54648.33</v>
      </c>
    </row>
    <row r="132" spans="2:7" x14ac:dyDescent="0.2">
      <c r="B132" s="51" t="s">
        <v>232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233</v>
      </c>
      <c r="C133" s="33">
        <v>15023729.77</v>
      </c>
      <c r="D133" s="33">
        <v>271596.18</v>
      </c>
      <c r="E133" s="33">
        <v>581066.74</v>
      </c>
      <c r="F133" s="33">
        <v>-309470.56</v>
      </c>
      <c r="G133" s="33">
        <v>14714259.210000001</v>
      </c>
    </row>
    <row r="134" spans="2:7" x14ac:dyDescent="0.2">
      <c r="B134" s="51" t="s">
        <v>234</v>
      </c>
      <c r="C134" s="33">
        <v>224.23</v>
      </c>
      <c r="D134" s="33">
        <v>258.68</v>
      </c>
      <c r="E134" s="33">
        <v>265.64</v>
      </c>
      <c r="F134" s="33">
        <v>-6.96</v>
      </c>
      <c r="G134" s="33">
        <v>217.27</v>
      </c>
    </row>
    <row r="135" spans="2:7" x14ac:dyDescent="0.2">
      <c r="B135" s="51" t="s">
        <v>235</v>
      </c>
      <c r="C135" s="33">
        <v>-297539.18</v>
      </c>
      <c r="D135" s="33">
        <v>8109.7</v>
      </c>
      <c r="E135" s="33">
        <v>8109.7</v>
      </c>
      <c r="F135" s="33">
        <v>0</v>
      </c>
      <c r="G135" s="33">
        <v>-297539.18</v>
      </c>
    </row>
    <row r="136" spans="2:7" x14ac:dyDescent="0.2">
      <c r="B136" s="51" t="s">
        <v>236</v>
      </c>
      <c r="C136" s="33">
        <v>237570.24</v>
      </c>
      <c r="D136" s="33">
        <v>44242.36</v>
      </c>
      <c r="E136" s="33">
        <v>212.63</v>
      </c>
      <c r="F136" s="33">
        <v>44029.73</v>
      </c>
      <c r="G136" s="33">
        <v>281599.96999999997</v>
      </c>
    </row>
    <row r="137" spans="2:7" x14ac:dyDescent="0.2">
      <c r="B137" s="51" t="s">
        <v>237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238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239</v>
      </c>
      <c r="C139" s="33">
        <v>0</v>
      </c>
      <c r="D139" s="33">
        <v>212.33</v>
      </c>
      <c r="E139" s="33">
        <v>8135.12</v>
      </c>
      <c r="F139" s="33">
        <v>7871.95</v>
      </c>
      <c r="G139" s="33">
        <v>7871.95</v>
      </c>
    </row>
    <row r="140" spans="2:7" x14ac:dyDescent="0.2">
      <c r="B140" s="51" t="s">
        <v>240</v>
      </c>
      <c r="C140" s="33">
        <v>0</v>
      </c>
      <c r="D140" s="33">
        <v>8109.7</v>
      </c>
      <c r="E140" s="33">
        <v>212.33</v>
      </c>
      <c r="F140" s="33">
        <v>7897.37</v>
      </c>
      <c r="G140" s="33">
        <v>7897.37</v>
      </c>
    </row>
    <row r="141" spans="2:7" x14ac:dyDescent="0.2">
      <c r="B141" s="51" t="s">
        <v>241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242</v>
      </c>
      <c r="C142" s="33">
        <v>149548.22</v>
      </c>
      <c r="D142" s="33">
        <v>29587.71</v>
      </c>
      <c r="E142" s="33">
        <v>27096.55</v>
      </c>
      <c r="F142" s="33">
        <v>2491.16</v>
      </c>
      <c r="G142" s="33">
        <v>152039.38</v>
      </c>
    </row>
    <row r="143" spans="2:7" x14ac:dyDescent="0.2">
      <c r="B143" s="51" t="s">
        <v>243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244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245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</row>
    <row r="146" spans="2:7" x14ac:dyDescent="0.2">
      <c r="B146" s="51" t="s">
        <v>246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247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248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249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250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251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252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253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254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255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256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257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258</v>
      </c>
      <c r="C158" s="33">
        <v>64844.2</v>
      </c>
      <c r="D158" s="33">
        <v>3584.8</v>
      </c>
      <c r="E158" s="33">
        <v>14495.4</v>
      </c>
      <c r="F158" s="33">
        <v>-10910.6</v>
      </c>
      <c r="G158" s="33">
        <v>53933.599999999999</v>
      </c>
    </row>
    <row r="159" spans="2:7" x14ac:dyDescent="0.2">
      <c r="B159" s="51" t="s">
        <v>259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260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261</v>
      </c>
      <c r="C161" s="33">
        <v>-297539.18</v>
      </c>
      <c r="D161" s="33">
        <v>0</v>
      </c>
      <c r="E161" s="33">
        <v>0</v>
      </c>
      <c r="F161" s="33">
        <v>0</v>
      </c>
      <c r="G161" s="33">
        <v>-297539.18</v>
      </c>
    </row>
    <row r="162" spans="2:7" x14ac:dyDescent="0.2">
      <c r="B162" s="51" t="s">
        <v>262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263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264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265</v>
      </c>
      <c r="C165" s="33">
        <v>32.57</v>
      </c>
      <c r="D165" s="33">
        <v>0</v>
      </c>
      <c r="E165" s="33">
        <v>0</v>
      </c>
      <c r="F165" s="33">
        <v>0</v>
      </c>
      <c r="G165" s="33">
        <v>32.57</v>
      </c>
    </row>
    <row r="166" spans="2:7" x14ac:dyDescent="0.2">
      <c r="B166" s="51" t="s">
        <v>266</v>
      </c>
      <c r="C166" s="33">
        <v>-2319.52</v>
      </c>
      <c r="D166" s="33">
        <v>0</v>
      </c>
      <c r="E166" s="33">
        <v>64.95</v>
      </c>
      <c r="F166" s="33">
        <v>64.95</v>
      </c>
      <c r="G166" s="33">
        <v>-2254.5700000000002</v>
      </c>
    </row>
    <row r="167" spans="2:7" x14ac:dyDescent="0.2">
      <c r="B167" s="51" t="s">
        <v>156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267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17" activePane="bottomLeft" state="frozen"/>
      <selection pane="bottomLeft" activeCell="H60" sqref="H60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13" max="13" width="10.7109375" customWidth="1"/>
  </cols>
  <sheetData>
    <row r="1" spans="1:13" x14ac:dyDescent="0.2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413</v>
      </c>
      <c r="B2" s="55" t="s">
        <v>329</v>
      </c>
      <c r="C2" s="55" t="s">
        <v>328</v>
      </c>
      <c r="D2" t="s">
        <v>414</v>
      </c>
      <c r="E2">
        <v>27326</v>
      </c>
      <c r="F2">
        <v>1252041.8</v>
      </c>
      <c r="G2">
        <v>28.12</v>
      </c>
      <c r="H2">
        <v>768407.12</v>
      </c>
      <c r="I2">
        <v>1252041.8</v>
      </c>
      <c r="J2">
        <v>28.12</v>
      </c>
      <c r="K2">
        <v>768407.12</v>
      </c>
      <c r="L2" t="s">
        <v>415</v>
      </c>
      <c r="M2" s="34">
        <v>43951</v>
      </c>
    </row>
    <row r="3" spans="1:13" x14ac:dyDescent="0.2">
      <c r="A3" t="s">
        <v>413</v>
      </c>
      <c r="B3" s="55" t="s">
        <v>287</v>
      </c>
      <c r="C3" s="55" t="s">
        <v>286</v>
      </c>
      <c r="D3" t="s">
        <v>416</v>
      </c>
      <c r="E3">
        <v>6500</v>
      </c>
      <c r="F3">
        <v>771964.8</v>
      </c>
      <c r="G3">
        <v>135.72999999999999</v>
      </c>
      <c r="H3">
        <v>882245</v>
      </c>
      <c r="I3">
        <v>771964.8</v>
      </c>
      <c r="J3">
        <v>135.72999999999999</v>
      </c>
      <c r="K3">
        <v>882245</v>
      </c>
      <c r="L3" t="s">
        <v>415</v>
      </c>
      <c r="M3" s="34">
        <v>43951</v>
      </c>
    </row>
    <row r="4" spans="1:13" x14ac:dyDescent="0.2">
      <c r="A4" t="s">
        <v>413</v>
      </c>
      <c r="B4" s="55" t="s">
        <v>293</v>
      </c>
      <c r="C4" s="55" t="s">
        <v>292</v>
      </c>
      <c r="D4" t="s">
        <v>417</v>
      </c>
      <c r="E4">
        <v>27647</v>
      </c>
      <c r="F4">
        <v>1367701.97</v>
      </c>
      <c r="G4">
        <v>63.97</v>
      </c>
      <c r="H4">
        <v>1768578.59</v>
      </c>
      <c r="I4">
        <v>1367701.97</v>
      </c>
      <c r="J4">
        <v>63.97</v>
      </c>
      <c r="K4">
        <v>1768578.59</v>
      </c>
      <c r="L4" t="s">
        <v>415</v>
      </c>
      <c r="M4" s="34">
        <v>43951</v>
      </c>
    </row>
    <row r="5" spans="1:13" x14ac:dyDescent="0.2">
      <c r="A5" t="s">
        <v>413</v>
      </c>
      <c r="B5" s="55" t="s">
        <v>371</v>
      </c>
      <c r="C5" s="55">
        <v>2181334</v>
      </c>
      <c r="D5" t="s">
        <v>370</v>
      </c>
      <c r="E5">
        <v>13734</v>
      </c>
      <c r="F5">
        <v>1154331.31</v>
      </c>
      <c r="G5">
        <v>105.74</v>
      </c>
      <c r="H5">
        <v>1452233.16</v>
      </c>
      <c r="I5">
        <v>1154331.31</v>
      </c>
      <c r="J5">
        <v>105.74</v>
      </c>
      <c r="K5">
        <v>1452233.16</v>
      </c>
      <c r="L5" t="s">
        <v>415</v>
      </c>
      <c r="M5" s="34">
        <v>43951</v>
      </c>
    </row>
    <row r="6" spans="1:13" x14ac:dyDescent="0.2">
      <c r="A6" t="s">
        <v>413</v>
      </c>
      <c r="B6" s="55">
        <v>124765108</v>
      </c>
      <c r="C6" s="55">
        <v>2125097</v>
      </c>
      <c r="D6" t="s">
        <v>418</v>
      </c>
      <c r="E6">
        <v>61706</v>
      </c>
      <c r="F6">
        <v>976474.74</v>
      </c>
      <c r="G6">
        <v>16.559999999999999</v>
      </c>
      <c r="H6">
        <v>1021851.36</v>
      </c>
      <c r="I6">
        <v>976474.74</v>
      </c>
      <c r="J6">
        <v>16.559999999999999</v>
      </c>
      <c r="K6">
        <v>1021851.36</v>
      </c>
      <c r="L6" t="s">
        <v>415</v>
      </c>
      <c r="M6" s="34">
        <v>43951</v>
      </c>
    </row>
    <row r="7" spans="1:13" x14ac:dyDescent="0.2">
      <c r="A7" t="s">
        <v>413</v>
      </c>
      <c r="B7" s="55">
        <v>294821608</v>
      </c>
      <c r="C7" s="55">
        <v>2031730</v>
      </c>
      <c r="D7" t="s">
        <v>419</v>
      </c>
      <c r="E7">
        <v>235319</v>
      </c>
      <c r="F7">
        <v>1651852.11</v>
      </c>
      <c r="G7">
        <v>8.4600000000000009</v>
      </c>
      <c r="H7">
        <v>1990798.74</v>
      </c>
      <c r="I7">
        <v>1651852.11</v>
      </c>
      <c r="J7">
        <v>8.4600000000000009</v>
      </c>
      <c r="K7">
        <v>1990798.74</v>
      </c>
      <c r="L7" t="s">
        <v>415</v>
      </c>
      <c r="M7" s="34">
        <v>43951</v>
      </c>
    </row>
    <row r="8" spans="1:13" x14ac:dyDescent="0.2">
      <c r="A8" t="s">
        <v>413</v>
      </c>
      <c r="B8" s="55" t="s">
        <v>369</v>
      </c>
      <c r="C8" s="55">
        <v>2311614</v>
      </c>
      <c r="D8" t="s">
        <v>420</v>
      </c>
      <c r="E8">
        <v>13944</v>
      </c>
      <c r="F8">
        <v>1367877.11</v>
      </c>
      <c r="G8">
        <v>135.97</v>
      </c>
      <c r="H8">
        <v>1895965.68</v>
      </c>
      <c r="I8">
        <v>1367877.11</v>
      </c>
      <c r="J8">
        <v>135.97</v>
      </c>
      <c r="K8">
        <v>1895965.68</v>
      </c>
      <c r="L8" t="s">
        <v>415</v>
      </c>
      <c r="M8" s="34">
        <v>43951</v>
      </c>
    </row>
    <row r="9" spans="1:13" x14ac:dyDescent="0.2">
      <c r="A9" t="s">
        <v>413</v>
      </c>
      <c r="B9" s="55" t="s">
        <v>276</v>
      </c>
      <c r="C9" s="55" t="s">
        <v>275</v>
      </c>
      <c r="D9" t="s">
        <v>421</v>
      </c>
      <c r="E9">
        <v>14596</v>
      </c>
      <c r="F9">
        <v>958553.82</v>
      </c>
      <c r="G9">
        <v>155.62</v>
      </c>
      <c r="H9">
        <v>2271429.52</v>
      </c>
      <c r="I9">
        <v>958553.82</v>
      </c>
      <c r="J9">
        <v>155.62</v>
      </c>
      <c r="K9">
        <v>2271429.52</v>
      </c>
      <c r="L9" t="s">
        <v>415</v>
      </c>
      <c r="M9" s="34">
        <v>43951</v>
      </c>
    </row>
    <row r="10" spans="1:13" x14ac:dyDescent="0.2">
      <c r="A10" t="s">
        <v>413</v>
      </c>
      <c r="B10" s="55" t="s">
        <v>318</v>
      </c>
      <c r="C10" s="55" t="s">
        <v>317</v>
      </c>
      <c r="D10" t="s">
        <v>422</v>
      </c>
      <c r="E10">
        <v>6324</v>
      </c>
      <c r="F10">
        <v>442685.63</v>
      </c>
      <c r="G10">
        <v>220.45</v>
      </c>
      <c r="H10">
        <v>1394125.8</v>
      </c>
      <c r="I10">
        <v>442685.63</v>
      </c>
      <c r="J10">
        <v>220.45</v>
      </c>
      <c r="K10">
        <v>1394125.8</v>
      </c>
      <c r="L10" t="s">
        <v>415</v>
      </c>
      <c r="M10" s="34">
        <v>43951</v>
      </c>
    </row>
    <row r="11" spans="1:13" x14ac:dyDescent="0.2">
      <c r="A11" t="s">
        <v>413</v>
      </c>
      <c r="B11" s="55">
        <v>398438408</v>
      </c>
      <c r="C11" s="55" t="s">
        <v>301</v>
      </c>
      <c r="D11" t="s">
        <v>423</v>
      </c>
      <c r="E11">
        <v>50445</v>
      </c>
      <c r="F11">
        <v>865596.57</v>
      </c>
      <c r="G11">
        <v>20.3</v>
      </c>
      <c r="H11">
        <v>1024033.5</v>
      </c>
      <c r="I11">
        <v>865596.57</v>
      </c>
      <c r="J11">
        <v>20.3</v>
      </c>
      <c r="K11">
        <v>1024033.5</v>
      </c>
      <c r="L11" t="s">
        <v>415</v>
      </c>
      <c r="M11" s="34">
        <v>43951</v>
      </c>
    </row>
    <row r="12" spans="1:13" x14ac:dyDescent="0.2">
      <c r="A12" t="s">
        <v>413</v>
      </c>
      <c r="B12" s="55" t="s">
        <v>365</v>
      </c>
      <c r="C12" s="55">
        <v>2559975</v>
      </c>
      <c r="D12" t="s">
        <v>424</v>
      </c>
      <c r="E12">
        <v>22414</v>
      </c>
      <c r="F12">
        <v>412838.96</v>
      </c>
      <c r="G12">
        <v>18.559999999999999</v>
      </c>
      <c r="H12">
        <v>416115.91</v>
      </c>
      <c r="I12">
        <v>412838.96</v>
      </c>
      <c r="J12">
        <v>18.559999999999999</v>
      </c>
      <c r="K12">
        <v>416115.91</v>
      </c>
      <c r="L12" t="s">
        <v>415</v>
      </c>
      <c r="M12" s="34">
        <v>43951</v>
      </c>
    </row>
    <row r="13" spans="1:13" x14ac:dyDescent="0.2">
      <c r="A13" t="s">
        <v>413</v>
      </c>
      <c r="B13" s="55" t="s">
        <v>296</v>
      </c>
      <c r="C13" s="55" t="s">
        <v>295</v>
      </c>
      <c r="D13" t="s">
        <v>425</v>
      </c>
      <c r="E13">
        <v>22201</v>
      </c>
      <c r="F13">
        <v>1045342.31</v>
      </c>
      <c r="G13">
        <v>45.56</v>
      </c>
      <c r="H13">
        <v>1011477.56</v>
      </c>
      <c r="I13">
        <v>1045342.31</v>
      </c>
      <c r="J13">
        <v>45.56</v>
      </c>
      <c r="K13">
        <v>1011477.56</v>
      </c>
      <c r="L13" t="s">
        <v>415</v>
      </c>
      <c r="M13" s="34">
        <v>43951</v>
      </c>
    </row>
    <row r="14" spans="1:13" x14ac:dyDescent="0.2">
      <c r="A14" t="s">
        <v>413</v>
      </c>
      <c r="B14" s="55" t="s">
        <v>299</v>
      </c>
      <c r="C14" s="55" t="s">
        <v>298</v>
      </c>
      <c r="D14" t="s">
        <v>426</v>
      </c>
      <c r="E14">
        <v>11424</v>
      </c>
      <c r="F14">
        <v>900848.13</v>
      </c>
      <c r="G14">
        <v>160.47</v>
      </c>
      <c r="H14">
        <v>1833209.28</v>
      </c>
      <c r="I14">
        <v>900848.13</v>
      </c>
      <c r="J14">
        <v>160.47</v>
      </c>
      <c r="K14">
        <v>1833209.28</v>
      </c>
      <c r="L14" t="s">
        <v>415</v>
      </c>
      <c r="M14" s="34">
        <v>43951</v>
      </c>
    </row>
    <row r="15" spans="1:13" x14ac:dyDescent="0.2">
      <c r="A15" t="s">
        <v>413</v>
      </c>
      <c r="B15" s="55" t="s">
        <v>308</v>
      </c>
      <c r="C15" s="55" t="s">
        <v>307</v>
      </c>
      <c r="D15" t="s">
        <v>427</v>
      </c>
      <c r="E15">
        <v>141740</v>
      </c>
      <c r="F15">
        <v>1219772.27</v>
      </c>
      <c r="G15">
        <v>7.84</v>
      </c>
      <c r="H15">
        <v>1111383.3400000001</v>
      </c>
      <c r="I15">
        <v>1219772.27</v>
      </c>
      <c r="J15">
        <v>7.84</v>
      </c>
      <c r="K15">
        <v>1111383.3400000001</v>
      </c>
      <c r="L15" t="s">
        <v>415</v>
      </c>
      <c r="M15" s="34">
        <v>43951</v>
      </c>
    </row>
    <row r="16" spans="1:13" x14ac:dyDescent="0.2">
      <c r="A16" t="s">
        <v>413</v>
      </c>
      <c r="B16" s="55" t="s">
        <v>270</v>
      </c>
      <c r="C16" s="55" t="s">
        <v>269</v>
      </c>
      <c r="D16" t="s">
        <v>428</v>
      </c>
      <c r="E16">
        <v>38552</v>
      </c>
      <c r="F16">
        <v>1675194.86</v>
      </c>
      <c r="G16">
        <v>49.45</v>
      </c>
      <c r="H16">
        <v>1906396.4</v>
      </c>
      <c r="I16">
        <v>1675194.86</v>
      </c>
      <c r="J16">
        <v>49.45</v>
      </c>
      <c r="K16">
        <v>1906396.4</v>
      </c>
      <c r="L16" t="s">
        <v>415</v>
      </c>
      <c r="M16" s="34">
        <v>43951</v>
      </c>
    </row>
    <row r="17" spans="1:13" x14ac:dyDescent="0.2">
      <c r="A17" t="s">
        <v>413</v>
      </c>
      <c r="B17" s="55" t="s">
        <v>332</v>
      </c>
      <c r="C17" s="55" t="s">
        <v>331</v>
      </c>
      <c r="D17" t="s">
        <v>429</v>
      </c>
      <c r="E17">
        <v>28127</v>
      </c>
      <c r="F17">
        <v>711541.75</v>
      </c>
      <c r="G17">
        <v>48.28</v>
      </c>
      <c r="H17">
        <v>1357971.56</v>
      </c>
      <c r="I17">
        <v>711541.75</v>
      </c>
      <c r="J17">
        <v>48.28</v>
      </c>
      <c r="K17">
        <v>1357971.56</v>
      </c>
      <c r="L17" t="s">
        <v>415</v>
      </c>
      <c r="M17" s="34">
        <v>43951</v>
      </c>
    </row>
    <row r="18" spans="1:13" x14ac:dyDescent="0.2">
      <c r="A18" t="s">
        <v>413</v>
      </c>
      <c r="B18" s="55">
        <v>589339209</v>
      </c>
      <c r="C18" s="55" t="s">
        <v>278</v>
      </c>
      <c r="D18" t="s">
        <v>430</v>
      </c>
      <c r="E18">
        <v>73023</v>
      </c>
      <c r="F18">
        <v>1599526.32</v>
      </c>
      <c r="G18">
        <v>23.24</v>
      </c>
      <c r="H18">
        <v>1697200.57</v>
      </c>
      <c r="I18">
        <v>1599526.32</v>
      </c>
      <c r="J18">
        <v>23.24</v>
      </c>
      <c r="K18">
        <v>1697200.57</v>
      </c>
      <c r="L18" t="s">
        <v>415</v>
      </c>
      <c r="M18" s="34">
        <v>43951</v>
      </c>
    </row>
    <row r="19" spans="1:13" x14ac:dyDescent="0.2">
      <c r="A19" t="s">
        <v>413</v>
      </c>
      <c r="B19" s="55">
        <v>617760202</v>
      </c>
      <c r="C19" s="55" t="s">
        <v>273</v>
      </c>
      <c r="D19" t="s">
        <v>431</v>
      </c>
      <c r="E19">
        <v>14000</v>
      </c>
      <c r="F19">
        <v>508310.6</v>
      </c>
      <c r="G19">
        <v>26.09</v>
      </c>
      <c r="H19">
        <v>365260</v>
      </c>
      <c r="I19">
        <v>508310.6</v>
      </c>
      <c r="J19">
        <v>26.09</v>
      </c>
      <c r="K19">
        <v>365260</v>
      </c>
      <c r="L19" t="s">
        <v>415</v>
      </c>
      <c r="M19" s="34">
        <v>43951</v>
      </c>
    </row>
    <row r="20" spans="1:13" x14ac:dyDescent="0.2">
      <c r="A20" t="s">
        <v>413</v>
      </c>
      <c r="B20" s="55">
        <v>654902204</v>
      </c>
      <c r="C20" s="55">
        <v>2640891</v>
      </c>
      <c r="D20" t="s">
        <v>432</v>
      </c>
      <c r="E20">
        <v>255000</v>
      </c>
      <c r="F20">
        <v>810492</v>
      </c>
      <c r="G20">
        <v>3.58</v>
      </c>
      <c r="H20">
        <v>912900</v>
      </c>
      <c r="I20">
        <v>810492</v>
      </c>
      <c r="J20">
        <v>3.58</v>
      </c>
      <c r="K20">
        <v>912900</v>
      </c>
      <c r="L20" t="s">
        <v>415</v>
      </c>
      <c r="M20" s="34">
        <v>43951</v>
      </c>
    </row>
    <row r="21" spans="1:13" x14ac:dyDescent="0.2">
      <c r="A21" t="s">
        <v>413</v>
      </c>
      <c r="B21" s="55">
        <v>683715106</v>
      </c>
      <c r="C21" s="55">
        <v>2655657</v>
      </c>
      <c r="D21" t="s">
        <v>433</v>
      </c>
      <c r="E21">
        <v>30760</v>
      </c>
      <c r="F21">
        <v>1063849.21</v>
      </c>
      <c r="G21">
        <v>37.950000000000003</v>
      </c>
      <c r="H21">
        <v>1167342</v>
      </c>
      <c r="I21">
        <v>1063849.21</v>
      </c>
      <c r="J21">
        <v>37.950000000000003</v>
      </c>
      <c r="K21">
        <v>1167342</v>
      </c>
      <c r="L21" t="s">
        <v>415</v>
      </c>
      <c r="M21" s="34">
        <v>43951</v>
      </c>
    </row>
    <row r="22" spans="1:13" x14ac:dyDescent="0.2">
      <c r="A22" t="s">
        <v>413</v>
      </c>
      <c r="B22" s="55">
        <v>686330101</v>
      </c>
      <c r="C22" s="55">
        <v>2402444</v>
      </c>
      <c r="D22" t="s">
        <v>434</v>
      </c>
      <c r="E22">
        <v>17307</v>
      </c>
      <c r="F22">
        <v>1386633.92</v>
      </c>
      <c r="G22">
        <v>59.18</v>
      </c>
      <c r="H22">
        <v>1024228.26</v>
      </c>
      <c r="I22">
        <v>1386633.92</v>
      </c>
      <c r="J22">
        <v>59.18</v>
      </c>
      <c r="K22">
        <v>1024228.26</v>
      </c>
      <c r="L22" t="s">
        <v>415</v>
      </c>
      <c r="M22" s="34">
        <v>43951</v>
      </c>
    </row>
    <row r="23" spans="1:13" x14ac:dyDescent="0.2">
      <c r="A23" t="s">
        <v>413</v>
      </c>
      <c r="B23" s="55">
        <v>705015105</v>
      </c>
      <c r="C23" s="55">
        <v>2704485</v>
      </c>
      <c r="D23" t="s">
        <v>409</v>
      </c>
      <c r="E23">
        <v>99014</v>
      </c>
      <c r="F23">
        <v>1181340.82</v>
      </c>
      <c r="G23">
        <v>5.86</v>
      </c>
      <c r="H23">
        <v>580222.04</v>
      </c>
      <c r="I23">
        <v>1181340.82</v>
      </c>
      <c r="J23">
        <v>5.86</v>
      </c>
      <c r="K23">
        <v>580222.04</v>
      </c>
      <c r="L23" t="s">
        <v>415</v>
      </c>
      <c r="M23" s="34">
        <v>43951</v>
      </c>
    </row>
    <row r="24" spans="1:13" x14ac:dyDescent="0.2">
      <c r="A24" t="s">
        <v>413</v>
      </c>
      <c r="B24" s="55">
        <v>803054204</v>
      </c>
      <c r="C24" s="55">
        <v>2775135</v>
      </c>
      <c r="D24" t="s">
        <v>435</v>
      </c>
      <c r="E24">
        <v>13700</v>
      </c>
      <c r="F24">
        <v>1379457.16</v>
      </c>
      <c r="G24">
        <v>118.54</v>
      </c>
      <c r="H24">
        <v>1623998</v>
      </c>
      <c r="I24">
        <v>1379457.16</v>
      </c>
      <c r="J24">
        <v>118.54</v>
      </c>
      <c r="K24">
        <v>1623998</v>
      </c>
      <c r="L24" t="s">
        <v>415</v>
      </c>
      <c r="M24" s="34">
        <v>43951</v>
      </c>
    </row>
    <row r="25" spans="1:13" x14ac:dyDescent="0.2">
      <c r="A25" t="s">
        <v>413</v>
      </c>
      <c r="B25" s="55">
        <v>835699307</v>
      </c>
      <c r="C25" s="55">
        <v>2821481</v>
      </c>
      <c r="D25" t="s">
        <v>436</v>
      </c>
      <c r="E25">
        <v>41226</v>
      </c>
      <c r="F25">
        <v>1340484.27</v>
      </c>
      <c r="G25">
        <v>64.25</v>
      </c>
      <c r="H25">
        <v>2648770.5</v>
      </c>
      <c r="I25">
        <v>1340484.27</v>
      </c>
      <c r="J25">
        <v>64.25</v>
      </c>
      <c r="K25">
        <v>2648770.5</v>
      </c>
      <c r="L25" t="s">
        <v>415</v>
      </c>
      <c r="M25" s="34">
        <v>43951</v>
      </c>
    </row>
    <row r="26" spans="1:13" x14ac:dyDescent="0.2">
      <c r="A26" t="s">
        <v>413</v>
      </c>
      <c r="B26" s="55" t="s">
        <v>281</v>
      </c>
      <c r="C26" s="55" t="s">
        <v>280</v>
      </c>
      <c r="D26" t="s">
        <v>437</v>
      </c>
      <c r="E26">
        <v>5392</v>
      </c>
      <c r="F26">
        <v>1014876.82</v>
      </c>
      <c r="G26">
        <v>632.29</v>
      </c>
      <c r="H26">
        <v>3409307.68</v>
      </c>
      <c r="I26">
        <v>1014876.82</v>
      </c>
      <c r="J26">
        <v>632.29</v>
      </c>
      <c r="K26">
        <v>3409307.68</v>
      </c>
      <c r="L26" t="s">
        <v>415</v>
      </c>
      <c r="M26" s="34">
        <v>43951</v>
      </c>
    </row>
    <row r="27" spans="1:13" x14ac:dyDescent="0.2">
      <c r="A27" t="s">
        <v>413</v>
      </c>
      <c r="B27" s="55" t="s">
        <v>363</v>
      </c>
      <c r="C27" s="55">
        <v>2615565</v>
      </c>
      <c r="D27" t="s">
        <v>438</v>
      </c>
      <c r="E27">
        <v>40885</v>
      </c>
      <c r="F27">
        <v>1351842.11</v>
      </c>
      <c r="G27">
        <v>39.67</v>
      </c>
      <c r="H27">
        <v>1621907.95</v>
      </c>
      <c r="I27">
        <v>1351842.11</v>
      </c>
      <c r="J27">
        <v>39.67</v>
      </c>
      <c r="K27">
        <v>1621907.95</v>
      </c>
      <c r="L27" t="s">
        <v>415</v>
      </c>
      <c r="M27" s="34">
        <v>43951</v>
      </c>
    </row>
    <row r="28" spans="1:13" x14ac:dyDescent="0.2">
      <c r="A28" t="s">
        <v>413</v>
      </c>
      <c r="B28" s="55" t="s">
        <v>284</v>
      </c>
      <c r="C28" s="55" t="s">
        <v>283</v>
      </c>
      <c r="D28" t="s">
        <v>439</v>
      </c>
      <c r="E28">
        <v>77042</v>
      </c>
      <c r="F28">
        <v>827053</v>
      </c>
      <c r="G28">
        <v>6.5</v>
      </c>
      <c r="H28">
        <v>500618.92</v>
      </c>
      <c r="I28">
        <v>827053</v>
      </c>
      <c r="J28">
        <v>6.5</v>
      </c>
      <c r="K28">
        <v>500618.92</v>
      </c>
      <c r="L28" t="s">
        <v>415</v>
      </c>
      <c r="M28" s="34">
        <v>43951</v>
      </c>
    </row>
    <row r="29" spans="1:13" x14ac:dyDescent="0.2">
      <c r="A29" t="s">
        <v>413</v>
      </c>
      <c r="B29" s="55">
        <v>861012102</v>
      </c>
      <c r="C29" s="55">
        <v>2430025</v>
      </c>
      <c r="D29" t="s">
        <v>440</v>
      </c>
      <c r="E29">
        <v>64583</v>
      </c>
      <c r="F29">
        <v>672166.21</v>
      </c>
      <c r="G29">
        <v>25.57</v>
      </c>
      <c r="H29">
        <v>1651387.31</v>
      </c>
      <c r="I29">
        <v>672166.21</v>
      </c>
      <c r="J29">
        <v>25.57</v>
      </c>
      <c r="K29">
        <v>1651387.31</v>
      </c>
      <c r="L29" t="s">
        <v>415</v>
      </c>
      <c r="M29" s="34">
        <v>43951</v>
      </c>
    </row>
    <row r="30" spans="1:13" x14ac:dyDescent="0.2">
      <c r="A30" t="s">
        <v>413</v>
      </c>
      <c r="B30" s="55" t="s">
        <v>315</v>
      </c>
      <c r="C30" s="55" t="s">
        <v>314</v>
      </c>
      <c r="D30" t="s">
        <v>441</v>
      </c>
      <c r="E30">
        <v>6000</v>
      </c>
      <c r="F30">
        <v>125800.2</v>
      </c>
      <c r="G30">
        <v>25.28</v>
      </c>
      <c r="H30">
        <v>151680</v>
      </c>
      <c r="I30">
        <v>125800.2</v>
      </c>
      <c r="J30">
        <v>25.28</v>
      </c>
      <c r="K30">
        <v>151680</v>
      </c>
      <c r="L30" t="s">
        <v>415</v>
      </c>
      <c r="M30" s="34">
        <v>43951</v>
      </c>
    </row>
    <row r="31" spans="1:13" x14ac:dyDescent="0.2">
      <c r="A31" t="s">
        <v>413</v>
      </c>
      <c r="B31" s="55">
        <v>878742204</v>
      </c>
      <c r="C31" s="55">
        <v>2124533</v>
      </c>
      <c r="D31" t="s">
        <v>442</v>
      </c>
      <c r="E31">
        <v>26789</v>
      </c>
      <c r="F31">
        <v>470215.13</v>
      </c>
      <c r="G31">
        <v>8.81</v>
      </c>
      <c r="H31">
        <v>236011.09</v>
      </c>
      <c r="I31">
        <v>470215.13</v>
      </c>
      <c r="J31">
        <v>8.81</v>
      </c>
      <c r="K31">
        <v>236011.09</v>
      </c>
      <c r="L31" t="s">
        <v>415</v>
      </c>
      <c r="M31" s="34">
        <v>43951</v>
      </c>
    </row>
    <row r="32" spans="1:13" x14ac:dyDescent="0.2">
      <c r="A32" t="s">
        <v>413</v>
      </c>
      <c r="B32" s="55" t="s">
        <v>290</v>
      </c>
      <c r="C32" s="55" t="s">
        <v>289</v>
      </c>
      <c r="D32" t="s">
        <v>443</v>
      </c>
      <c r="E32">
        <v>30672</v>
      </c>
      <c r="F32">
        <v>260185.98</v>
      </c>
      <c r="G32">
        <v>63.64</v>
      </c>
      <c r="H32">
        <v>1951966.08</v>
      </c>
      <c r="I32">
        <v>260185.98</v>
      </c>
      <c r="J32">
        <v>63.64</v>
      </c>
      <c r="K32">
        <v>1951966.08</v>
      </c>
      <c r="L32" t="s">
        <v>415</v>
      </c>
      <c r="M32" s="34">
        <v>43951</v>
      </c>
    </row>
    <row r="33" spans="1:13" x14ac:dyDescent="0.2">
      <c r="A33" t="s">
        <v>413</v>
      </c>
      <c r="B33" s="55">
        <v>5330047</v>
      </c>
      <c r="C33" s="55">
        <v>5330047</v>
      </c>
      <c r="D33" t="s">
        <v>444</v>
      </c>
      <c r="E33">
        <v>11395</v>
      </c>
      <c r="F33">
        <v>976539.43</v>
      </c>
      <c r="G33">
        <v>146.30000000000001</v>
      </c>
      <c r="H33">
        <v>1667134.36</v>
      </c>
      <c r="I33">
        <v>876799.03</v>
      </c>
      <c r="J33">
        <v>133.55000000000001</v>
      </c>
      <c r="K33">
        <v>1521802.25</v>
      </c>
      <c r="L33" t="s">
        <v>445</v>
      </c>
      <c r="M33" s="34">
        <v>43951</v>
      </c>
    </row>
    <row r="34" spans="1:13" x14ac:dyDescent="0.2">
      <c r="A34" t="s">
        <v>413</v>
      </c>
      <c r="B34" s="55">
        <v>5889505</v>
      </c>
      <c r="C34" s="55">
        <v>5889505</v>
      </c>
      <c r="D34" t="s">
        <v>354</v>
      </c>
      <c r="E34">
        <v>53225</v>
      </c>
      <c r="F34">
        <v>1067159.77</v>
      </c>
      <c r="G34">
        <v>18.57</v>
      </c>
      <c r="H34">
        <v>988320.39</v>
      </c>
      <c r="I34">
        <v>965766.58</v>
      </c>
      <c r="J34">
        <v>16.95</v>
      </c>
      <c r="K34">
        <v>902163.75</v>
      </c>
      <c r="L34" t="s">
        <v>445</v>
      </c>
      <c r="M34" s="34">
        <v>43951</v>
      </c>
    </row>
    <row r="35" spans="1:13" x14ac:dyDescent="0.2">
      <c r="A35" t="s">
        <v>413</v>
      </c>
      <c r="B35" s="55" t="s">
        <v>324</v>
      </c>
      <c r="C35" s="55" t="s">
        <v>324</v>
      </c>
      <c r="D35" t="s">
        <v>446</v>
      </c>
      <c r="E35">
        <v>22463</v>
      </c>
      <c r="F35">
        <v>561618.21</v>
      </c>
      <c r="G35">
        <v>101.14</v>
      </c>
      <c r="H35">
        <v>2271830.5499999998</v>
      </c>
      <c r="I35">
        <v>497232.14</v>
      </c>
      <c r="J35">
        <v>92.32</v>
      </c>
      <c r="K35">
        <v>2073784.16</v>
      </c>
      <c r="L35" t="s">
        <v>445</v>
      </c>
      <c r="M35" s="34">
        <v>43951</v>
      </c>
    </row>
    <row r="36" spans="1:13" x14ac:dyDescent="0.2">
      <c r="A36" t="s">
        <v>413</v>
      </c>
      <c r="B36" s="55">
        <v>5999330</v>
      </c>
      <c r="C36" s="55">
        <v>5999330</v>
      </c>
      <c r="D36" t="s">
        <v>447</v>
      </c>
      <c r="E36">
        <v>8400</v>
      </c>
      <c r="F36">
        <v>1524006.27</v>
      </c>
      <c r="G36">
        <v>224.03</v>
      </c>
      <c r="H36">
        <v>1881849.9</v>
      </c>
      <c r="I36">
        <v>1345481.09</v>
      </c>
      <c r="J36">
        <v>204.5</v>
      </c>
      <c r="K36">
        <v>1717800</v>
      </c>
      <c r="L36" t="s">
        <v>445</v>
      </c>
      <c r="M36" s="34">
        <v>43951</v>
      </c>
    </row>
    <row r="37" spans="1:13" x14ac:dyDescent="0.2">
      <c r="A37" t="s">
        <v>413</v>
      </c>
      <c r="B37" s="55">
        <v>4031879</v>
      </c>
      <c r="C37" s="55">
        <v>4031879</v>
      </c>
      <c r="D37" t="s">
        <v>448</v>
      </c>
      <c r="E37">
        <v>43721</v>
      </c>
      <c r="F37">
        <v>951816.56</v>
      </c>
      <c r="G37">
        <v>21.35</v>
      </c>
      <c r="H37">
        <v>933260.49</v>
      </c>
      <c r="I37">
        <v>854457.01</v>
      </c>
      <c r="J37">
        <v>19.48</v>
      </c>
      <c r="K37">
        <v>851903.68</v>
      </c>
      <c r="L37" t="s">
        <v>445</v>
      </c>
      <c r="M37" s="34">
        <v>43951</v>
      </c>
    </row>
    <row r="38" spans="1:13" x14ac:dyDescent="0.2">
      <c r="A38" t="s">
        <v>413</v>
      </c>
      <c r="B38" s="55">
        <v>6021500</v>
      </c>
      <c r="C38" s="55">
        <v>6021500</v>
      </c>
      <c r="D38" t="s">
        <v>449</v>
      </c>
      <c r="E38">
        <v>18000</v>
      </c>
      <c r="F38">
        <v>497005</v>
      </c>
      <c r="G38">
        <v>10.48</v>
      </c>
      <c r="H38">
        <v>188616.22</v>
      </c>
      <c r="I38">
        <v>54901657.32</v>
      </c>
      <c r="J38">
        <v>1123</v>
      </c>
      <c r="K38">
        <v>20214000</v>
      </c>
      <c r="L38" t="s">
        <v>450</v>
      </c>
      <c r="M38" s="34">
        <v>43951</v>
      </c>
    </row>
    <row r="39" spans="1:13" x14ac:dyDescent="0.2">
      <c r="A39" t="s">
        <v>413</v>
      </c>
      <c r="B39" s="55">
        <v>6054603</v>
      </c>
      <c r="C39" s="55">
        <v>6054603</v>
      </c>
      <c r="D39" t="s">
        <v>451</v>
      </c>
      <c r="E39">
        <v>86685</v>
      </c>
      <c r="F39">
        <v>708791.26</v>
      </c>
      <c r="G39">
        <v>7.14</v>
      </c>
      <c r="H39">
        <v>618774.14</v>
      </c>
      <c r="I39">
        <v>74588701.5</v>
      </c>
      <c r="J39">
        <v>765</v>
      </c>
      <c r="K39">
        <v>66314025</v>
      </c>
      <c r="L39" t="s">
        <v>450</v>
      </c>
      <c r="M39" s="34">
        <v>43951</v>
      </c>
    </row>
    <row r="40" spans="1:13" x14ac:dyDescent="0.2">
      <c r="A40" t="s">
        <v>413</v>
      </c>
      <c r="B40" s="55">
        <v>6555805</v>
      </c>
      <c r="C40" s="55">
        <v>6555805</v>
      </c>
      <c r="D40" t="s">
        <v>452</v>
      </c>
      <c r="E40">
        <v>22900</v>
      </c>
      <c r="F40">
        <v>799104.8</v>
      </c>
      <c r="G40">
        <v>32.85</v>
      </c>
      <c r="H40">
        <v>752150.79</v>
      </c>
      <c r="I40">
        <v>83719000</v>
      </c>
      <c r="J40">
        <v>3520</v>
      </c>
      <c r="K40">
        <v>80608000</v>
      </c>
      <c r="L40" t="s">
        <v>450</v>
      </c>
      <c r="M40" s="34">
        <v>43951</v>
      </c>
    </row>
    <row r="41" spans="1:13" x14ac:dyDescent="0.2">
      <c r="A41" t="s">
        <v>413</v>
      </c>
      <c r="B41" s="55">
        <v>6640682</v>
      </c>
      <c r="C41" s="55">
        <v>6640682</v>
      </c>
      <c r="D41" t="s">
        <v>453</v>
      </c>
      <c r="E41">
        <v>27036</v>
      </c>
      <c r="F41">
        <v>1219600.04</v>
      </c>
      <c r="G41">
        <v>58.65</v>
      </c>
      <c r="H41">
        <v>1585782.36</v>
      </c>
      <c r="I41">
        <v>127967454</v>
      </c>
      <c r="J41">
        <v>6286</v>
      </c>
      <c r="K41">
        <v>169948296</v>
      </c>
      <c r="L41" t="s">
        <v>450</v>
      </c>
      <c r="M41" s="34">
        <v>43951</v>
      </c>
    </row>
    <row r="42" spans="1:13" x14ac:dyDescent="0.2">
      <c r="A42" t="s">
        <v>413</v>
      </c>
      <c r="B42" s="55">
        <v>6659428</v>
      </c>
      <c r="C42" s="55">
        <v>6659428</v>
      </c>
      <c r="D42" t="s">
        <v>454</v>
      </c>
      <c r="E42">
        <v>24737</v>
      </c>
      <c r="F42">
        <v>1074572.6399999999</v>
      </c>
      <c r="G42">
        <v>59.34</v>
      </c>
      <c r="H42">
        <v>1468016.42</v>
      </c>
      <c r="I42">
        <v>120072645</v>
      </c>
      <c r="J42">
        <v>6360</v>
      </c>
      <c r="K42">
        <v>157327320</v>
      </c>
      <c r="L42" t="s">
        <v>450</v>
      </c>
      <c r="M42" s="34">
        <v>43951</v>
      </c>
    </row>
    <row r="43" spans="1:13" x14ac:dyDescent="0.2">
      <c r="A43" t="s">
        <v>413</v>
      </c>
      <c r="B43" s="55">
        <v>6269861</v>
      </c>
      <c r="C43" s="55">
        <v>6269861</v>
      </c>
      <c r="D43" t="s">
        <v>455</v>
      </c>
      <c r="E43">
        <v>67804</v>
      </c>
      <c r="F43">
        <v>1092695.1399999999</v>
      </c>
      <c r="G43">
        <v>19.43</v>
      </c>
      <c r="H43">
        <v>1317233.6299999999</v>
      </c>
      <c r="I43">
        <v>122017806</v>
      </c>
      <c r="J43">
        <v>2082</v>
      </c>
      <c r="K43">
        <v>141167928</v>
      </c>
      <c r="L43" t="s">
        <v>450</v>
      </c>
      <c r="M43" s="34">
        <v>43951</v>
      </c>
    </row>
    <row r="44" spans="1:13" x14ac:dyDescent="0.2">
      <c r="A44" t="s">
        <v>413</v>
      </c>
      <c r="B44" s="55">
        <v>6229597</v>
      </c>
      <c r="C44" s="55">
        <v>6229597</v>
      </c>
      <c r="D44" t="s">
        <v>456</v>
      </c>
      <c r="E44">
        <v>171810</v>
      </c>
      <c r="F44">
        <v>1464470.49</v>
      </c>
      <c r="G44">
        <v>8.5500000000000007</v>
      </c>
      <c r="H44">
        <v>1468488.94</v>
      </c>
      <c r="I44">
        <v>163435850</v>
      </c>
      <c r="J44">
        <v>916</v>
      </c>
      <c r="K44">
        <v>157377960</v>
      </c>
      <c r="L44" t="s">
        <v>450</v>
      </c>
      <c r="M44" s="34">
        <v>43951</v>
      </c>
    </row>
    <row r="45" spans="1:13" x14ac:dyDescent="0.2">
      <c r="A45" t="s">
        <v>413</v>
      </c>
      <c r="B45" s="55">
        <v>6356406</v>
      </c>
      <c r="C45" s="55">
        <v>6356406</v>
      </c>
      <c r="D45" t="s">
        <v>348</v>
      </c>
      <c r="E45">
        <v>18896</v>
      </c>
      <c r="F45">
        <v>717790.05</v>
      </c>
      <c r="G45">
        <v>20.29</v>
      </c>
      <c r="H45">
        <v>383491.65</v>
      </c>
      <c r="I45">
        <v>75697360</v>
      </c>
      <c r="J45">
        <v>2175</v>
      </c>
      <c r="K45">
        <v>41098800</v>
      </c>
      <c r="L45" t="s">
        <v>450</v>
      </c>
      <c r="M45" s="34">
        <v>43951</v>
      </c>
    </row>
    <row r="46" spans="1:13" x14ac:dyDescent="0.2">
      <c r="A46" t="s">
        <v>413</v>
      </c>
      <c r="B46" s="55">
        <v>6616508</v>
      </c>
      <c r="C46" s="55">
        <v>6616508</v>
      </c>
      <c r="D46" t="s">
        <v>457</v>
      </c>
      <c r="E46">
        <v>20275</v>
      </c>
      <c r="F46">
        <v>391019.45</v>
      </c>
      <c r="G46">
        <v>11.45</v>
      </c>
      <c r="H46">
        <v>232130.49</v>
      </c>
      <c r="I46">
        <v>41258300</v>
      </c>
      <c r="J46">
        <v>1227</v>
      </c>
      <c r="K46">
        <v>24877425</v>
      </c>
      <c r="L46" t="s">
        <v>450</v>
      </c>
      <c r="M46" s="34">
        <v>43951</v>
      </c>
    </row>
    <row r="47" spans="1:13" x14ac:dyDescent="0.2">
      <c r="A47" t="s">
        <v>413</v>
      </c>
      <c r="B47" s="55">
        <v>6869302</v>
      </c>
      <c r="C47" s="55">
        <v>6869302</v>
      </c>
      <c r="D47" t="s">
        <v>458</v>
      </c>
      <c r="E47">
        <v>10891</v>
      </c>
      <c r="F47">
        <v>734355.68</v>
      </c>
      <c r="G47">
        <v>87.52</v>
      </c>
      <c r="H47">
        <v>953229.26</v>
      </c>
      <c r="I47">
        <v>77018280</v>
      </c>
      <c r="J47">
        <v>9380</v>
      </c>
      <c r="K47">
        <v>102157580</v>
      </c>
      <c r="L47" t="s">
        <v>450</v>
      </c>
      <c r="M47" s="34">
        <v>43951</v>
      </c>
    </row>
    <row r="48" spans="1:13" x14ac:dyDescent="0.2">
      <c r="A48" t="s">
        <v>413</v>
      </c>
      <c r="B48" s="55">
        <v>6986041</v>
      </c>
      <c r="C48" s="55">
        <v>6986041</v>
      </c>
      <c r="D48" t="s">
        <v>459</v>
      </c>
      <c r="E48">
        <v>35390</v>
      </c>
      <c r="F48">
        <v>1021773.62</v>
      </c>
      <c r="G48">
        <v>33.26</v>
      </c>
      <c r="H48">
        <v>1177245.03</v>
      </c>
      <c r="I48">
        <v>114156082</v>
      </c>
      <c r="J48">
        <v>3565</v>
      </c>
      <c r="K48">
        <v>126165350</v>
      </c>
      <c r="L48" t="s">
        <v>450</v>
      </c>
      <c r="M48" s="34">
        <v>43951</v>
      </c>
    </row>
    <row r="49" spans="1:13" x14ac:dyDescent="0.2">
      <c r="A49" t="s">
        <v>413</v>
      </c>
      <c r="B49" s="55">
        <v>7124594</v>
      </c>
      <c r="C49" s="55">
        <v>7124594</v>
      </c>
      <c r="D49" t="s">
        <v>340</v>
      </c>
      <c r="E49">
        <v>6300</v>
      </c>
      <c r="F49">
        <v>953629.32</v>
      </c>
      <c r="G49">
        <v>149.71</v>
      </c>
      <c r="H49">
        <v>943172.4</v>
      </c>
      <c r="I49">
        <v>929121.05</v>
      </c>
      <c r="J49">
        <v>144.5</v>
      </c>
      <c r="K49">
        <v>910350</v>
      </c>
      <c r="L49" t="s">
        <v>460</v>
      </c>
      <c r="M49" s="34">
        <v>43951</v>
      </c>
    </row>
    <row r="50" spans="1:13" x14ac:dyDescent="0.2">
      <c r="A50" t="s">
        <v>413</v>
      </c>
      <c r="B50" s="55" t="s">
        <v>310</v>
      </c>
      <c r="C50" s="55" t="s">
        <v>310</v>
      </c>
      <c r="D50" t="s">
        <v>309</v>
      </c>
      <c r="E50">
        <v>18000</v>
      </c>
      <c r="F50">
        <v>946195.59</v>
      </c>
      <c r="G50">
        <v>39.200000000000003</v>
      </c>
      <c r="H50">
        <v>705677.58</v>
      </c>
      <c r="I50">
        <v>921878.36</v>
      </c>
      <c r="J50">
        <v>37.840000000000003</v>
      </c>
      <c r="K50">
        <v>681120</v>
      </c>
      <c r="L50" t="s">
        <v>460</v>
      </c>
      <c r="M50" s="34">
        <v>43951</v>
      </c>
    </row>
    <row r="51" spans="1:13" x14ac:dyDescent="0.2">
      <c r="A51" t="s">
        <v>413</v>
      </c>
      <c r="B51" s="55">
        <v>7333378</v>
      </c>
      <c r="C51" s="55">
        <v>7333378</v>
      </c>
      <c r="D51" t="s">
        <v>461</v>
      </c>
      <c r="E51">
        <v>6754</v>
      </c>
      <c r="F51">
        <v>1211167.53</v>
      </c>
      <c r="G51">
        <v>436.59</v>
      </c>
      <c r="H51">
        <v>2948752.18</v>
      </c>
      <c r="I51">
        <v>1193865.8</v>
      </c>
      <c r="J51">
        <v>421.4</v>
      </c>
      <c r="K51">
        <v>2846135.6</v>
      </c>
      <c r="L51" t="s">
        <v>460</v>
      </c>
      <c r="M51" s="34">
        <v>43951</v>
      </c>
    </row>
    <row r="52" spans="1:13" x14ac:dyDescent="0.2">
      <c r="A52" t="s">
        <v>413</v>
      </c>
      <c r="B52" s="55" t="s">
        <v>303</v>
      </c>
      <c r="C52" s="55" t="s">
        <v>303</v>
      </c>
      <c r="D52" t="s">
        <v>462</v>
      </c>
      <c r="E52">
        <v>60507</v>
      </c>
      <c r="F52">
        <v>523927.74</v>
      </c>
      <c r="G52">
        <v>6.61</v>
      </c>
      <c r="H52">
        <v>399809.08</v>
      </c>
      <c r="I52">
        <v>694700.49</v>
      </c>
      <c r="J52">
        <v>10.15</v>
      </c>
      <c r="K52">
        <v>614146.05000000005</v>
      </c>
      <c r="L52" t="s">
        <v>463</v>
      </c>
      <c r="M52" s="34">
        <v>43951</v>
      </c>
    </row>
    <row r="53" spans="1:13" x14ac:dyDescent="0.2">
      <c r="A53" t="s">
        <v>413</v>
      </c>
      <c r="B53" s="55" t="s">
        <v>337</v>
      </c>
      <c r="C53" s="55" t="s">
        <v>337</v>
      </c>
      <c r="D53" t="s">
        <v>464</v>
      </c>
      <c r="E53">
        <v>41639</v>
      </c>
      <c r="F53">
        <v>851379.63</v>
      </c>
      <c r="G53">
        <v>21.75</v>
      </c>
      <c r="H53">
        <v>905759.84</v>
      </c>
      <c r="I53">
        <v>976555.34</v>
      </c>
      <c r="J53">
        <v>17.27</v>
      </c>
      <c r="K53">
        <v>719313.72</v>
      </c>
      <c r="L53" t="s">
        <v>465</v>
      </c>
      <c r="M53" s="34">
        <v>43951</v>
      </c>
    </row>
    <row r="54" spans="1:13" x14ac:dyDescent="0.2">
      <c r="A54" t="s">
        <v>413</v>
      </c>
      <c r="B54" s="55" t="s">
        <v>334</v>
      </c>
      <c r="C54" s="55" t="s">
        <v>334</v>
      </c>
      <c r="D54" t="s">
        <v>466</v>
      </c>
      <c r="E54">
        <v>21850</v>
      </c>
      <c r="F54">
        <v>1318338.1100000001</v>
      </c>
      <c r="G54">
        <v>93.89</v>
      </c>
      <c r="H54">
        <v>2051408.05</v>
      </c>
      <c r="I54">
        <v>986229.89</v>
      </c>
      <c r="J54">
        <v>74.56</v>
      </c>
      <c r="K54">
        <v>1629136</v>
      </c>
      <c r="L54" t="s">
        <v>465</v>
      </c>
      <c r="M54" s="34">
        <v>43951</v>
      </c>
    </row>
    <row r="55" spans="1:13" x14ac:dyDescent="0.2">
      <c r="A55" t="s">
        <v>413</v>
      </c>
      <c r="B55" s="55" t="s">
        <v>320</v>
      </c>
      <c r="C55" s="55" t="s">
        <v>320</v>
      </c>
      <c r="D55" t="s">
        <v>467</v>
      </c>
      <c r="E55">
        <v>33623</v>
      </c>
      <c r="F55">
        <v>645299.34</v>
      </c>
      <c r="G55">
        <v>15.62</v>
      </c>
      <c r="H55">
        <v>525203.9</v>
      </c>
      <c r="I55">
        <v>514113.17</v>
      </c>
      <c r="J55">
        <v>12.4</v>
      </c>
      <c r="K55">
        <v>417093.31</v>
      </c>
      <c r="L55" t="s">
        <v>465</v>
      </c>
      <c r="M55" s="34">
        <v>43951</v>
      </c>
    </row>
    <row r="56" spans="1:13" x14ac:dyDescent="0.2">
      <c r="A56" t="s">
        <v>413</v>
      </c>
      <c r="B56" s="55" t="s">
        <v>468</v>
      </c>
      <c r="C56" s="55" t="s">
        <v>468</v>
      </c>
      <c r="D56" t="s">
        <v>469</v>
      </c>
      <c r="F56">
        <v>1045384.49</v>
      </c>
      <c r="H56">
        <v>1045384.49</v>
      </c>
      <c r="I56">
        <v>1045384.49</v>
      </c>
      <c r="K56">
        <v>1045384.49</v>
      </c>
      <c r="L56" t="s">
        <v>415</v>
      </c>
      <c r="M56" s="34">
        <v>43951</v>
      </c>
    </row>
    <row r="57" spans="1:13" x14ac:dyDescent="0.2">
      <c r="A57" t="s">
        <v>413</v>
      </c>
      <c r="B57" s="55" t="s">
        <v>468</v>
      </c>
      <c r="C57" s="55" t="s">
        <v>468</v>
      </c>
      <c r="D57" t="s">
        <v>475</v>
      </c>
      <c r="E57">
        <v>46055.91</v>
      </c>
      <c r="F57">
        <v>30865.200000000001</v>
      </c>
      <c r="G57">
        <v>0.65</v>
      </c>
      <c r="H57">
        <v>29982.400000000001</v>
      </c>
      <c r="I57">
        <v>46055.91</v>
      </c>
      <c r="J57">
        <v>1</v>
      </c>
      <c r="K57">
        <v>46055.91</v>
      </c>
      <c r="L57" t="s">
        <v>463</v>
      </c>
      <c r="M57" s="34">
        <v>43951</v>
      </c>
    </row>
    <row r="58" spans="1:13" x14ac:dyDescent="0.2">
      <c r="A58" t="s">
        <v>413</v>
      </c>
      <c r="B58" s="55" t="s">
        <v>468</v>
      </c>
      <c r="C58" s="55" t="s">
        <v>468</v>
      </c>
      <c r="D58" t="s">
        <v>473</v>
      </c>
      <c r="E58">
        <v>122455.03999999999</v>
      </c>
      <c r="F58">
        <v>123667.97</v>
      </c>
      <c r="G58">
        <v>1.04</v>
      </c>
      <c r="H58">
        <v>126870.12</v>
      </c>
      <c r="I58">
        <v>122455.03999999999</v>
      </c>
      <c r="J58">
        <v>1</v>
      </c>
      <c r="K58">
        <v>122455.03999999999</v>
      </c>
      <c r="L58" t="s">
        <v>460</v>
      </c>
      <c r="M58" s="34">
        <v>43951</v>
      </c>
    </row>
    <row r="59" spans="1:13" x14ac:dyDescent="0.2">
      <c r="A59" t="s">
        <v>413</v>
      </c>
      <c r="B59" s="55" t="s">
        <v>468</v>
      </c>
      <c r="C59" s="55" t="s">
        <v>468</v>
      </c>
      <c r="D59" t="s">
        <v>476</v>
      </c>
      <c r="E59">
        <v>69.53</v>
      </c>
      <c r="F59">
        <v>75.66</v>
      </c>
      <c r="G59">
        <v>1.1000000000000001</v>
      </c>
      <c r="H59">
        <v>76.17</v>
      </c>
      <c r="I59">
        <v>69.53</v>
      </c>
      <c r="J59">
        <v>1</v>
      </c>
      <c r="K59">
        <v>69.53</v>
      </c>
      <c r="L59" t="s">
        <v>445</v>
      </c>
      <c r="M59" s="34">
        <v>43951</v>
      </c>
    </row>
    <row r="60" spans="1:13" x14ac:dyDescent="0.2">
      <c r="A60" t="s">
        <v>413</v>
      </c>
      <c r="B60" s="55" t="s">
        <v>468</v>
      </c>
      <c r="C60" s="55" t="s">
        <v>468</v>
      </c>
      <c r="D60" t="s">
        <v>470</v>
      </c>
      <c r="E60">
        <v>35730.559999999998</v>
      </c>
      <c r="F60">
        <v>46278</v>
      </c>
      <c r="G60">
        <v>1.26</v>
      </c>
      <c r="H60">
        <v>44991.92</v>
      </c>
      <c r="I60">
        <v>35730.559999999998</v>
      </c>
      <c r="J60">
        <v>1</v>
      </c>
      <c r="K60">
        <v>35730.559999999998</v>
      </c>
      <c r="L60" t="s">
        <v>465</v>
      </c>
      <c r="M60" s="34">
        <v>43951</v>
      </c>
    </row>
    <row r="61" spans="1:13" x14ac:dyDescent="0.2">
      <c r="A61" t="s">
        <v>413</v>
      </c>
      <c r="B61" s="55" t="s">
        <v>468</v>
      </c>
      <c r="C61" s="55" t="s">
        <v>468</v>
      </c>
      <c r="D61" t="s">
        <v>474</v>
      </c>
      <c r="E61">
        <v>9753</v>
      </c>
      <c r="F61">
        <v>89.82</v>
      </c>
      <c r="G61">
        <v>0.01</v>
      </c>
      <c r="H61">
        <v>91</v>
      </c>
      <c r="I61">
        <v>9753</v>
      </c>
      <c r="J61">
        <v>1</v>
      </c>
      <c r="K61">
        <v>9753</v>
      </c>
      <c r="L61" t="s">
        <v>450</v>
      </c>
      <c r="M61" s="34">
        <v>43951</v>
      </c>
    </row>
    <row r="62" spans="1:13" x14ac:dyDescent="0.2">
      <c r="A62" t="s">
        <v>413</v>
      </c>
      <c r="B62" s="55" t="s">
        <v>468</v>
      </c>
      <c r="C62" s="55" t="s">
        <v>468</v>
      </c>
      <c r="D62" t="s">
        <v>471</v>
      </c>
      <c r="E62">
        <v>776948.2</v>
      </c>
      <c r="F62">
        <v>83735.03</v>
      </c>
      <c r="G62">
        <v>0.1</v>
      </c>
      <c r="H62">
        <v>79636.350000000006</v>
      </c>
      <c r="I62">
        <v>776948.2</v>
      </c>
      <c r="J62">
        <v>1</v>
      </c>
      <c r="K62">
        <v>776948.2</v>
      </c>
      <c r="L62" t="s">
        <v>472</v>
      </c>
      <c r="M62" s="34">
        <v>43951</v>
      </c>
    </row>
  </sheetData>
  <sortState xmlns:xlrd2="http://schemas.microsoft.com/office/spreadsheetml/2017/richdata2" ref="A57:M62">
    <sortCondition ref="L57:L6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Aidan_Oleary</cp:lastModifiedBy>
  <cp:lastPrinted>2016-07-25T17:31:02Z</cp:lastPrinted>
  <dcterms:created xsi:type="dcterms:W3CDTF">2008-02-25T17:41:07Z</dcterms:created>
  <dcterms:modified xsi:type="dcterms:W3CDTF">2020-05-04T14:02:52Z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