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Sheet1!$A$1:$L$56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74" i="1" l="1"/>
  <c r="Q74" i="1"/>
  <c r="L74" i="1"/>
  <c r="N74" i="1"/>
  <c r="I74" i="1"/>
  <c r="K74" i="1"/>
  <c r="H74" i="1"/>
  <c r="O73" i="1"/>
  <c r="Q73" i="1"/>
  <c r="L73" i="1"/>
  <c r="N73" i="1"/>
  <c r="I73" i="1"/>
  <c r="K73" i="1"/>
  <c r="H73" i="1"/>
  <c r="O72" i="1"/>
  <c r="Q72" i="1"/>
  <c r="L72" i="1"/>
  <c r="N72" i="1"/>
  <c r="I72" i="1"/>
  <c r="K72" i="1"/>
  <c r="H72" i="1"/>
  <c r="O71" i="1"/>
  <c r="Q71" i="1"/>
  <c r="L71" i="1"/>
  <c r="N71" i="1"/>
  <c r="I71" i="1"/>
  <c r="K71" i="1"/>
  <c r="H71" i="1"/>
  <c r="O70" i="1"/>
  <c r="Q70" i="1"/>
  <c r="L70" i="1"/>
  <c r="N70" i="1"/>
  <c r="I70" i="1"/>
  <c r="K70" i="1"/>
  <c r="H70" i="1"/>
  <c r="O69" i="1"/>
  <c r="Q69" i="1"/>
  <c r="L69" i="1"/>
  <c r="N69" i="1"/>
  <c r="I69" i="1"/>
  <c r="K69" i="1"/>
  <c r="H69" i="1"/>
  <c r="O68" i="1"/>
  <c r="Q68" i="1"/>
  <c r="L68" i="1"/>
  <c r="N68" i="1"/>
  <c r="I68" i="1"/>
  <c r="K68" i="1"/>
  <c r="H68" i="1"/>
  <c r="O67" i="1"/>
  <c r="Q67" i="1"/>
  <c r="L67" i="1"/>
  <c r="N67" i="1"/>
  <c r="I67" i="1"/>
  <c r="K67" i="1"/>
  <c r="H67" i="1"/>
  <c r="O66" i="1"/>
  <c r="Q66" i="1"/>
  <c r="L66" i="1"/>
  <c r="M66" i="1"/>
  <c r="N66" i="1"/>
  <c r="I66" i="1"/>
  <c r="J66" i="1"/>
  <c r="K66" i="1"/>
  <c r="G66" i="1"/>
  <c r="H66" i="1"/>
  <c r="F66" i="1"/>
  <c r="C66" i="1"/>
  <c r="C67" i="1"/>
  <c r="C68" i="1"/>
  <c r="C69" i="1"/>
  <c r="C70" i="1"/>
  <c r="C71" i="1"/>
  <c r="C72" i="1"/>
  <c r="C73" i="1"/>
  <c r="C74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D15" i="2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M59" i="1"/>
  <c r="N59" i="1"/>
  <c r="L60" i="1"/>
  <c r="L61" i="1"/>
  <c r="L62" i="1"/>
  <c r="L63" i="1"/>
  <c r="L64" i="1"/>
  <c r="L65" i="1"/>
  <c r="L13" i="1"/>
  <c r="I14" i="1"/>
  <c r="K14" i="1"/>
  <c r="I15" i="1"/>
  <c r="I16" i="1"/>
  <c r="K16" i="1"/>
  <c r="I17" i="1"/>
  <c r="I18" i="1"/>
  <c r="K18" i="1"/>
  <c r="I19" i="1"/>
  <c r="I20" i="1"/>
  <c r="K20" i="1"/>
  <c r="I21" i="1"/>
  <c r="I22" i="1"/>
  <c r="I23" i="1"/>
  <c r="I24" i="1"/>
  <c r="I25" i="1"/>
  <c r="I26" i="1"/>
  <c r="K26" i="1"/>
  <c r="I27" i="1"/>
  <c r="I28" i="1"/>
  <c r="K28" i="1"/>
  <c r="I29" i="1"/>
  <c r="I30" i="1"/>
  <c r="K30" i="1"/>
  <c r="I31" i="1"/>
  <c r="I32" i="1"/>
  <c r="I33" i="1"/>
  <c r="I34" i="1"/>
  <c r="K34" i="1"/>
  <c r="I35" i="1"/>
  <c r="I36" i="1"/>
  <c r="K36" i="1"/>
  <c r="I37" i="1"/>
  <c r="I38" i="1"/>
  <c r="K38" i="1"/>
  <c r="I39" i="1"/>
  <c r="I40" i="1"/>
  <c r="I41" i="1"/>
  <c r="I42" i="1"/>
  <c r="K42" i="1"/>
  <c r="I43" i="1"/>
  <c r="I44" i="1"/>
  <c r="K44" i="1"/>
  <c r="I45" i="1"/>
  <c r="I46" i="1"/>
  <c r="K46" i="1"/>
  <c r="I47" i="1"/>
  <c r="I48" i="1"/>
  <c r="I49" i="1"/>
  <c r="I50" i="1"/>
  <c r="K50" i="1"/>
  <c r="I51" i="1"/>
  <c r="I52" i="1"/>
  <c r="K52" i="1"/>
  <c r="I53" i="1"/>
  <c r="I54" i="1"/>
  <c r="K54" i="1"/>
  <c r="I55" i="1"/>
  <c r="I56" i="1"/>
  <c r="I57" i="1"/>
  <c r="I58" i="1"/>
  <c r="K58" i="1"/>
  <c r="I59" i="1"/>
  <c r="I60" i="1"/>
  <c r="K60" i="1"/>
  <c r="I61" i="1"/>
  <c r="I62" i="1"/>
  <c r="K62" i="1"/>
  <c r="I63" i="1"/>
  <c r="I64" i="1"/>
  <c r="I65" i="1"/>
  <c r="I13" i="1"/>
  <c r="K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O23" i="1"/>
  <c r="Q23" i="1"/>
  <c r="O24" i="1"/>
  <c r="Q24" i="1"/>
  <c r="O25" i="1"/>
  <c r="O26" i="1"/>
  <c r="Q26" i="1"/>
  <c r="O27" i="1"/>
  <c r="Q27" i="1"/>
  <c r="O28" i="1"/>
  <c r="Q28" i="1"/>
  <c r="O29" i="1"/>
  <c r="Q29" i="1"/>
  <c r="O30" i="1"/>
  <c r="O31" i="1"/>
  <c r="Q31" i="1"/>
  <c r="O32" i="1"/>
  <c r="Q32" i="1"/>
  <c r="O33" i="1"/>
  <c r="Q33" i="1"/>
  <c r="O34" i="1"/>
  <c r="Q34" i="1"/>
  <c r="O35" i="1"/>
  <c r="Q35" i="1"/>
  <c r="O36" i="1"/>
  <c r="Q36" i="1"/>
  <c r="O37" i="1"/>
  <c r="Q37" i="1"/>
  <c r="O38" i="1"/>
  <c r="Q38" i="1"/>
  <c r="O39" i="1"/>
  <c r="Q39" i="1"/>
  <c r="O40" i="1"/>
  <c r="Q40" i="1"/>
  <c r="O41" i="1"/>
  <c r="Q41" i="1"/>
  <c r="O42" i="1"/>
  <c r="Q42" i="1"/>
  <c r="O43" i="1"/>
  <c r="Q43" i="1"/>
  <c r="O44" i="1"/>
  <c r="Q44" i="1"/>
  <c r="O45" i="1"/>
  <c r="Q45" i="1"/>
  <c r="O46" i="1"/>
  <c r="Q46" i="1"/>
  <c r="O47" i="1"/>
  <c r="Q47" i="1"/>
  <c r="O48" i="1"/>
  <c r="Q48" i="1"/>
  <c r="O49" i="1"/>
  <c r="Q49" i="1"/>
  <c r="O50" i="1"/>
  <c r="Q50" i="1"/>
  <c r="O51" i="1"/>
  <c r="Q51" i="1"/>
  <c r="O52" i="1"/>
  <c r="Q52" i="1"/>
  <c r="O53" i="1"/>
  <c r="Q53" i="1"/>
  <c r="O54" i="1"/>
  <c r="Q54" i="1"/>
  <c r="O55" i="1"/>
  <c r="Q55" i="1"/>
  <c r="O56" i="1"/>
  <c r="Q56" i="1"/>
  <c r="O57" i="1"/>
  <c r="Q57" i="1"/>
  <c r="O58" i="1"/>
  <c r="Q58" i="1"/>
  <c r="O59" i="1"/>
  <c r="Q59" i="1"/>
  <c r="O60" i="1"/>
  <c r="Q60" i="1"/>
  <c r="O61" i="1"/>
  <c r="Q61" i="1"/>
  <c r="O62" i="1"/>
  <c r="Q62" i="1"/>
  <c r="O63" i="1"/>
  <c r="Q63" i="1"/>
  <c r="O64" i="1"/>
  <c r="Q64" i="1"/>
  <c r="O65" i="1"/>
  <c r="O13" i="1"/>
  <c r="Q13" i="1"/>
  <c r="M14" i="1"/>
  <c r="M15" i="1"/>
  <c r="M16" i="1"/>
  <c r="N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N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N50" i="1"/>
  <c r="M51" i="1"/>
  <c r="M52" i="1"/>
  <c r="M53" i="1"/>
  <c r="M54" i="1"/>
  <c r="M55" i="1"/>
  <c r="M56" i="1"/>
  <c r="N56" i="1"/>
  <c r="M57" i="1"/>
  <c r="M58" i="1"/>
  <c r="N58" i="1"/>
  <c r="M60" i="1"/>
  <c r="M61" i="1"/>
  <c r="M62" i="1"/>
  <c r="M63" i="1"/>
  <c r="M64" i="1"/>
  <c r="M65" i="1"/>
  <c r="M13" i="1"/>
  <c r="G14" i="1"/>
  <c r="H14" i="1"/>
  <c r="G15" i="1"/>
  <c r="G16" i="1"/>
  <c r="H16" i="1"/>
  <c r="G17" i="1"/>
  <c r="H17" i="1"/>
  <c r="G18" i="1"/>
  <c r="H18" i="1"/>
  <c r="G19" i="1"/>
  <c r="G20" i="1"/>
  <c r="G21" i="1"/>
  <c r="G22" i="1"/>
  <c r="H22" i="1"/>
  <c r="G23" i="1"/>
  <c r="G24" i="1"/>
  <c r="H24" i="1"/>
  <c r="G25" i="1"/>
  <c r="G26" i="1"/>
  <c r="G27" i="1"/>
  <c r="G28" i="1"/>
  <c r="G29" i="1"/>
  <c r="H29" i="1"/>
  <c r="G30" i="1"/>
  <c r="H30" i="1"/>
  <c r="G31" i="1"/>
  <c r="G32" i="1"/>
  <c r="H32" i="1"/>
  <c r="G33" i="1"/>
  <c r="H33" i="1"/>
  <c r="G34" i="1"/>
  <c r="H34" i="1"/>
  <c r="G35" i="1"/>
  <c r="G36" i="1"/>
  <c r="G37" i="1"/>
  <c r="G38" i="1"/>
  <c r="G39" i="1"/>
  <c r="G40" i="1"/>
  <c r="G41" i="1"/>
  <c r="H41" i="1"/>
  <c r="G42" i="1"/>
  <c r="H42" i="1"/>
  <c r="G43" i="1"/>
  <c r="G44" i="1"/>
  <c r="G45" i="1"/>
  <c r="H45" i="1"/>
  <c r="G46" i="1"/>
  <c r="G47" i="1"/>
  <c r="G48" i="1"/>
  <c r="H48" i="1"/>
  <c r="G49" i="1"/>
  <c r="G50" i="1"/>
  <c r="H50" i="1"/>
  <c r="G51" i="1"/>
  <c r="G52" i="1"/>
  <c r="G53" i="1"/>
  <c r="G54" i="1"/>
  <c r="H54" i="1"/>
  <c r="G55" i="1"/>
  <c r="G56" i="1"/>
  <c r="H56" i="1"/>
  <c r="G57" i="1"/>
  <c r="G58" i="1"/>
  <c r="H58" i="1"/>
  <c r="G59" i="1"/>
  <c r="G60" i="1"/>
  <c r="G61" i="1"/>
  <c r="G62" i="1"/>
  <c r="H62" i="1"/>
  <c r="G63" i="1"/>
  <c r="G64" i="1"/>
  <c r="G65" i="1"/>
  <c r="G13" i="1"/>
  <c r="H13" i="1"/>
  <c r="N48" i="1"/>
  <c r="Q22" i="1"/>
  <c r="Q65" i="1"/>
  <c r="Q30" i="1"/>
  <c r="Q25" i="1"/>
  <c r="H15" i="1"/>
  <c r="K22" i="1"/>
  <c r="H46" i="1"/>
  <c r="B3" i="1"/>
  <c r="E16" i="2"/>
  <c r="D16" i="2"/>
  <c r="D17" i="2"/>
  <c r="F17" i="2"/>
  <c r="D18" i="2"/>
  <c r="F18" i="2"/>
  <c r="D19" i="2"/>
  <c r="F19" i="2"/>
  <c r="D20" i="2"/>
  <c r="D21" i="2"/>
  <c r="D24" i="2"/>
  <c r="K25" i="1"/>
  <c r="K17" i="1"/>
  <c r="H51" i="1"/>
  <c r="H55" i="1"/>
  <c r="H39" i="1"/>
  <c r="H31" i="1"/>
  <c r="N65" i="1"/>
  <c r="N57" i="1"/>
  <c r="N51" i="1"/>
  <c r="N49" i="1"/>
  <c r="N47" i="1"/>
  <c r="N43" i="1"/>
  <c r="N41" i="1"/>
  <c r="N39" i="1"/>
  <c r="N35" i="1"/>
  <c r="N33" i="1"/>
  <c r="N31" i="1"/>
  <c r="N27" i="1"/>
  <c r="N25" i="1"/>
  <c r="N23" i="1"/>
  <c r="N19" i="1"/>
  <c r="N17" i="1"/>
  <c r="N15" i="1"/>
  <c r="H35" i="1"/>
  <c r="H27" i="1"/>
  <c r="H19" i="1"/>
  <c r="H38" i="1"/>
  <c r="N64" i="1"/>
  <c r="N40" i="1"/>
  <c r="N24" i="1"/>
  <c r="H53" i="1"/>
  <c r="H21" i="1"/>
  <c r="N63" i="1"/>
  <c r="N55" i="1"/>
  <c r="N21" i="1"/>
  <c r="H65" i="1"/>
  <c r="H49" i="1"/>
  <c r="N34" i="1"/>
  <c r="K64" i="1"/>
  <c r="K56" i="1"/>
  <c r="K48" i="1"/>
  <c r="K40" i="1"/>
  <c r="K32" i="1"/>
  <c r="K24" i="1"/>
  <c r="K63" i="1"/>
  <c r="K55" i="1"/>
  <c r="K47" i="1"/>
  <c r="K39" i="1"/>
  <c r="K31" i="1"/>
  <c r="K23" i="1"/>
  <c r="K15" i="1"/>
  <c r="N60" i="1"/>
  <c r="N52" i="1"/>
  <c r="N44" i="1"/>
  <c r="N36" i="1"/>
  <c r="N28" i="1"/>
  <c r="N20" i="1"/>
  <c r="K59" i="1"/>
  <c r="K51" i="1"/>
  <c r="K43" i="1"/>
  <c r="K35" i="1"/>
  <c r="K27" i="1"/>
  <c r="K19" i="1"/>
  <c r="H64" i="1"/>
  <c r="H40" i="1"/>
  <c r="N13" i="1"/>
  <c r="N42" i="1"/>
  <c r="N26" i="1"/>
  <c r="N18" i="1"/>
  <c r="F16" i="2"/>
  <c r="H47" i="1"/>
  <c r="H23" i="1"/>
  <c r="K65" i="1"/>
  <c r="K57" i="1"/>
  <c r="K49" i="1"/>
  <c r="K41" i="1"/>
  <c r="K33" i="1"/>
  <c r="N4" i="1"/>
  <c r="H60" i="1"/>
  <c r="H52" i="1"/>
  <c r="H44" i="1"/>
  <c r="H36" i="1"/>
  <c r="H28" i="1"/>
  <c r="H20" i="1"/>
  <c r="N62" i="1"/>
  <c r="N54" i="1"/>
  <c r="N46" i="1"/>
  <c r="N38" i="1"/>
  <c r="N30" i="1"/>
  <c r="N22" i="1"/>
  <c r="N14" i="1"/>
  <c r="K61" i="1"/>
  <c r="K53" i="1"/>
  <c r="K45" i="1"/>
  <c r="K37" i="1"/>
  <c r="K29" i="1"/>
  <c r="K21" i="1"/>
  <c r="H4" i="1"/>
  <c r="H3" i="1"/>
  <c r="E15" i="2"/>
  <c r="E23" i="2"/>
  <c r="H59" i="1"/>
  <c r="H43" i="1"/>
  <c r="N61" i="1"/>
  <c r="N53" i="1"/>
  <c r="H26" i="1"/>
  <c r="H57" i="1"/>
  <c r="H25" i="1"/>
  <c r="N3" i="1"/>
  <c r="H63" i="1"/>
  <c r="H61" i="1"/>
  <c r="H37" i="1"/>
  <c r="N45" i="1"/>
  <c r="N37" i="1"/>
  <c r="N29" i="1"/>
  <c r="B4" i="1"/>
  <c r="D23" i="2"/>
  <c r="D26" i="2"/>
  <c r="N5" i="1"/>
  <c r="F15" i="2"/>
  <c r="F23" i="2"/>
  <c r="F26" i="2"/>
  <c r="H5" i="1"/>
  <c r="B5" i="1"/>
</calcChain>
</file>

<file path=xl/sharedStrings.xml><?xml version="1.0" encoding="utf-8"?>
<sst xmlns="http://schemas.openxmlformats.org/spreadsheetml/2006/main" count="1265" uniqueCount="474">
  <si>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</si>
  <si>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</si>
  <si>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</si>
  <si>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</si>
  <si>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</si>
  <si>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</si>
  <si>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</si>
  <si>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</si>
  <si>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</si>
  <si>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</si>
  <si>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</si>
  <si>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</si>
  <si>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</si>
  <si>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</si>
  <si>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</si>
  <si>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</si>
  <si>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</si>
  <si>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</si>
  <si>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</si>
  <si>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</si>
  <si>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</si>
  <si>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</si>
  <si>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</si>
  <si>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</si>
  <si>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</si>
  <si>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</si>
  <si>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</si>
  <si>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</si>
  <si>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</si>
  <si>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</si>
  <si>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</si>
  <si>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</si>
  <si>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</si>
  <si>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</si>
  <si>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</si>
  <si>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</si>
  <si>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</si>
  <si>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</si>
  <si>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</si>
  <si>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</si>
  <si>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</si>
  <si>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</si>
  <si>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</si>
  <si>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</si>
  <si>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</si>
  <si>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</si>
  <si>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</si>
  <si>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</si>
  <si>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</si>
  <si>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</si>
  <si>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</si>
  <si>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</si>
  <si>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</si>
  <si>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</si>
  <si>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</si>
  <si>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</si>
  <si>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</si>
  <si>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</si>
  <si>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</si>
  <si>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</si>
  <si>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</si>
  <si>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</si>
  <si>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</si>
  <si>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</si>
  <si>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</si>
  <si>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</si>
  <si>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</si>
  <si>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</si>
  <si>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Security Long Name</t>
  </si>
  <si>
    <t>SEDOL Number</t>
  </si>
  <si>
    <t>Base Gross Income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</si>
  <si>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</si>
  <si>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</si>
  <si>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</si>
  <si>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</si>
  <si>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</si>
  <si>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</si>
  <si>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</si>
  <si>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</si>
  <si>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</si>
  <si>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</si>
  <si>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</si>
  <si>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</si>
  <si>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Security Name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</si>
  <si>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</si>
  <si>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</si>
  <si>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</si>
  <si>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</si>
  <si>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</si>
  <si>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</si>
  <si>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</si>
  <si>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</si>
  <si>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</si>
  <si>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</si>
  <si>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</si>
  <si>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</si>
  <si>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</si>
  <si>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</si>
  <si>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</si>
  <si>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</si>
  <si>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</si>
  <si>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</si>
  <si>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</si>
  <si>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</si>
  <si>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</si>
  <si>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</si>
  <si>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</si>
  <si>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LINE CORP SPONSORED ADR</t>
  </si>
  <si>
    <t>BZB1Y71</t>
  </si>
  <si>
    <t>53567X101</t>
  </si>
  <si>
    <t>USD</t>
  </si>
  <si>
    <t>MORPHOSYS AG ADR</t>
  </si>
  <si>
    <t>BZ2YT41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</si>
  <si>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</si>
  <si>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</si>
  <si>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</si>
  <si>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</si>
  <si>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</si>
  <si>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</si>
  <si>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</si>
  <si>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</si>
  <si>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</si>
  <si>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</si>
  <si>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</si>
  <si>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</si>
  <si>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</si>
  <si>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</si>
  <si>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</si>
  <si>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</si>
  <si>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</si>
  <si>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</si>
  <si>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</si>
  <si>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</si>
  <si>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</si>
  <si>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</si>
  <si>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</si>
  <si>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</si>
  <si>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</si>
  <si>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</si>
  <si>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</si>
  <si>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</si>
  <si>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</si>
  <si>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</si>
  <si>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</si>
  <si>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</si>
  <si>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</si>
  <si>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</si>
  <si>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</si>
  <si>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</si>
  <si>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</si>
  <si>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</si>
  <si>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</si>
  <si>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</si>
  <si>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</si>
  <si>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</si>
  <si>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</si>
  <si>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</si>
  <si>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</si>
  <si>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</si>
  <si>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</si>
  <si>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</si>
  <si>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</si>
  <si>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</si>
  <si>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</si>
  <si>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</si>
  <si>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</si>
  <si>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</si>
  <si>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</si>
  <si>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</si>
  <si>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</si>
  <si>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</si>
  <si>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</si>
  <si>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</si>
  <si>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</si>
  <si>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</si>
  <si>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</si>
  <si>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</si>
  <si>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</si>
  <si>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</si>
  <si>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</si>
  <si>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</si>
  <si>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</si>
  <si>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</si>
  <si>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</si>
  <si>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</si>
  <si>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</si>
  <si>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</si>
  <si>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</si>
  <si>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</si>
  <si>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</si>
  <si>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</si>
  <si>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</si>
  <si>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</si>
  <si>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</si>
  <si>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</si>
  <si>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</si>
  <si>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</si>
  <si>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</si>
  <si>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</si>
  <si>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</si>
  <si>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</si>
  <si>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</si>
  <si>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</si>
  <si>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</si>
  <si>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</si>
  <si>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</si>
  <si>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</si>
  <si>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</si>
  <si>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</si>
  <si>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</si>
  <si>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</si>
  <si>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</si>
  <si>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</si>
  <si>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</si>
  <si>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SWISS FRANC</t>
  </si>
  <si>
    <t>FC</t>
  </si>
  <si>
    <t>JAPANESE YEN</t>
  </si>
  <si>
    <t>EURO CURRENCY</t>
  </si>
  <si>
    <t>POUND STERLING</t>
  </si>
  <si>
    <t>STRS LIQUIDITY FUND</t>
  </si>
  <si>
    <t>8322049D5</t>
  </si>
  <si>
    <t>SF</t>
  </si>
  <si>
    <t>SWEDISH KRONA</t>
  </si>
  <si>
    <t>SEK</t>
  </si>
  <si>
    <t>AUSTRALIAN DOLLAR</t>
  </si>
  <si>
    <t>US DOLLAR</t>
  </si>
  <si>
    <t>TECK RESOURCES LTD CLS B COMMON STOCK</t>
  </si>
  <si>
    <t>DR</t>
  </si>
  <si>
    <t>CAD</t>
  </si>
  <si>
    <t>N</t>
  </si>
  <si>
    <t>MERCK KGAA SPONSORED ADR ADR</t>
  </si>
  <si>
    <t>CAE INC COMMON STOCK</t>
  </si>
  <si>
    <t>YASKAWA ELECTRIC CORP COMMON STOCK</t>
  </si>
  <si>
    <t>INFINEON TECHNOLOGIES ADR ADR</t>
  </si>
  <si>
    <t>OPEN TEXT CORP COMMON STOCK</t>
  </si>
  <si>
    <t>INFINEON TECHNOLOGIES AG COMMON STOCK</t>
  </si>
  <si>
    <t>STMICROELECTRONICS NV NY SHS NY REG SHRS</t>
  </si>
  <si>
    <t>SAP SE SPONSORED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</si>
  <si>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</si>
  <si>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</si>
  <si>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</si>
  <si>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</si>
  <si>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</si>
  <si>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TREASURY WINE ESTATES LTD COMMON STOCK</t>
  </si>
  <si>
    <t>GRIFOLS SA ADR ADR</t>
  </si>
  <si>
    <t>SOUTH32   ADR ADR</t>
  </si>
  <si>
    <t>FERRARI NV COMMON STOCK EUR.01</t>
  </si>
  <si>
    <t>PAN PACIFIC INTERNATIONAL HO COMMON STOCK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</si>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</sst>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;\(#,##0\)"/>
    <numFmt numFmtId="170" formatCode="&quot;       &quot;@"/>
    <numFmt numFmtId="171" formatCode="[$-409]dd\-mmm\-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2" fillId="0" borderId="0" applyFont="0" applyFill="0" applyBorder="0" applyAlignment="0" applyProtection="0"/>
    <xf numFmtId="0" fontId="23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43" fontId="19" fillId="0" borderId="0" xfId="1" applyFont="1"/>
    <xf numFmtId="43" fontId="15" fillId="0" borderId="0" xfId="1" applyFont="1"/>
    <xf numFmtId="43" fontId="15" fillId="0" borderId="0" xfId="1" applyFont="1" applyBorder="1"/>
    <xf numFmtId="0" fontId="15" fillId="0" borderId="2" xfId="0" applyFont="1" applyBorder="1"/>
    <xf numFmtId="0" fontId="15" fillId="0" borderId="0" xfId="0" quotePrefix="1" applyFont="1" applyAlignment="1">
      <alignment horizontal="left"/>
    </xf>
    <xf numFmtId="43" fontId="15" fillId="0" borderId="3" xfId="1" applyFont="1" applyBorder="1"/>
    <xf numFmtId="0" fontId="20" fillId="0" borderId="0" xfId="0" applyFont="1"/>
    <xf numFmtId="43" fontId="20" fillId="0" borderId="0" xfId="1" quotePrefix="1" applyFont="1" applyAlignment="1">
      <alignment horizontal="left"/>
    </xf>
    <xf numFmtId="43" fontId="20" fillId="0" borderId="0" xfId="1" applyFont="1"/>
    <xf numFmtId="0" fontId="21" fillId="0" borderId="0" xfId="0" applyFont="1"/>
    <xf numFmtId="165" fontId="15" fillId="0" borderId="0" xfId="0" applyNumberFormat="1" applyFont="1" applyAlignment="1">
      <alignment wrapText="1"/>
    </xf>
    <xf numFmtId="43" fontId="15" fillId="0" borderId="0" xfId="1" applyFont="1" applyAlignment="1">
      <alignment wrapText="1"/>
    </xf>
    <xf numFmtId="166" fontId="15" fillId="0" borderId="0" xfId="3" applyNumberFormat="1" applyFont="1"/>
    <xf numFmtId="43" fontId="15" fillId="0" borderId="0" xfId="0" applyNumberFormat="1" applyFont="1"/>
    <xf numFmtId="0" fontId="23" fillId="0" borderId="0" xfId="2"/>
    <xf numFmtId="0" fontId="22" fillId="0" borderId="0" xfId="2" applyFont="1"/>
    <xf numFmtId="0" fontId="0" fillId="3" borderId="0" xfId="0" applyFill="1"/>
    <xf numFmtId="43" fontId="15" fillId="0" borderId="0" xfId="1" applyFont="1" applyFill="1"/>
    <xf numFmtId="15" fontId="15" fillId="0" borderId="14" xfId="0" applyNumberFormat="1" applyFont="1" applyBorder="1"/>
    <xf numFmtId="8" fontId="15" fillId="0" borderId="0" xfId="1" applyNumberFormat="1" applyFont="1" applyFill="1"/>
    <xf numFmtId="0" fontId="24" fillId="0" borderId="0" xfId="0" applyFont="1" applyAlignment="1">
      <alignment horizontal="left"/>
    </xf>
    <xf numFmtId="168" fontId="24" fillId="0" borderId="0" xfId="0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167" fontId="25" fillId="0" borderId="0" xfId="0" applyNumberFormat="1" applyFont="1" applyAlignment="1">
      <alignment horizontal="right"/>
    </xf>
    <xf numFmtId="14" fontId="0" fillId="0" borderId="0" xfId="0" applyNumberFormat="1"/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40" fontId="15" fillId="0" borderId="3" xfId="0" applyNumberFormat="1" applyFont="1" applyBorder="1" applyAlignment="1">
      <alignment horizontal="center"/>
    </xf>
    <xf numFmtId="165" fontId="15" fillId="0" borderId="3" xfId="0" applyNumberFormat="1" applyFont="1" applyBorder="1"/>
    <xf numFmtId="0" fontId="15" fillId="0" borderId="3" xfId="0" applyFont="1" applyBorder="1" applyAlignment="1">
      <alignment wrapText="1"/>
    </xf>
    <xf numFmtId="0" fontId="14" fillId="2" borderId="3" xfId="0" applyFont="1" applyFill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9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7" fillId="0" borderId="3" xfId="10" applyFont="1" applyBorder="1"/>
    <xf numFmtId="171" fontId="0" fillId="0" borderId="3" xfId="0" applyNumberFormat="1" applyFont="1" applyBorder="1" applyAlignment="1">
      <alignment horizontal="right"/>
    </xf>
    <xf numFmtId="0" fontId="4" fillId="0" borderId="0" xfId="11"/>
    <xf numFmtId="0" fontId="0" fillId="0" borderId="3" xfId="0" applyBorder="1"/>
    <xf numFmtId="0" fontId="25" fillId="0" borderId="0" xfId="0" applyFont="1" applyAlignment="1">
      <alignment horizontal="left"/>
    </xf>
    <xf numFmtId="170" fontId="25" fillId="0" borderId="0" xfId="0" applyNumberFormat="1" applyFont="1" applyAlignment="1">
      <alignment horizontal="left"/>
    </xf>
    <xf numFmtId="0" fontId="12" fillId="3" borderId="0" xfId="2" applyFont="1" applyFill="1"/>
    <xf numFmtId="0" fontId="12" fillId="0" borderId="0" xfId="2" applyFont="1"/>
    <xf numFmtId="39" fontId="0" fillId="0" borderId="0" xfId="0" applyNumberFormat="1"/>
    <xf numFmtId="167" fontId="0" fillId="0" borderId="0" xfId="0" applyNumberFormat="1"/>
    <xf numFmtId="0" fontId="28" fillId="0" borderId="0" xfId="0" applyFont="1"/>
    <xf numFmtId="14" fontId="28" fillId="0" borderId="0" xfId="0" applyNumberFormat="1" applyFont="1"/>
    <xf numFmtId="0" fontId="3" fillId="0" borderId="0" xfId="12"/>
    <xf numFmtId="0" fontId="2" fillId="0" borderId="0" xfId="13"/>
    <xf numFmtId="0" fontId="12" fillId="0" borderId="0" xfId="0" applyFont="1"/>
    <xf numFmtId="0" fontId="12" fillId="0" borderId="0" xfId="0" applyFont="1" applyAlignment="1">
      <alignment horizontal="left"/>
    </xf>
    <xf numFmtId="14" fontId="12" fillId="0" borderId="0" xfId="0" applyNumberFormat="1" applyFont="1"/>
    <xf numFmtId="167" fontId="12" fillId="0" borderId="0" xfId="0" applyNumberFormat="1" applyFont="1" applyAlignment="1">
      <alignment horizontal="left"/>
    </xf>
    <xf numFmtId="168" fontId="12" fillId="0" borderId="0" xfId="0" applyNumberFormat="1" applyFont="1" applyAlignment="1">
      <alignment horizontal="left"/>
    </xf>
    <xf numFmtId="168" fontId="12" fillId="0" borderId="0" xfId="0" applyNumberFormat="1" applyFont="1" applyAlignment="1">
      <alignment horizontal="right"/>
    </xf>
    <xf numFmtId="0" fontId="0" fillId="0" borderId="3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5" fillId="0" borderId="11" xfId="0" applyFont="1" applyBorder="1" applyAlignment="1">
      <alignment horizontal="left"/>
    </xf>
    <xf numFmtId="8" fontId="15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6" fillId="0" borderId="11" xfId="0" quotePrefix="1" applyFont="1" applyBorder="1" applyAlignment="1">
      <alignment horizontal="left"/>
    </xf>
    <xf numFmtId="43" fontId="15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6" xfId="0" quotePrefix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</cellXfs>
  <cellStyles count="15">
    <cellStyle name="Comma" xfId="1" builtinId="3"/>
    <cellStyle name="Normal" xfId="0" builtinId="0"/>
    <cellStyle name="Normal 10" xfId="11"/>
    <cellStyle name="Normal 11" xfId="12"/>
    <cellStyle name="Normal 12" xfId="13"/>
    <cellStyle name="Normal 13" xfId="14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2.42578125" style="2" customWidth="1"/>
    <col min="2" max="2" width="38.42578125" style="2" customWidth="1"/>
    <col min="3" max="3" width="8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28.85546875" style="2" customWidth="1"/>
    <col min="8" max="8" width="53.5703125" style="2" bestFit="1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67</v>
      </c>
      <c r="C4" s="8"/>
      <c r="D4" s="14"/>
      <c r="E4" s="14"/>
      <c r="F4" s="14"/>
      <c r="G4" s="8"/>
    </row>
    <row r="5" spans="1:8" ht="21.75" customHeight="1" x14ac:dyDescent="0.2">
      <c r="A5" s="2" t="s">
        <v>60</v>
      </c>
      <c r="B5" s="30">
        <v>43921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29">
        <f ca="1">SUMIF(Trial!$A$3:$G$17,'Summary Sheet'!A15,Trial!$G$3:$G$17)-SUMIF(Trial!$A$20:$G$28,'Summary Sheet'!A15,Trial!$G$20:$G$28)+SUMIF(Trial!$A$32:$G$40,'Summary Sheet'!A15,Trial!$G$32:$G$40)</f>
        <v>62268100.600000001</v>
      </c>
      <c r="E15" s="31">
        <f>+Recon!H3</f>
        <v>62402077.030000038</v>
      </c>
      <c r="F15" s="13">
        <f ca="1">+D15-E15</f>
        <v>-133976.43000003695</v>
      </c>
      <c r="G15" s="2" t="s">
        <v>29</v>
      </c>
      <c r="H15" s="2" t="s">
        <v>42</v>
      </c>
    </row>
    <row r="16" spans="1:8" x14ac:dyDescent="0.2">
      <c r="A16" s="2" t="s">
        <v>24</v>
      </c>
      <c r="D16" s="29">
        <f ca="1">SUMIF(Trial!$A$3:$G$17,'Summary Sheet'!A16,Trial!$G$3:$G$17)-SUMIF(Trial!$A$20:$G$28,'Summary Sheet'!A16,Trial!$G$20:$G$28)+SUMIF(Trial!$A$32:$G$40,'Summary Sheet'!A16,Trial!$G$32:$G$40)</f>
        <v>157154.91999999998</v>
      </c>
      <c r="E16" s="31">
        <f>+Recon!B3</f>
        <v>33769.9</v>
      </c>
      <c r="F16" s="13">
        <f ca="1">+D16-E16</f>
        <v>123385.01999999999</v>
      </c>
      <c r="G16" s="2" t="s">
        <v>29</v>
      </c>
      <c r="H16" s="2" t="s">
        <v>43</v>
      </c>
    </row>
    <row r="17" spans="1:7" x14ac:dyDescent="0.2">
      <c r="A17" s="16" t="s">
        <v>35</v>
      </c>
      <c r="D17" s="29">
        <f ca="1">SUMIF(Trial!$A$3:$G$17,'Summary Sheet'!A17,Trial!$G$3:$G$17)-SUMIF(Trial!$A$20:$G$28,'Summary Sheet'!A17,Trial!$G$20:$G$28)+SUMIF(Trial!$A$32:$G$40,'Summary Sheet'!A17,Trial!$G$32:$G$40)</f>
        <v>0</v>
      </c>
      <c r="E17" s="29">
        <v>0</v>
      </c>
      <c r="F17" s="13">
        <f ca="1">+D17-E17</f>
        <v>0</v>
      </c>
    </row>
    <row r="18" spans="1:7" x14ac:dyDescent="0.2">
      <c r="A18" s="2" t="s">
        <v>27</v>
      </c>
      <c r="D18" s="29">
        <f ca="1">SUMIF(Trial!$A$3:$G$17,'Summary Sheet'!A18,Trial!$G$3:$G$17)-SUMIF(Trial!$A$20:$G$28,'Summary Sheet'!A18,Trial!$G$20:$G$28)+SUMIF(Trial!$A$32:$G$40,'Summary Sheet'!A18,Trial!$G$32:$G$40)</f>
        <v>0</v>
      </c>
      <c r="E18" s="29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9">
        <f ca="1">SUMIF(Trial!$A$3:$G$17,'Summary Sheet'!A19,Trial!$G$3:$G$17)-SUMIF(Trial!$A$20:$G$28,'Summary Sheet'!A19,Trial!$G$20:$G$28)+SUMIF(Trial!$A$32:$G$40,'Summary Sheet'!A19,Trial!$G$32:$G$40)</f>
        <v>0</v>
      </c>
      <c r="E19" s="29">
        <v>0</v>
      </c>
      <c r="F19" s="13">
        <f ca="1">+D19-E19</f>
        <v>0</v>
      </c>
    </row>
    <row r="20" spans="1:7" x14ac:dyDescent="0.2">
      <c r="A20" s="2" t="s">
        <v>52</v>
      </c>
      <c r="D20" s="29">
        <f ca="1">SUMIF(Trial!$A$3:$G$17,'Summary Sheet'!A20,Trial!$G$3:$G$17)-SUMIF(Trial!$A$20:$G$28,'Summary Sheet'!A20,Trial!$G$20:$G$28)+SUMIF(Trial!$A$32:$G$40,'Summary Sheet'!A20,Trial!$G$32:$G$40)</f>
        <v>-72.2</v>
      </c>
      <c r="E20" s="29">
        <v>0</v>
      </c>
    </row>
    <row r="21" spans="1:7" x14ac:dyDescent="0.2">
      <c r="A21" s="2" t="s">
        <v>33</v>
      </c>
      <c r="D21" s="29">
        <f ca="1">SUMIF(Trial!$A$3:$G$17,'Summary Sheet'!A21,Trial!$G$3:$G$17)-SUMIF(Trial!$A$20:$G$28,'Summary Sheet'!A21,Trial!$G$20:$G$28)+SUMIF(Trial!$A$32:$G$40,'Summary Sheet'!A21,Trial!$G$32:$G$40)</f>
        <v>0</v>
      </c>
      <c r="E21" s="29">
        <v>0</v>
      </c>
    </row>
    <row r="23" spans="1:7" x14ac:dyDescent="0.2">
      <c r="B23" s="2" t="s">
        <v>31</v>
      </c>
      <c r="D23" s="17">
        <f ca="1">SUM(D14:D22)</f>
        <v>62425183.32</v>
      </c>
      <c r="E23" s="17">
        <f>SUM(E14:E22)</f>
        <v>62435846.930000037</v>
      </c>
      <c r="F23" s="17">
        <f ca="1">SUM(F14:F22)</f>
        <v>-10591.410000036965</v>
      </c>
    </row>
    <row r="24" spans="1:7" x14ac:dyDescent="0.2">
      <c r="B24" s="16" t="s">
        <v>36</v>
      </c>
      <c r="D24" s="17">
        <f>Trial!G43</f>
        <v>62425183.32</v>
      </c>
    </row>
    <row r="25" spans="1:7" x14ac:dyDescent="0.2">
      <c r="G25" s="25"/>
    </row>
    <row r="26" spans="1:7" x14ac:dyDescent="0.2">
      <c r="B26" s="16" t="s">
        <v>46</v>
      </c>
      <c r="D26" s="13">
        <f ca="1">+D23-D24</f>
        <v>0</v>
      </c>
      <c r="F26" s="24">
        <f ca="1">(+F23-F18)/D23</f>
        <v>-1.696656611442205E-4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00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S1" sqref="S1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0" t="s">
        <v>34</v>
      </c>
      <c r="B2" s="71"/>
      <c r="C2" s="71"/>
      <c r="D2" s="71"/>
      <c r="E2" s="72"/>
      <c r="G2" s="70" t="s">
        <v>16</v>
      </c>
      <c r="H2" s="71"/>
      <c r="I2" s="71"/>
      <c r="J2" s="71"/>
      <c r="K2" s="72"/>
      <c r="M2" s="76" t="s">
        <v>40</v>
      </c>
      <c r="N2" s="71"/>
      <c r="O2" s="71"/>
      <c r="P2" s="71"/>
      <c r="Q2" s="72"/>
    </row>
    <row r="3" spans="1:19" x14ac:dyDescent="0.2">
      <c r="A3" s="7" t="s">
        <v>11</v>
      </c>
      <c r="B3" s="74">
        <f>SUM(P:P)</f>
        <v>33769.9</v>
      </c>
      <c r="C3" s="74"/>
      <c r="D3" s="74"/>
      <c r="E3" s="75"/>
      <c r="F3" s="2" t="s">
        <v>38</v>
      </c>
      <c r="G3" s="7" t="s">
        <v>11</v>
      </c>
      <c r="H3" s="74">
        <f>SUM(M13:M59972)</f>
        <v>62402077.030000038</v>
      </c>
      <c r="I3" s="74"/>
      <c r="J3" s="74"/>
      <c r="K3" s="75"/>
      <c r="L3" s="2" t="s">
        <v>38</v>
      </c>
      <c r="M3" s="7" t="s">
        <v>11</v>
      </c>
      <c r="N3" s="77">
        <f>SUM(G13:G59972)</f>
        <v>2263293</v>
      </c>
      <c r="O3" s="77"/>
      <c r="P3" s="77"/>
      <c r="Q3" s="78"/>
      <c r="R3" s="2" t="s">
        <v>38</v>
      </c>
    </row>
    <row r="4" spans="1:19" x14ac:dyDescent="0.2">
      <c r="A4" s="7" t="s">
        <v>12</v>
      </c>
      <c r="B4" s="74">
        <f>SUM(O:O)</f>
        <v>33769.9</v>
      </c>
      <c r="C4" s="74"/>
      <c r="D4" s="74"/>
      <c r="E4" s="75"/>
      <c r="F4" s="2" t="s">
        <v>38</v>
      </c>
      <c r="G4" s="7" t="s">
        <v>12</v>
      </c>
      <c r="H4" s="74">
        <f>SUM(L13:L59973)</f>
        <v>62269042.440000005</v>
      </c>
      <c r="I4" s="74"/>
      <c r="J4" s="74"/>
      <c r="K4" s="75"/>
      <c r="L4" s="2" t="s">
        <v>38</v>
      </c>
      <c r="M4" s="7" t="s">
        <v>12</v>
      </c>
      <c r="N4" s="79">
        <f>SUM(F13:F59973)</f>
        <v>2263293</v>
      </c>
      <c r="O4" s="79"/>
      <c r="P4" s="79"/>
      <c r="Q4" s="80"/>
      <c r="R4" s="2" t="s">
        <v>38</v>
      </c>
      <c r="S4" s="23"/>
    </row>
    <row r="5" spans="1:19" ht="13.5" thickBot="1" x14ac:dyDescent="0.25">
      <c r="A5" s="7" t="s">
        <v>13</v>
      </c>
      <c r="B5" s="74">
        <f>B4-B3</f>
        <v>0</v>
      </c>
      <c r="C5" s="74"/>
      <c r="D5" s="74"/>
      <c r="E5" s="75"/>
      <c r="F5" s="2" t="s">
        <v>10</v>
      </c>
      <c r="G5" s="7" t="s">
        <v>13</v>
      </c>
      <c r="H5" s="74">
        <f>H4-H3</f>
        <v>-133034.59000003338</v>
      </c>
      <c r="I5" s="74"/>
      <c r="J5" s="74"/>
      <c r="K5" s="75"/>
      <c r="M5" s="7" t="s">
        <v>13</v>
      </c>
      <c r="N5" s="79">
        <f>N4-N3</f>
        <v>0</v>
      </c>
      <c r="O5" s="79"/>
      <c r="P5" s="79"/>
      <c r="Q5" s="80"/>
      <c r="S5" s="23"/>
    </row>
    <row r="6" spans="1:19" ht="13.5" thickBot="1" x14ac:dyDescent="0.25">
      <c r="A6" s="73" t="s">
        <v>14</v>
      </c>
      <c r="B6" s="71"/>
      <c r="C6" s="71"/>
      <c r="D6" s="71"/>
      <c r="E6" s="72"/>
      <c r="G6" s="73" t="s">
        <v>14</v>
      </c>
      <c r="H6" s="71"/>
      <c r="I6" s="71"/>
      <c r="J6" s="71"/>
      <c r="K6" s="72"/>
      <c r="M6" s="73" t="s">
        <v>14</v>
      </c>
      <c r="N6" s="71"/>
      <c r="O6" s="71"/>
      <c r="P6" s="71"/>
      <c r="Q6" s="72"/>
      <c r="S6" s="22"/>
    </row>
    <row r="7" spans="1:19" ht="12.75" customHeight="1" x14ac:dyDescent="0.2">
      <c r="A7" s="6"/>
      <c r="B7" s="83" t="s">
        <v>39</v>
      </c>
      <c r="C7" s="84"/>
      <c r="D7" s="84"/>
      <c r="E7" s="85"/>
      <c r="G7" s="6"/>
      <c r="H7" s="83" t="s">
        <v>44</v>
      </c>
      <c r="I7" s="84"/>
      <c r="J7" s="84"/>
      <c r="K7" s="85"/>
      <c r="M7" s="92" t="s">
        <v>45</v>
      </c>
      <c r="N7" s="84"/>
      <c r="O7" s="84"/>
      <c r="P7" s="85"/>
      <c r="Q7" s="3"/>
    </row>
    <row r="8" spans="1:19" x14ac:dyDescent="0.2">
      <c r="A8" s="6"/>
      <c r="B8" s="86"/>
      <c r="C8" s="87"/>
      <c r="D8" s="87"/>
      <c r="E8" s="88"/>
      <c r="F8" s="2" t="s">
        <v>15</v>
      </c>
      <c r="G8" s="6"/>
      <c r="H8" s="86"/>
      <c r="I8" s="87"/>
      <c r="J8" s="87"/>
      <c r="K8" s="88"/>
      <c r="L8" s="2" t="s">
        <v>15</v>
      </c>
      <c r="M8" s="86"/>
      <c r="N8" s="87"/>
      <c r="O8" s="87"/>
      <c r="P8" s="88"/>
      <c r="Q8" s="2" t="s">
        <v>15</v>
      </c>
    </row>
    <row r="9" spans="1:19" ht="13.5" thickBot="1" x14ac:dyDescent="0.25">
      <c r="A9" s="6"/>
      <c r="B9" s="89"/>
      <c r="C9" s="90"/>
      <c r="D9" s="90"/>
      <c r="E9" s="91"/>
      <c r="G9" s="6"/>
      <c r="H9" s="89"/>
      <c r="I9" s="90"/>
      <c r="J9" s="90"/>
      <c r="K9" s="91"/>
      <c r="L9" s="2"/>
      <c r="M9" s="89"/>
      <c r="N9" s="90"/>
      <c r="O9" s="90"/>
      <c r="P9" s="91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3" t="s">
        <v>17</v>
      </c>
      <c r="G11" s="43"/>
      <c r="H11" s="81" t="s">
        <v>3</v>
      </c>
      <c r="I11" s="43" t="s">
        <v>48</v>
      </c>
      <c r="J11" s="43"/>
      <c r="K11" s="81" t="s">
        <v>3</v>
      </c>
      <c r="L11" s="94" t="s">
        <v>18</v>
      </c>
      <c r="M11" s="94"/>
      <c r="N11" s="81" t="s">
        <v>3</v>
      </c>
      <c r="O11" s="43" t="s">
        <v>4</v>
      </c>
      <c r="P11" s="43"/>
      <c r="Q11" s="81" t="s">
        <v>3</v>
      </c>
      <c r="R11" s="93" t="s">
        <v>49</v>
      </c>
      <c r="S11" s="93" t="s">
        <v>5</v>
      </c>
    </row>
    <row r="12" spans="1:19" s="1" customFormat="1" x14ac:dyDescent="0.2">
      <c r="A12" s="81"/>
      <c r="B12" s="81"/>
      <c r="C12" s="81"/>
      <c r="D12" s="82"/>
      <c r="E12" s="82"/>
      <c r="F12" s="44" t="s">
        <v>6</v>
      </c>
      <c r="G12" s="44" t="s">
        <v>7</v>
      </c>
      <c r="H12" s="81"/>
      <c r="I12" s="44" t="s">
        <v>6</v>
      </c>
      <c r="J12" s="44" t="s">
        <v>7</v>
      </c>
      <c r="K12" s="81"/>
      <c r="L12" s="38" t="s">
        <v>6</v>
      </c>
      <c r="M12" s="38" t="s">
        <v>7</v>
      </c>
      <c r="N12" s="81"/>
      <c r="O12" s="44" t="s">
        <v>6</v>
      </c>
      <c r="P12" s="44" t="s">
        <v>7</v>
      </c>
      <c r="Q12" s="81"/>
      <c r="R12" s="93"/>
      <c r="S12" s="93"/>
    </row>
    <row r="13" spans="1:19" x14ac:dyDescent="0.2">
      <c r="A13" s="50">
        <v>43921</v>
      </c>
      <c r="B13" s="39" t="s">
        <v>59</v>
      </c>
      <c r="C13" s="46">
        <f>VLOOKUP(D13,'Holdings Manager'!$C$2:$O$63,13,FALSE)</f>
        <v>43</v>
      </c>
      <c r="D13" s="69" t="s">
        <v>108</v>
      </c>
      <c r="E13" s="69" t="s">
        <v>109</v>
      </c>
      <c r="F13" s="48">
        <f>VLOOKUP(D13,'Holdings Manager'!$C$2:$E$63,3,FALSE)</f>
        <v>38552</v>
      </c>
      <c r="G13" s="48">
        <f>VLOOKUP(D13,Sheet1!$C$1:$E$59,3,FALSE)</f>
        <v>38552</v>
      </c>
      <c r="H13" s="40">
        <f>F13-G13</f>
        <v>0</v>
      </c>
      <c r="I13" s="48">
        <f>VLOOKUP(D13,'Holdings Manager'!$C$2:$J$63,8,FALSE)</f>
        <v>48.14</v>
      </c>
      <c r="J13" s="48">
        <f>VLOOKUP(D13,Sheet1!$C$1:$J$59,8,FALSE)</f>
        <v>48.14</v>
      </c>
      <c r="K13" s="41">
        <f>I13-J13</f>
        <v>0</v>
      </c>
      <c r="L13" s="48">
        <f>VLOOKUP(D13,'Holdings Manager'!$C$2:$H$63,6,FALSE)</f>
        <v>1855893.28</v>
      </c>
      <c r="M13" s="48">
        <f>VLOOKUP(D13,Sheet1!$C$1:$H$59,6,FALSE)</f>
        <v>1855893.28</v>
      </c>
      <c r="N13" s="41">
        <f>L13-M13</f>
        <v>0</v>
      </c>
      <c r="O13" s="48">
        <f>IFERROR(VLOOKUP(D13,'Accruals Manager'!$B$2:$C$33,2,FALSE),0)</f>
        <v>0</v>
      </c>
      <c r="P13" s="48">
        <v>0</v>
      </c>
      <c r="Q13" s="40">
        <f t="shared" ref="Q13:Q65" si="0">O13-P13</f>
        <v>0</v>
      </c>
      <c r="R13" s="42"/>
      <c r="S13" s="42"/>
    </row>
    <row r="14" spans="1:19" x14ac:dyDescent="0.2">
      <c r="A14" s="50">
        <v>43921</v>
      </c>
      <c r="B14" s="39" t="s">
        <v>59</v>
      </c>
      <c r="C14" s="46">
        <f>VLOOKUP(D14,'Holdings Manager'!$C$2:$O$63,13,FALSE)</f>
        <v>43</v>
      </c>
      <c r="D14" s="69" t="s">
        <v>112</v>
      </c>
      <c r="E14" s="69">
        <v>617760202</v>
      </c>
      <c r="F14" s="48">
        <f>VLOOKUP(D14,'Holdings Manager'!$C$2:$E$63,3,FALSE)</f>
        <v>14000</v>
      </c>
      <c r="G14" s="48">
        <f>VLOOKUP(D14,Sheet1!$C$1:$E$59,3,FALSE)</f>
        <v>14000</v>
      </c>
      <c r="H14" s="40">
        <f t="shared" ref="H14:H65" si="1">F14-G14</f>
        <v>0</v>
      </c>
      <c r="I14" s="48">
        <f>VLOOKUP(D14,'Holdings Manager'!$C$2:$J$63,8,FALSE)</f>
        <v>24.57</v>
      </c>
      <c r="J14" s="48">
        <f>VLOOKUP(D14,Sheet1!$C$1:$J$59,8,FALSE)</f>
        <v>24.57</v>
      </c>
      <c r="K14" s="41">
        <f t="shared" ref="K14:K65" si="2">I14-J14</f>
        <v>0</v>
      </c>
      <c r="L14" s="48">
        <f>VLOOKUP(D14,'Holdings Manager'!$C$2:$H$63,6,FALSE)</f>
        <v>343980</v>
      </c>
      <c r="M14" s="48">
        <f>VLOOKUP(D14,Sheet1!$C$1:$H$59,6,FALSE)</f>
        <v>343980</v>
      </c>
      <c r="N14" s="41">
        <f t="shared" ref="N14:N65" si="3">L14-M14</f>
        <v>0</v>
      </c>
      <c r="O14" s="48">
        <f>IFERROR(VLOOKUP(D14,'Accruals Manager'!$B$2:$C$33,2,FALSE),0)</f>
        <v>0</v>
      </c>
      <c r="P14" s="48">
        <v>0</v>
      </c>
      <c r="Q14" s="40">
        <f t="shared" si="0"/>
        <v>0</v>
      </c>
      <c r="R14" s="42"/>
      <c r="S14" s="42"/>
    </row>
    <row r="15" spans="1:19" ht="12.75" customHeight="1" x14ac:dyDescent="0.2">
      <c r="A15" s="50">
        <v>43921</v>
      </c>
      <c r="B15" s="39" t="s">
        <v>59</v>
      </c>
      <c r="C15" s="46">
        <f>VLOOKUP(D15,'Holdings Manager'!$C$2:$O$63,13,FALSE)</f>
        <v>41</v>
      </c>
      <c r="D15" s="69" t="s">
        <v>114</v>
      </c>
      <c r="E15" s="69" t="s">
        <v>115</v>
      </c>
      <c r="F15" s="48">
        <f>VLOOKUP(D15,'Holdings Manager'!$C$2:$E$63,3,FALSE)</f>
        <v>14596</v>
      </c>
      <c r="G15" s="48">
        <f>VLOOKUP(D15,Sheet1!$C$1:$E$59,3,FALSE)</f>
        <v>14596</v>
      </c>
      <c r="H15" s="40">
        <f t="shared" si="1"/>
        <v>0</v>
      </c>
      <c r="I15" s="48">
        <f>VLOOKUP(D15,'Holdings Manager'!$C$2:$J$63,8,FALSE)</f>
        <v>152.57</v>
      </c>
      <c r="J15" s="48">
        <f>VLOOKUP(D15,Sheet1!$C$1:$J$59,8,FALSE)</f>
        <v>152.57</v>
      </c>
      <c r="K15" s="41">
        <f t="shared" si="2"/>
        <v>0</v>
      </c>
      <c r="L15" s="48">
        <f>VLOOKUP(D15,'Holdings Manager'!$C$2:$H$63,6,FALSE)</f>
        <v>2226911.7200000002</v>
      </c>
      <c r="M15" s="48">
        <f>VLOOKUP(D15,Sheet1!$C$1:$H$59,6,FALSE)</f>
        <v>2226911.7200000002</v>
      </c>
      <c r="N15" s="41">
        <f t="shared" si="3"/>
        <v>0</v>
      </c>
      <c r="O15" s="48">
        <f>IFERROR(VLOOKUP(D15,'Accruals Manager'!$B$2:$C$33,2,FALSE),0)</f>
        <v>67.02</v>
      </c>
      <c r="P15" s="48">
        <v>67.02</v>
      </c>
      <c r="Q15" s="40">
        <f t="shared" si="0"/>
        <v>0</v>
      </c>
      <c r="R15" s="42"/>
      <c r="S15" s="42"/>
    </row>
    <row r="16" spans="1:19" x14ac:dyDescent="0.2">
      <c r="A16" s="50">
        <v>43921</v>
      </c>
      <c r="B16" s="39" t="s">
        <v>59</v>
      </c>
      <c r="C16" s="46">
        <f>VLOOKUP(D16,'Holdings Manager'!$C$2:$O$63,13,FALSE)</f>
        <v>43</v>
      </c>
      <c r="D16" s="69" t="s">
        <v>117</v>
      </c>
      <c r="E16" s="69">
        <v>589339209</v>
      </c>
      <c r="F16" s="48">
        <f>VLOOKUP(D16,'Holdings Manager'!$C$2:$E$63,3,FALSE)</f>
        <v>73023</v>
      </c>
      <c r="G16" s="48">
        <f>VLOOKUP(D16,Sheet1!$C$1:$E$59,3,FALSE)</f>
        <v>73023</v>
      </c>
      <c r="H16" s="40">
        <f t="shared" si="1"/>
        <v>0</v>
      </c>
      <c r="I16" s="48">
        <f>VLOOKUP(D16,'Holdings Manager'!$C$2:$J$63,8,FALSE)</f>
        <v>20.399999999999999</v>
      </c>
      <c r="J16" s="48">
        <f>VLOOKUP(D16,Sheet1!$C$1:$J$59,8,FALSE)</f>
        <v>20.54</v>
      </c>
      <c r="K16" s="41">
        <f t="shared" si="2"/>
        <v>-0.14000000000000057</v>
      </c>
      <c r="L16" s="48">
        <f>VLOOKUP(D16,'Holdings Manager'!$C$2:$H$63,6,FALSE)</f>
        <v>1489669.2</v>
      </c>
      <c r="M16" s="48">
        <f>VLOOKUP(D16,Sheet1!$C$1:$H$59,6,FALSE)</f>
        <v>1500257.54</v>
      </c>
      <c r="N16" s="41">
        <f t="shared" si="3"/>
        <v>-10588.340000000084</v>
      </c>
      <c r="O16" s="48">
        <f>IFERROR(VLOOKUP(D16,'Accruals Manager'!$B$2:$C$33,2,FALSE),0)</f>
        <v>0</v>
      </c>
      <c r="P16" s="48">
        <v>0</v>
      </c>
      <c r="Q16" s="40">
        <f t="shared" si="0"/>
        <v>0</v>
      </c>
      <c r="R16" s="42" t="s">
        <v>47</v>
      </c>
      <c r="S16" s="42"/>
    </row>
    <row r="17" spans="1:19" x14ac:dyDescent="0.2">
      <c r="A17" s="50">
        <v>43921</v>
      </c>
      <c r="B17" s="39" t="s">
        <v>59</v>
      </c>
      <c r="C17" s="46">
        <f>VLOOKUP(D17,'Holdings Manager'!$C$2:$O$63,13,FALSE)</f>
        <v>41</v>
      </c>
      <c r="D17" s="69" t="s">
        <v>119</v>
      </c>
      <c r="E17" s="69" t="s">
        <v>120</v>
      </c>
      <c r="F17" s="48">
        <f>VLOOKUP(D17,'Holdings Manager'!$C$2:$E$63,3,FALSE)</f>
        <v>5992</v>
      </c>
      <c r="G17" s="48">
        <f>VLOOKUP(D17,Sheet1!$C$1:$E$59,3,FALSE)</f>
        <v>5992</v>
      </c>
      <c r="H17" s="40">
        <f t="shared" si="1"/>
        <v>0</v>
      </c>
      <c r="I17" s="48">
        <f>VLOOKUP(D17,'Holdings Manager'!$C$2:$J$63,8,FALSE)</f>
        <v>416.93</v>
      </c>
      <c r="J17" s="48">
        <f>VLOOKUP(D17,Sheet1!$C$1:$J$59,8,FALSE)</f>
        <v>416.93</v>
      </c>
      <c r="K17" s="41">
        <f t="shared" si="2"/>
        <v>0</v>
      </c>
      <c r="L17" s="48">
        <f>VLOOKUP(D17,'Holdings Manager'!$C$2:$H$63,6,FALSE)</f>
        <v>2498244.56</v>
      </c>
      <c r="M17" s="48">
        <f>VLOOKUP(D17,Sheet1!$C$1:$H$59,6,FALSE)</f>
        <v>2498244.56</v>
      </c>
      <c r="N17" s="41">
        <f t="shared" si="3"/>
        <v>0</v>
      </c>
      <c r="O17" s="48">
        <f>IFERROR(VLOOKUP(D17,'Accruals Manager'!$B$2:$C$33,2,FALSE),0)</f>
        <v>0</v>
      </c>
      <c r="P17" s="48">
        <v>0</v>
      </c>
      <c r="Q17" s="40">
        <f t="shared" si="0"/>
        <v>0</v>
      </c>
      <c r="R17" s="42"/>
      <c r="S17" s="42"/>
    </row>
    <row r="18" spans="1:19" x14ac:dyDescent="0.2">
      <c r="A18" s="50">
        <v>43921</v>
      </c>
      <c r="B18" s="39" t="s">
        <v>59</v>
      </c>
      <c r="C18" s="46">
        <f>VLOOKUP(D18,'Holdings Manager'!$C$2:$O$63,13,FALSE)</f>
        <v>43</v>
      </c>
      <c r="D18" s="69" t="s">
        <v>122</v>
      </c>
      <c r="E18" s="69" t="s">
        <v>123</v>
      </c>
      <c r="F18" s="48">
        <f>VLOOKUP(D18,'Holdings Manager'!$C$2:$E$63,3,FALSE)</f>
        <v>77042</v>
      </c>
      <c r="G18" s="48">
        <f>VLOOKUP(D18,Sheet1!$C$1:$E$59,3,FALSE)</f>
        <v>77042</v>
      </c>
      <c r="H18" s="40">
        <f t="shared" si="1"/>
        <v>0</v>
      </c>
      <c r="I18" s="48">
        <f>VLOOKUP(D18,'Holdings Manager'!$C$2:$J$63,8,FALSE)</f>
        <v>5.63</v>
      </c>
      <c r="J18" s="48">
        <f>VLOOKUP(D18,Sheet1!$C$1:$J$59,8,FALSE)</f>
        <v>5.4</v>
      </c>
      <c r="K18" s="41">
        <f t="shared" si="2"/>
        <v>0.22999999999999954</v>
      </c>
      <c r="L18" s="48">
        <f>VLOOKUP(D18,'Holdings Manager'!$C$2:$H$63,6,FALSE)</f>
        <v>433746.46</v>
      </c>
      <c r="M18" s="48">
        <f>VLOOKUP(D18,Sheet1!$C$1:$H$59,6,FALSE)</f>
        <v>416103.84</v>
      </c>
      <c r="N18" s="41">
        <f t="shared" si="3"/>
        <v>17642.619999999995</v>
      </c>
      <c r="O18" s="48">
        <f>IFERROR(VLOOKUP(D18,'Accruals Manager'!$B$2:$C$33,2,FALSE),0)</f>
        <v>4237.3100000000004</v>
      </c>
      <c r="P18" s="48">
        <v>4237.3100000000004</v>
      </c>
      <c r="Q18" s="40">
        <f t="shared" si="0"/>
        <v>0</v>
      </c>
      <c r="R18" s="42" t="s">
        <v>47</v>
      </c>
      <c r="S18" s="42"/>
    </row>
    <row r="19" spans="1:19" ht="12.75" customHeight="1" x14ac:dyDescent="0.2">
      <c r="A19" s="50">
        <v>43921</v>
      </c>
      <c r="B19" s="39" t="s">
        <v>59</v>
      </c>
      <c r="C19" s="46">
        <f>VLOOKUP(D19,'Holdings Manager'!$C$2:$O$63,13,FALSE)</f>
        <v>43</v>
      </c>
      <c r="D19" s="69" t="s">
        <v>125</v>
      </c>
      <c r="E19" s="69" t="s">
        <v>126</v>
      </c>
      <c r="F19" s="48">
        <f>VLOOKUP(D19,'Holdings Manager'!$C$2:$E$63,3,FALSE)</f>
        <v>4500</v>
      </c>
      <c r="G19" s="48">
        <f>VLOOKUP(D19,Sheet1!$C$1:$E$59,3,FALSE)</f>
        <v>4500</v>
      </c>
      <c r="H19" s="40">
        <f t="shared" si="1"/>
        <v>0</v>
      </c>
      <c r="I19" s="48">
        <f>VLOOKUP(D19,'Holdings Manager'!$C$2:$J$63,8,FALSE)</f>
        <v>112.61</v>
      </c>
      <c r="J19" s="48">
        <f>VLOOKUP(D19,Sheet1!$C$1:$J$59,8,FALSE)</f>
        <v>112.61</v>
      </c>
      <c r="K19" s="41">
        <f t="shared" si="2"/>
        <v>0</v>
      </c>
      <c r="L19" s="48">
        <f>VLOOKUP(D19,'Holdings Manager'!$C$2:$H$63,6,FALSE)</f>
        <v>506745</v>
      </c>
      <c r="M19" s="48">
        <f>VLOOKUP(D19,Sheet1!$C$1:$H$59,6,FALSE)</f>
        <v>506745</v>
      </c>
      <c r="N19" s="41">
        <f t="shared" si="3"/>
        <v>0</v>
      </c>
      <c r="O19" s="48">
        <f>IFERROR(VLOOKUP(D19,'Accruals Manager'!$B$2:$C$33,2,FALSE),0)</f>
        <v>0</v>
      </c>
      <c r="P19" s="48">
        <v>0</v>
      </c>
      <c r="Q19" s="40">
        <f t="shared" si="0"/>
        <v>0</v>
      </c>
      <c r="R19" s="42"/>
      <c r="S19" s="42"/>
    </row>
    <row r="20" spans="1:19" x14ac:dyDescent="0.2">
      <c r="A20" s="50">
        <v>43921</v>
      </c>
      <c r="B20" s="39" t="s">
        <v>59</v>
      </c>
      <c r="C20" s="46">
        <f>VLOOKUP(D20,'Holdings Manager'!$C$2:$O$63,13,FALSE)</f>
        <v>41</v>
      </c>
      <c r="D20" s="69" t="s">
        <v>128</v>
      </c>
      <c r="E20" s="69" t="s">
        <v>129</v>
      </c>
      <c r="F20" s="48">
        <f>VLOOKUP(D20,'Holdings Manager'!$C$2:$E$63,3,FALSE)</f>
        <v>30672</v>
      </c>
      <c r="G20" s="48">
        <f>VLOOKUP(D20,Sheet1!$C$1:$E$59,3,FALSE)</f>
        <v>30672</v>
      </c>
      <c r="H20" s="40">
        <f t="shared" si="1"/>
        <v>0</v>
      </c>
      <c r="I20" s="48">
        <f>VLOOKUP(D20,'Holdings Manager'!$C$2:$J$63,8,FALSE)</f>
        <v>47.45</v>
      </c>
      <c r="J20" s="48">
        <f>VLOOKUP(D20,Sheet1!$C$1:$J$59,8,FALSE)</f>
        <v>47.45</v>
      </c>
      <c r="K20" s="41">
        <f t="shared" si="2"/>
        <v>0</v>
      </c>
      <c r="L20" s="48">
        <f>VLOOKUP(D20,'Holdings Manager'!$C$2:$H$63,6,FALSE)</f>
        <v>1455386.4</v>
      </c>
      <c r="M20" s="48">
        <f>VLOOKUP(D20,Sheet1!$C$1:$H$59,6,FALSE)</f>
        <v>1455386.4</v>
      </c>
      <c r="N20" s="41">
        <f t="shared" si="3"/>
        <v>0</v>
      </c>
      <c r="O20" s="48">
        <f>IFERROR(VLOOKUP(D20,'Accruals Manager'!$B$2:$C$33,2,FALSE),0)</f>
        <v>0</v>
      </c>
      <c r="P20" s="48">
        <v>0</v>
      </c>
      <c r="Q20" s="40">
        <f t="shared" si="0"/>
        <v>0</v>
      </c>
      <c r="S20" s="42"/>
    </row>
    <row r="21" spans="1:19" x14ac:dyDescent="0.2">
      <c r="A21" s="50">
        <v>43921</v>
      </c>
      <c r="B21" s="39" t="s">
        <v>59</v>
      </c>
      <c r="C21" s="46">
        <f>VLOOKUP(D21,'Holdings Manager'!$C$2:$O$63,13,FALSE)</f>
        <v>41</v>
      </c>
      <c r="D21" s="69" t="s">
        <v>131</v>
      </c>
      <c r="E21" s="69" t="s">
        <v>132</v>
      </c>
      <c r="F21" s="48">
        <f>VLOOKUP(D21,'Holdings Manager'!$C$2:$E$63,3,FALSE)</f>
        <v>27647</v>
      </c>
      <c r="G21" s="48">
        <f>VLOOKUP(D21,Sheet1!$C$1:$E$59,3,FALSE)</f>
        <v>27647</v>
      </c>
      <c r="H21" s="40">
        <f t="shared" si="1"/>
        <v>0</v>
      </c>
      <c r="I21" s="48">
        <f>VLOOKUP(D21,'Holdings Manager'!$C$2:$J$63,8,FALSE)</f>
        <v>54.41</v>
      </c>
      <c r="J21" s="48">
        <f>VLOOKUP(D21,Sheet1!$C$1:$J$59,8,FALSE)</f>
        <v>54.41</v>
      </c>
      <c r="K21" s="41">
        <f t="shared" si="2"/>
        <v>0</v>
      </c>
      <c r="L21" s="48">
        <f>VLOOKUP(D21,'Holdings Manager'!$C$2:$H$63,6,FALSE)</f>
        <v>1504273.27</v>
      </c>
      <c r="M21" s="48">
        <f>VLOOKUP(D21,Sheet1!$C$1:$H$59,6,FALSE)</f>
        <v>1504273.27</v>
      </c>
      <c r="N21" s="41">
        <f t="shared" si="3"/>
        <v>0</v>
      </c>
      <c r="O21" s="48">
        <f>IFERROR(VLOOKUP(D21,'Accruals Manager'!$B$2:$C$33,2,FALSE),0)</f>
        <v>0</v>
      </c>
      <c r="P21" s="48">
        <v>0</v>
      </c>
      <c r="Q21" s="40">
        <f t="shared" si="0"/>
        <v>0</v>
      </c>
      <c r="R21" s="42"/>
      <c r="S21" s="42"/>
    </row>
    <row r="22" spans="1:19" ht="12.75" customHeight="1" x14ac:dyDescent="0.2">
      <c r="A22" s="50">
        <v>43921</v>
      </c>
      <c r="B22" s="39" t="s">
        <v>59</v>
      </c>
      <c r="C22" s="46">
        <f>VLOOKUP(D22,'Holdings Manager'!$C$2:$O$63,13,FALSE)</f>
        <v>43</v>
      </c>
      <c r="D22" s="69" t="s">
        <v>134</v>
      </c>
      <c r="E22" s="69" t="s">
        <v>135</v>
      </c>
      <c r="F22" s="48">
        <f>VLOOKUP(D22,'Holdings Manager'!$C$2:$E$63,3,FALSE)</f>
        <v>22201</v>
      </c>
      <c r="G22" s="48">
        <f>VLOOKUP(D22,Sheet1!$C$1:$E$59,3,FALSE)</f>
        <v>22201</v>
      </c>
      <c r="H22" s="40">
        <f t="shared" si="1"/>
        <v>0</v>
      </c>
      <c r="I22" s="48">
        <f>VLOOKUP(D22,'Holdings Manager'!$C$2:$J$63,8,FALSE)</f>
        <v>42.15</v>
      </c>
      <c r="J22" s="48">
        <f>VLOOKUP(D22,Sheet1!$C$1:$J$59,8,FALSE)</f>
        <v>42.15</v>
      </c>
      <c r="K22" s="41">
        <f t="shared" si="2"/>
        <v>0</v>
      </c>
      <c r="L22" s="48">
        <f>VLOOKUP(D22,'Holdings Manager'!$C$2:$H$63,6,FALSE)</f>
        <v>935772.15</v>
      </c>
      <c r="M22" s="48">
        <f>VLOOKUP(D22,Sheet1!$C$1:$H$59,6,FALSE)</f>
        <v>935772.15</v>
      </c>
      <c r="N22" s="41">
        <f t="shared" si="3"/>
        <v>0</v>
      </c>
      <c r="O22" s="48">
        <f>IFERROR(VLOOKUP(D22,'Accruals Manager'!$B$2:$C$33,2,FALSE),0)</f>
        <v>0</v>
      </c>
      <c r="P22" s="48">
        <v>0</v>
      </c>
      <c r="Q22" s="40">
        <f t="shared" si="0"/>
        <v>0</v>
      </c>
      <c r="R22" s="42"/>
      <c r="S22" s="42"/>
    </row>
    <row r="23" spans="1:19" ht="12.75" customHeight="1" x14ac:dyDescent="0.2">
      <c r="A23" s="50">
        <v>43921</v>
      </c>
      <c r="B23" s="39" t="s">
        <v>59</v>
      </c>
      <c r="C23" s="46">
        <f>VLOOKUP(D23,'Holdings Manager'!$C$2:$O$63,13,FALSE)</f>
        <v>41</v>
      </c>
      <c r="D23" s="69" t="s">
        <v>137</v>
      </c>
      <c r="E23" s="69" t="s">
        <v>138</v>
      </c>
      <c r="F23" s="48">
        <f>VLOOKUP(D23,'Holdings Manager'!$C$2:$E$63,3,FALSE)</f>
        <v>11424</v>
      </c>
      <c r="G23" s="48">
        <f>VLOOKUP(D23,Sheet1!$C$1:$E$59,3,FALSE)</f>
        <v>11424</v>
      </c>
      <c r="H23" s="40">
        <f t="shared" si="1"/>
        <v>0</v>
      </c>
      <c r="I23" s="48">
        <f>VLOOKUP(D23,'Holdings Manager'!$C$2:$J$63,8,FALSE)</f>
        <v>136</v>
      </c>
      <c r="J23" s="48">
        <f>VLOOKUP(D23,Sheet1!$C$1:$J$59,8,FALSE)</f>
        <v>136</v>
      </c>
      <c r="K23" s="41">
        <f t="shared" si="2"/>
        <v>0</v>
      </c>
      <c r="L23" s="48">
        <f>VLOOKUP(D23,'Holdings Manager'!$C$2:$H$63,6,FALSE)</f>
        <v>1553664</v>
      </c>
      <c r="M23" s="48">
        <f>VLOOKUP(D23,Sheet1!$C$1:$H$59,6,FALSE)</f>
        <v>1553664</v>
      </c>
      <c r="N23" s="41">
        <f t="shared" si="3"/>
        <v>0</v>
      </c>
      <c r="O23" s="48">
        <f>IFERROR(VLOOKUP(D23,'Accruals Manager'!$B$2:$C$33,2,FALSE),0)</f>
        <v>0</v>
      </c>
      <c r="P23" s="48">
        <v>0</v>
      </c>
      <c r="Q23" s="40">
        <f t="shared" si="0"/>
        <v>0</v>
      </c>
      <c r="R23" s="42"/>
      <c r="S23" s="42"/>
    </row>
    <row r="24" spans="1:19" x14ac:dyDescent="0.2">
      <c r="A24" s="50">
        <v>43921</v>
      </c>
      <c r="B24" s="39" t="s">
        <v>59</v>
      </c>
      <c r="C24" s="46">
        <f>VLOOKUP(D24,'Holdings Manager'!$C$2:$O$63,13,FALSE)</f>
        <v>43</v>
      </c>
      <c r="D24" s="69" t="s">
        <v>140</v>
      </c>
      <c r="E24" s="69">
        <v>398438408</v>
      </c>
      <c r="F24" s="48">
        <f>VLOOKUP(D24,'Holdings Manager'!$C$2:$E$63,3,FALSE)</f>
        <v>50445</v>
      </c>
      <c r="G24" s="48">
        <f>VLOOKUP(D24,Sheet1!$C$1:$E$59,3,FALSE)</f>
        <v>50445</v>
      </c>
      <c r="H24" s="40">
        <f t="shared" si="1"/>
        <v>0</v>
      </c>
      <c r="I24" s="48">
        <f>VLOOKUP(D24,'Holdings Manager'!$C$2:$J$63,8,FALSE)</f>
        <v>20.14</v>
      </c>
      <c r="J24" s="48">
        <f>VLOOKUP(D24,Sheet1!$C$1:$J$59,8,FALSE)</f>
        <v>20.14</v>
      </c>
      <c r="K24" s="41">
        <f t="shared" si="2"/>
        <v>0</v>
      </c>
      <c r="L24" s="48">
        <f>VLOOKUP(D24,'Holdings Manager'!$C$2:$H$63,6,FALSE)</f>
        <v>1015962.3</v>
      </c>
      <c r="M24" s="48">
        <f>VLOOKUP(D24,Sheet1!$C$1:$H$59,6,FALSE)</f>
        <v>1015962.3</v>
      </c>
      <c r="N24" s="41">
        <f t="shared" si="3"/>
        <v>0</v>
      </c>
      <c r="O24" s="48">
        <f>IFERROR(VLOOKUP(D24,'Accruals Manager'!$B$2:$C$33,2,FALSE),0)</f>
        <v>0</v>
      </c>
      <c r="P24" s="48">
        <v>0</v>
      </c>
      <c r="Q24" s="40">
        <f t="shared" si="0"/>
        <v>0</v>
      </c>
      <c r="R24" s="42"/>
      <c r="S24" s="42"/>
    </row>
    <row r="25" spans="1:19" x14ac:dyDescent="0.2">
      <c r="A25" s="50">
        <v>43921</v>
      </c>
      <c r="B25" s="39" t="s">
        <v>59</v>
      </c>
      <c r="C25" s="46">
        <f>VLOOKUP(D25,'Holdings Manager'!$C$2:$O$63,13,FALSE)</f>
        <v>41</v>
      </c>
      <c r="D25" s="69" t="s">
        <v>142</v>
      </c>
      <c r="E25" s="69" t="s">
        <v>143</v>
      </c>
      <c r="F25" s="48">
        <f>VLOOKUP(D25,'Holdings Manager'!$C$2:$E$63,3,FALSE)</f>
        <v>60507</v>
      </c>
      <c r="G25" s="48">
        <f>VLOOKUP(D25,Sheet1!$C$1:$E$59,3,FALSE)</f>
        <v>60507</v>
      </c>
      <c r="H25" s="40">
        <f t="shared" si="1"/>
        <v>0</v>
      </c>
      <c r="I25" s="48">
        <f>VLOOKUP(D25,'Holdings Manager'!$C$2:$J$63,8,FALSE)</f>
        <v>10.029999999999999</v>
      </c>
      <c r="J25" s="48">
        <f>VLOOKUP(D25,Sheet1!$C$1:$J$59,8,FALSE)</f>
        <v>10.029999999999999</v>
      </c>
      <c r="K25" s="41">
        <f t="shared" si="2"/>
        <v>0</v>
      </c>
      <c r="L25" s="48">
        <f>VLOOKUP(D25,'Holdings Manager'!$C$2:$H$63,6,FALSE)</f>
        <v>371444.19</v>
      </c>
      <c r="M25" s="48">
        <f>VLOOKUP(D25,Sheet1!$C$1:$H$59,6,FALSE)</f>
        <v>372324.08</v>
      </c>
      <c r="N25" s="41">
        <f t="shared" si="3"/>
        <v>-879.89000000001397</v>
      </c>
      <c r="O25" s="48">
        <f>IFERROR(VLOOKUP(D25,'Accruals Manager'!$B$2:$C$33,2,FALSE),0)</f>
        <v>8014.15</v>
      </c>
      <c r="P25" s="48">
        <v>8014.15</v>
      </c>
      <c r="Q25" s="40">
        <f t="shared" si="0"/>
        <v>0</v>
      </c>
      <c r="R25" s="42" t="s">
        <v>47</v>
      </c>
      <c r="S25" s="42"/>
    </row>
    <row r="26" spans="1:19" x14ac:dyDescent="0.2">
      <c r="A26" s="50">
        <v>43921</v>
      </c>
      <c r="B26" s="39" t="s">
        <v>59</v>
      </c>
      <c r="C26" s="46">
        <f>VLOOKUP(D26,'Holdings Manager'!$C$2:$O$63,13,FALSE)</f>
        <v>43</v>
      </c>
      <c r="D26" s="69" t="s">
        <v>146</v>
      </c>
      <c r="E26" s="69" t="s">
        <v>147</v>
      </c>
      <c r="F26" s="48">
        <f>VLOOKUP(D26,'Holdings Manager'!$C$2:$E$63,3,FALSE)</f>
        <v>141740</v>
      </c>
      <c r="G26" s="48">
        <f>VLOOKUP(D26,Sheet1!$C$1:$E$59,3,FALSE)</f>
        <v>141740</v>
      </c>
      <c r="H26" s="40">
        <f t="shared" si="1"/>
        <v>0</v>
      </c>
      <c r="I26" s="48">
        <f>VLOOKUP(D26,'Holdings Manager'!$C$2:$J$63,8,FALSE)</f>
        <v>6.6769999999999996</v>
      </c>
      <c r="J26" s="48">
        <f>VLOOKUP(D26,Sheet1!$C$1:$J$59,8,FALSE)</f>
        <v>6.83</v>
      </c>
      <c r="K26" s="41">
        <f t="shared" si="2"/>
        <v>-0.15300000000000047</v>
      </c>
      <c r="L26" s="48">
        <f>VLOOKUP(D26,'Holdings Manager'!$C$2:$H$63,6,FALSE)</f>
        <v>946397.98</v>
      </c>
      <c r="M26" s="48">
        <f>VLOOKUP(D26,Sheet1!$C$1:$H$59,6,FALSE)</f>
        <v>967800.72</v>
      </c>
      <c r="N26" s="41">
        <f t="shared" si="3"/>
        <v>-21402.739999999991</v>
      </c>
      <c r="O26" s="48">
        <f>IFERROR(VLOOKUP(D26,'Accruals Manager'!$B$2:$C$33,2,FALSE),0)</f>
        <v>0</v>
      </c>
      <c r="P26" s="48">
        <v>0</v>
      </c>
      <c r="Q26" s="40">
        <f t="shared" si="0"/>
        <v>0</v>
      </c>
      <c r="R26" s="42" t="s">
        <v>47</v>
      </c>
      <c r="S26" s="42"/>
    </row>
    <row r="27" spans="1:19" x14ac:dyDescent="0.2">
      <c r="A27" s="50">
        <v>43921</v>
      </c>
      <c r="B27" s="39" t="s">
        <v>59</v>
      </c>
      <c r="C27" s="46">
        <f>VLOOKUP(D27,'Holdings Manager'!$C$2:$O$63,13,FALSE)</f>
        <v>41</v>
      </c>
      <c r="D27" s="69" t="s">
        <v>149</v>
      </c>
      <c r="E27" s="69" t="s">
        <v>150</v>
      </c>
      <c r="F27" s="48">
        <f>VLOOKUP(D27,'Holdings Manager'!$C$2:$E$63,3,FALSE)</f>
        <v>18000</v>
      </c>
      <c r="G27" s="48">
        <f>VLOOKUP(D27,Sheet1!$C$1:$E$59,3,FALSE)</f>
        <v>18000</v>
      </c>
      <c r="H27" s="40">
        <f t="shared" si="1"/>
        <v>0</v>
      </c>
      <c r="I27" s="48">
        <f>VLOOKUP(D27,'Holdings Manager'!$C$2:$J$63,8,FALSE)</f>
        <v>33.03</v>
      </c>
      <c r="J27" s="48">
        <f>VLOOKUP(D27,Sheet1!$C$1:$J$59,8,FALSE)</f>
        <v>33.03</v>
      </c>
      <c r="K27" s="41">
        <f t="shared" si="2"/>
        <v>0</v>
      </c>
      <c r="L27" s="48">
        <f>VLOOKUP(D27,'Holdings Manager'!$C$2:$H$63,6,FALSE)</f>
        <v>614479.87</v>
      </c>
      <c r="M27" s="48">
        <f>VLOOKUP(D27,Sheet1!$C$1:$H$59,6,FALSE)</f>
        <v>618796.84</v>
      </c>
      <c r="N27" s="41">
        <f t="shared" si="3"/>
        <v>-4316.9699999999721</v>
      </c>
      <c r="O27" s="48">
        <f>IFERROR(VLOOKUP(D27,'Accruals Manager'!$B$2:$C$33,2,FALSE),0)</f>
        <v>0</v>
      </c>
      <c r="P27" s="48">
        <v>0</v>
      </c>
      <c r="Q27" s="40">
        <f t="shared" si="0"/>
        <v>0</v>
      </c>
      <c r="R27" s="42" t="s">
        <v>47</v>
      </c>
      <c r="S27" s="42"/>
    </row>
    <row r="28" spans="1:19" x14ac:dyDescent="0.2">
      <c r="A28" s="50">
        <v>43921</v>
      </c>
      <c r="B28" s="39" t="s">
        <v>59</v>
      </c>
      <c r="C28" s="46">
        <f>VLOOKUP(D28,'Holdings Manager'!$C$2:$O$63,13,FALSE)</f>
        <v>43</v>
      </c>
      <c r="D28" s="69" t="s">
        <v>153</v>
      </c>
      <c r="E28" s="69" t="s">
        <v>154</v>
      </c>
      <c r="F28" s="48">
        <f>VLOOKUP(D28,'Holdings Manager'!$C$2:$E$63,3,FALSE)</f>
        <v>6000</v>
      </c>
      <c r="G28" s="48">
        <f>VLOOKUP(D28,Sheet1!$C$1:$E$59,3,FALSE)</f>
        <v>6000</v>
      </c>
      <c r="H28" s="40">
        <f t="shared" si="1"/>
        <v>0</v>
      </c>
      <c r="I28" s="48">
        <f>VLOOKUP(D28,'Holdings Manager'!$C$2:$J$63,8,FALSE)</f>
        <v>22.8</v>
      </c>
      <c r="J28" s="48">
        <f>VLOOKUP(D28,Sheet1!$C$1:$J$59,8,FALSE)</f>
        <v>23.32</v>
      </c>
      <c r="K28" s="41">
        <f t="shared" si="2"/>
        <v>-0.51999999999999957</v>
      </c>
      <c r="L28" s="48">
        <f>VLOOKUP(D28,'Holdings Manager'!$C$2:$H$63,6,FALSE)</f>
        <v>136800</v>
      </c>
      <c r="M28" s="48">
        <f>VLOOKUP(D28,Sheet1!$C$1:$H$59,6,FALSE)</f>
        <v>139902</v>
      </c>
      <c r="N28" s="41">
        <f t="shared" si="3"/>
        <v>-3102</v>
      </c>
      <c r="O28" s="48">
        <f>IFERROR(VLOOKUP(D28,'Accruals Manager'!$B$2:$C$33,2,FALSE),0)</f>
        <v>0</v>
      </c>
      <c r="P28" s="48">
        <v>0</v>
      </c>
      <c r="Q28" s="40">
        <f t="shared" si="0"/>
        <v>0</v>
      </c>
      <c r="R28" s="42" t="s">
        <v>47</v>
      </c>
      <c r="S28" s="42"/>
    </row>
    <row r="29" spans="1:19" x14ac:dyDescent="0.2">
      <c r="A29" s="50">
        <v>43921</v>
      </c>
      <c r="B29" s="39" t="s">
        <v>59</v>
      </c>
      <c r="C29" s="46">
        <f>VLOOKUP(D29,'Holdings Manager'!$C$2:$O$63,13,FALSE)</f>
        <v>43</v>
      </c>
      <c r="D29" s="69" t="s">
        <v>156</v>
      </c>
      <c r="E29" s="69" t="s">
        <v>157</v>
      </c>
      <c r="F29" s="48">
        <f>VLOOKUP(D29,'Holdings Manager'!$C$2:$E$63,3,FALSE)</f>
        <v>6324</v>
      </c>
      <c r="G29" s="48">
        <f>VLOOKUP(D29,Sheet1!$C$1:$E$59,3,FALSE)</f>
        <v>6324</v>
      </c>
      <c r="H29" s="40">
        <f t="shared" si="1"/>
        <v>0</v>
      </c>
      <c r="I29" s="48">
        <f>VLOOKUP(D29,'Holdings Manager'!$C$2:$J$63,8,FALSE)</f>
        <v>195.92</v>
      </c>
      <c r="J29" s="48">
        <f>VLOOKUP(D29,Sheet1!$C$1:$J$59,8,FALSE)</f>
        <v>195.92</v>
      </c>
      <c r="K29" s="41">
        <f t="shared" si="2"/>
        <v>0</v>
      </c>
      <c r="L29" s="48">
        <f>VLOOKUP(D29,'Holdings Manager'!$C$2:$H$63,6,FALSE)</f>
        <v>1238998.08</v>
      </c>
      <c r="M29" s="48">
        <f>VLOOKUP(D29,Sheet1!$C$1:$H$59,6,FALSE)</f>
        <v>1238998.08</v>
      </c>
      <c r="N29" s="41">
        <f t="shared" si="3"/>
        <v>0</v>
      </c>
      <c r="O29" s="48">
        <f>IFERROR(VLOOKUP(D29,'Accruals Manager'!$B$2:$C$33,2,FALSE),0)</f>
        <v>0</v>
      </c>
      <c r="P29" s="48">
        <v>0</v>
      </c>
      <c r="Q29" s="40">
        <f t="shared" si="0"/>
        <v>0</v>
      </c>
      <c r="R29" s="42"/>
      <c r="S29" s="42"/>
    </row>
    <row r="30" spans="1:19" x14ac:dyDescent="0.2">
      <c r="A30" s="50">
        <v>43921</v>
      </c>
      <c r="B30" s="39" t="s">
        <v>59</v>
      </c>
      <c r="C30" s="46">
        <f>VLOOKUP(D30,'Holdings Manager'!$C$2:$O$63,13,FALSE)</f>
        <v>41</v>
      </c>
      <c r="D30" s="69" t="s">
        <v>159</v>
      </c>
      <c r="E30" s="69" t="s">
        <v>160</v>
      </c>
      <c r="F30" s="48">
        <f>VLOOKUP(D30,'Holdings Manager'!$C$2:$E$63,3,FALSE)</f>
        <v>33623</v>
      </c>
      <c r="G30" s="48">
        <f>VLOOKUP(D30,Sheet1!$C$1:$E$59,3,FALSE)</f>
        <v>33623</v>
      </c>
      <c r="H30" s="40">
        <f t="shared" si="1"/>
        <v>0</v>
      </c>
      <c r="I30" s="48">
        <f>VLOOKUP(D30,'Holdings Manager'!$C$2:$J$63,8,FALSE)</f>
        <v>12.26</v>
      </c>
      <c r="J30" s="48">
        <f>VLOOKUP(D30,Sheet1!$C$1:$J$59,8,FALSE)</f>
        <v>12.26</v>
      </c>
      <c r="K30" s="41">
        <f t="shared" si="2"/>
        <v>0</v>
      </c>
      <c r="L30" s="48">
        <f>VLOOKUP(D30,'Holdings Manager'!$C$2:$H$63,6,FALSE)</f>
        <v>511129.77</v>
      </c>
      <c r="M30" s="48">
        <f>VLOOKUP(D30,Sheet1!$C$1:$H$59,6,FALSE)</f>
        <v>511892.29</v>
      </c>
      <c r="N30" s="41">
        <f t="shared" si="3"/>
        <v>-762.51999999996042</v>
      </c>
      <c r="O30" s="48">
        <f>IFERROR(VLOOKUP(D30,'Accruals Manager'!$B$2:$C$33,2,FALSE),0)</f>
        <v>0</v>
      </c>
      <c r="P30" s="48">
        <v>0</v>
      </c>
      <c r="Q30" s="40">
        <f t="shared" si="0"/>
        <v>0</v>
      </c>
      <c r="R30" s="42" t="s">
        <v>47</v>
      </c>
      <c r="S30" s="42"/>
    </row>
    <row r="31" spans="1:19" x14ac:dyDescent="0.2">
      <c r="A31" s="50">
        <v>43921</v>
      </c>
      <c r="B31" s="39" t="s">
        <v>59</v>
      </c>
      <c r="C31" s="46">
        <f>VLOOKUP(D31,'Holdings Manager'!$C$2:$O$63,13,FALSE)</f>
        <v>41</v>
      </c>
      <c r="D31" s="69" t="s">
        <v>163</v>
      </c>
      <c r="E31" s="69" t="s">
        <v>164</v>
      </c>
      <c r="F31" s="48">
        <f>VLOOKUP(D31,'Holdings Manager'!$C$2:$E$63,3,FALSE)</f>
        <v>22463</v>
      </c>
      <c r="G31" s="48">
        <f>VLOOKUP(D31,Sheet1!$C$1:$E$59,3,FALSE)</f>
        <v>22463</v>
      </c>
      <c r="H31" s="40">
        <f t="shared" si="1"/>
        <v>0</v>
      </c>
      <c r="I31" s="48">
        <f>VLOOKUP(D31,'Holdings Manager'!$C$2:$J$63,8,FALSE)</f>
        <v>85</v>
      </c>
      <c r="J31" s="48">
        <f>VLOOKUP(D31,Sheet1!$C$1:$J$59,8,FALSE)</f>
        <v>85</v>
      </c>
      <c r="K31" s="41">
        <f t="shared" si="2"/>
        <v>0</v>
      </c>
      <c r="L31" s="48">
        <f>VLOOKUP(D31,'Holdings Manager'!$C$2:$H$63,6,FALSE)</f>
        <v>2095040.54</v>
      </c>
      <c r="M31" s="48">
        <f>VLOOKUP(D31,Sheet1!$C$1:$H$59,6,FALSE)</f>
        <v>2105827.63</v>
      </c>
      <c r="N31" s="41">
        <f t="shared" si="3"/>
        <v>-10787.089999999851</v>
      </c>
      <c r="O31" s="48">
        <f>IFERROR(VLOOKUP(D31,'Accruals Manager'!$B$2:$C$33,2,FALSE),0)</f>
        <v>0</v>
      </c>
      <c r="P31" s="48">
        <v>0</v>
      </c>
      <c r="Q31" s="40">
        <f t="shared" si="0"/>
        <v>0</v>
      </c>
      <c r="R31" s="42" t="s">
        <v>47</v>
      </c>
      <c r="S31" s="42"/>
    </row>
    <row r="32" spans="1:19" x14ac:dyDescent="0.2">
      <c r="A32" s="50">
        <v>43921</v>
      </c>
      <c r="B32" s="39" t="s">
        <v>59</v>
      </c>
      <c r="C32" s="46">
        <f>VLOOKUP(D32,'Holdings Manager'!$C$2:$O$63,13,FALSE)</f>
        <v>41</v>
      </c>
      <c r="D32" s="69" t="s">
        <v>167</v>
      </c>
      <c r="E32" s="69" t="s">
        <v>168</v>
      </c>
      <c r="F32" s="48">
        <f>VLOOKUP(D32,'Holdings Manager'!$C$2:$E$63,3,FALSE)</f>
        <v>27326</v>
      </c>
      <c r="G32" s="48">
        <f>VLOOKUP(D32,Sheet1!$C$1:$E$59,3,FALSE)</f>
        <v>27326</v>
      </c>
      <c r="H32" s="40">
        <f t="shared" si="1"/>
        <v>0</v>
      </c>
      <c r="I32" s="48">
        <f>VLOOKUP(D32,'Holdings Manager'!$C$2:$J$63,8,FALSE)</f>
        <v>22.79</v>
      </c>
      <c r="J32" s="48">
        <f>VLOOKUP(D32,Sheet1!$C$1:$J$59,8,FALSE)</f>
        <v>22.79</v>
      </c>
      <c r="K32" s="41">
        <f t="shared" si="2"/>
        <v>0</v>
      </c>
      <c r="L32" s="48">
        <f>VLOOKUP(D32,'Holdings Manager'!$C$2:$H$63,6,FALSE)</f>
        <v>622759.54</v>
      </c>
      <c r="M32" s="48">
        <f>VLOOKUP(D32,Sheet1!$C$1:$H$59,6,FALSE)</f>
        <v>622759.54</v>
      </c>
      <c r="N32" s="41">
        <f t="shared" si="3"/>
        <v>0</v>
      </c>
      <c r="O32" s="48">
        <f>IFERROR(VLOOKUP(D32,'Accruals Manager'!$B$2:$C$33,2,FALSE),0)</f>
        <v>0</v>
      </c>
      <c r="P32" s="48">
        <v>0</v>
      </c>
      <c r="Q32" s="40">
        <f t="shared" si="0"/>
        <v>0</v>
      </c>
      <c r="R32" s="42"/>
      <c r="S32" s="42"/>
    </row>
    <row r="33" spans="1:19" x14ac:dyDescent="0.2">
      <c r="A33" s="50">
        <v>43921</v>
      </c>
      <c r="B33" s="39" t="s">
        <v>59</v>
      </c>
      <c r="C33" s="46">
        <f>VLOOKUP(D33,'Holdings Manager'!$C$2:$O$63,13,FALSE)</f>
        <v>41</v>
      </c>
      <c r="D33" s="69" t="s">
        <v>170</v>
      </c>
      <c r="E33" s="69" t="s">
        <v>171</v>
      </c>
      <c r="F33" s="48">
        <f>VLOOKUP(D33,'Holdings Manager'!$C$2:$E$63,3,FALSE)</f>
        <v>28127</v>
      </c>
      <c r="G33" s="48">
        <f>VLOOKUP(D33,Sheet1!$C$1:$E$59,3,FALSE)</f>
        <v>28127</v>
      </c>
      <c r="H33" s="40">
        <f t="shared" si="1"/>
        <v>0</v>
      </c>
      <c r="I33" s="48">
        <f>VLOOKUP(D33,'Holdings Manager'!$C$2:$J$63,8,FALSE)</f>
        <v>42.93</v>
      </c>
      <c r="J33" s="48">
        <f>VLOOKUP(D33,Sheet1!$C$1:$J$59,8,FALSE)</f>
        <v>42.93</v>
      </c>
      <c r="K33" s="41">
        <f t="shared" si="2"/>
        <v>0</v>
      </c>
      <c r="L33" s="48">
        <f>VLOOKUP(D33,'Holdings Manager'!$C$2:$H$63,6,FALSE)</f>
        <v>1207492.1100000001</v>
      </c>
      <c r="M33" s="48">
        <f>VLOOKUP(D33,Sheet1!$C$1:$H$59,6,FALSE)</f>
        <v>1207492.1100000001</v>
      </c>
      <c r="N33" s="41">
        <f t="shared" si="3"/>
        <v>0</v>
      </c>
      <c r="O33" s="48">
        <f>IFERROR(VLOOKUP(D33,'Accruals Manager'!$B$2:$C$33,2,FALSE),0)</f>
        <v>0</v>
      </c>
      <c r="P33" s="48">
        <v>0</v>
      </c>
      <c r="Q33" s="40">
        <f t="shared" si="0"/>
        <v>0</v>
      </c>
      <c r="R33" s="42"/>
      <c r="S33" s="42"/>
    </row>
    <row r="34" spans="1:19" x14ac:dyDescent="0.2">
      <c r="A34" s="50">
        <v>43921</v>
      </c>
      <c r="B34" s="39" t="s">
        <v>59</v>
      </c>
      <c r="C34" s="46">
        <f>VLOOKUP(D34,'Holdings Manager'!$C$2:$O$63,13,FALSE)</f>
        <v>41</v>
      </c>
      <c r="D34" s="69" t="s">
        <v>173</v>
      </c>
      <c r="E34" s="69" t="s">
        <v>174</v>
      </c>
      <c r="F34" s="48">
        <f>VLOOKUP(D34,'Holdings Manager'!$C$2:$E$63,3,FALSE)</f>
        <v>21850</v>
      </c>
      <c r="G34" s="48">
        <f>VLOOKUP(D34,Sheet1!$C$1:$E$59,3,FALSE)</f>
        <v>21850</v>
      </c>
      <c r="H34" s="40">
        <f t="shared" si="1"/>
        <v>0</v>
      </c>
      <c r="I34" s="48">
        <f>VLOOKUP(D34,'Holdings Manager'!$C$2:$J$63,8,FALSE)</f>
        <v>72.8</v>
      </c>
      <c r="J34" s="48">
        <f>VLOOKUP(D34,Sheet1!$C$1:$J$59,8,FALSE)</f>
        <v>72.8</v>
      </c>
      <c r="K34" s="41">
        <f t="shared" si="2"/>
        <v>0</v>
      </c>
      <c r="L34" s="48">
        <f>VLOOKUP(D34,'Holdings Manager'!$C$2:$H$63,6,FALSE)</f>
        <v>1972363.99</v>
      </c>
      <c r="M34" s="48">
        <f>VLOOKUP(D34,Sheet1!$C$1:$H$59,6,FALSE)</f>
        <v>1975306.42</v>
      </c>
      <c r="N34" s="41">
        <f t="shared" si="3"/>
        <v>-2942.4299999999348</v>
      </c>
      <c r="O34" s="48">
        <f>IFERROR(VLOOKUP(D34,'Accruals Manager'!$B$2:$C$33,2,FALSE),0)</f>
        <v>0</v>
      </c>
      <c r="P34" s="48">
        <v>0</v>
      </c>
      <c r="Q34" s="40">
        <f t="shared" si="0"/>
        <v>0</v>
      </c>
      <c r="R34" s="42" t="s">
        <v>47</v>
      </c>
      <c r="S34" s="42"/>
    </row>
    <row r="35" spans="1:19" x14ac:dyDescent="0.2">
      <c r="A35" s="50">
        <v>43921</v>
      </c>
      <c r="B35" s="39" t="s">
        <v>59</v>
      </c>
      <c r="C35" s="46">
        <f>VLOOKUP(D35,'Holdings Manager'!$C$2:$O$63,13,FALSE)</f>
        <v>41</v>
      </c>
      <c r="D35" s="69" t="s">
        <v>176</v>
      </c>
      <c r="E35" s="69" t="s">
        <v>177</v>
      </c>
      <c r="F35" s="48">
        <f>VLOOKUP(D35,'Holdings Manager'!$C$2:$E$63,3,FALSE)</f>
        <v>41639</v>
      </c>
      <c r="G35" s="48">
        <f>VLOOKUP(D35,Sheet1!$C$1:$E$59,3,FALSE)</f>
        <v>41639</v>
      </c>
      <c r="H35" s="40">
        <f t="shared" si="1"/>
        <v>0</v>
      </c>
      <c r="I35" s="48">
        <f>VLOOKUP(D35,'Holdings Manager'!$C$2:$J$63,8,FALSE)</f>
        <v>16.295000000000002</v>
      </c>
      <c r="J35" s="48">
        <f>VLOOKUP(D35,Sheet1!$C$1:$J$59,8,FALSE)</f>
        <v>16.29</v>
      </c>
      <c r="K35" s="41">
        <f t="shared" si="2"/>
        <v>5.000000000002558E-3</v>
      </c>
      <c r="L35" s="48">
        <f>VLOOKUP(D35,'Holdings Manager'!$C$2:$H$63,6,FALSE)</f>
        <v>841315.53</v>
      </c>
      <c r="M35" s="48">
        <f>VLOOKUP(D35,Sheet1!$C$1:$H$59,6,FALSE)</f>
        <v>842570.62</v>
      </c>
      <c r="N35" s="41">
        <f t="shared" si="3"/>
        <v>-1255.0899999999674</v>
      </c>
      <c r="O35" s="48">
        <f>IFERROR(VLOOKUP(D35,'Accruals Manager'!$B$2:$C$33,2,FALSE),0)</f>
        <v>0</v>
      </c>
      <c r="P35" s="48">
        <v>0</v>
      </c>
      <c r="Q35" s="40">
        <f t="shared" si="0"/>
        <v>0</v>
      </c>
      <c r="R35" s="42" t="s">
        <v>47</v>
      </c>
      <c r="S35" s="42"/>
    </row>
    <row r="36" spans="1:19" x14ac:dyDescent="0.2">
      <c r="A36" s="50">
        <v>43921</v>
      </c>
      <c r="B36" s="39" t="s">
        <v>59</v>
      </c>
      <c r="C36" s="46">
        <f>VLOOKUP(D36,'Holdings Manager'!$C$2:$O$63,13,FALSE)</f>
        <v>41</v>
      </c>
      <c r="D36" s="69">
        <v>7333378</v>
      </c>
      <c r="E36" s="69">
        <v>733337901</v>
      </c>
      <c r="F36" s="48">
        <f>VLOOKUP(D36,'Holdings Manager'!$C$2:$E$63,3,FALSE)</f>
        <v>6754</v>
      </c>
      <c r="G36" s="48">
        <f>VLOOKUP(D36,Sheet1!$C$1:$E$59,3,FALSE)</f>
        <v>6754</v>
      </c>
      <c r="H36" s="40">
        <f t="shared" si="1"/>
        <v>0</v>
      </c>
      <c r="I36" s="48">
        <f>VLOOKUP(D36,'Holdings Manager'!$C$2:$J$63,8,FALSE)</f>
        <v>402.2</v>
      </c>
      <c r="J36" s="48">
        <f>VLOOKUP(D36,Sheet1!$C$1:$J$59,8,FALSE)</f>
        <v>402.2</v>
      </c>
      <c r="K36" s="41">
        <f t="shared" si="2"/>
        <v>0</v>
      </c>
      <c r="L36" s="48">
        <f>VLOOKUP(D36,'Holdings Manager'!$C$2:$H$63,6,FALSE)</f>
        <v>2807564.26</v>
      </c>
      <c r="M36" s="48">
        <f>VLOOKUP(D36,Sheet1!$C$1:$H$59,6,FALSE)</f>
        <v>2827288.51</v>
      </c>
      <c r="N36" s="41">
        <f t="shared" si="3"/>
        <v>-19724.25</v>
      </c>
      <c r="O36" s="48">
        <f>IFERROR(VLOOKUP(D36,'Accruals Manager'!$B$2:$C$33,2,FALSE),0)</f>
        <v>0</v>
      </c>
      <c r="P36" s="48">
        <v>0</v>
      </c>
      <c r="Q36" s="40">
        <f t="shared" si="0"/>
        <v>0</v>
      </c>
      <c r="R36" s="42" t="s">
        <v>47</v>
      </c>
      <c r="S36" s="42"/>
    </row>
    <row r="37" spans="1:19" x14ac:dyDescent="0.2">
      <c r="A37" s="50">
        <v>43921</v>
      </c>
      <c r="B37" s="39" t="s">
        <v>59</v>
      </c>
      <c r="C37" s="46">
        <f>VLOOKUP(D37,'Holdings Manager'!$C$2:$O$63,13,FALSE)</f>
        <v>41</v>
      </c>
      <c r="D37" s="69">
        <v>7124594</v>
      </c>
      <c r="E37" s="69">
        <v>712459908</v>
      </c>
      <c r="F37" s="48">
        <f>VLOOKUP(D37,'Holdings Manager'!$C$2:$E$63,3,FALSE)</f>
        <v>6300</v>
      </c>
      <c r="G37" s="48">
        <f>VLOOKUP(D37,Sheet1!$C$1:$E$59,3,FALSE)</f>
        <v>6300</v>
      </c>
      <c r="H37" s="40">
        <f t="shared" si="1"/>
        <v>0</v>
      </c>
      <c r="I37" s="48">
        <f>VLOOKUP(D37,'Holdings Manager'!$C$2:$J$63,8,FALSE)</f>
        <v>126.9</v>
      </c>
      <c r="J37" s="48">
        <f>VLOOKUP(D37,Sheet1!$C$1:$J$59,8,FALSE)</f>
        <v>126.9</v>
      </c>
      <c r="K37" s="41">
        <f t="shared" si="2"/>
        <v>0</v>
      </c>
      <c r="L37" s="48">
        <f>VLOOKUP(D37,'Holdings Manager'!$C$2:$H$63,6,FALSE)</f>
        <v>826282.88</v>
      </c>
      <c r="M37" s="48">
        <f>VLOOKUP(D37,Sheet1!$C$1:$H$59,6,FALSE)</f>
        <v>832087.84</v>
      </c>
      <c r="N37" s="41">
        <f t="shared" si="3"/>
        <v>-5804.9599999999627</v>
      </c>
      <c r="O37" s="48">
        <f>IFERROR(VLOOKUP(D37,'Accruals Manager'!$B$2:$C$33,2,FALSE),0)</f>
        <v>0</v>
      </c>
      <c r="P37" s="48">
        <v>0</v>
      </c>
      <c r="Q37" s="40">
        <f t="shared" si="0"/>
        <v>0</v>
      </c>
      <c r="R37" s="42" t="s">
        <v>47</v>
      </c>
      <c r="S37" s="42"/>
    </row>
    <row r="38" spans="1:19" x14ac:dyDescent="0.2">
      <c r="A38" s="50">
        <v>43921</v>
      </c>
      <c r="B38" s="39" t="s">
        <v>59</v>
      </c>
      <c r="C38" s="46">
        <f>VLOOKUP(D38,'Holdings Manager'!$C$2:$O$63,13,FALSE)</f>
        <v>41</v>
      </c>
      <c r="D38" s="69">
        <v>6986041</v>
      </c>
      <c r="E38" s="69">
        <v>698604006</v>
      </c>
      <c r="F38" s="48">
        <f>VLOOKUP(D38,'Holdings Manager'!$C$2:$E$63,3,FALSE)</f>
        <v>35390</v>
      </c>
      <c r="G38" s="48">
        <f>VLOOKUP(D38,Sheet1!$C$1:$E$59,3,FALSE)</f>
        <v>35390</v>
      </c>
      <c r="H38" s="40">
        <f t="shared" si="1"/>
        <v>0</v>
      </c>
      <c r="I38" s="48">
        <f>VLOOKUP(D38,'Holdings Manager'!$C$2:$J$63,8,FALSE)</f>
        <v>2976</v>
      </c>
      <c r="J38" s="48">
        <f>VLOOKUP(D38,Sheet1!$C$1:$J$59,8,FALSE)</f>
        <v>2976</v>
      </c>
      <c r="K38" s="41">
        <f t="shared" si="2"/>
        <v>0</v>
      </c>
      <c r="L38" s="48">
        <f>VLOOKUP(D38,'Holdings Manager'!$C$2:$H$63,6,FALSE)</f>
        <v>975597.61</v>
      </c>
      <c r="M38" s="48">
        <f>VLOOKUP(D38,Sheet1!$C$1:$H$59,6,FALSE)</f>
        <v>979453.55</v>
      </c>
      <c r="N38" s="41">
        <f t="shared" si="3"/>
        <v>-3855.9400000000605</v>
      </c>
      <c r="O38" s="48">
        <f>IFERROR(VLOOKUP(D38,'Accruals Manager'!$B$2:$C$33,2,FALSE),0)</f>
        <v>8365.67</v>
      </c>
      <c r="P38" s="48">
        <v>8365.67</v>
      </c>
      <c r="Q38" s="40">
        <f t="shared" si="0"/>
        <v>0</v>
      </c>
      <c r="R38" s="42" t="s">
        <v>47</v>
      </c>
      <c r="S38" s="42"/>
    </row>
    <row r="39" spans="1:19" x14ac:dyDescent="0.2">
      <c r="A39" s="50">
        <v>43921</v>
      </c>
      <c r="B39" s="39" t="s">
        <v>59</v>
      </c>
      <c r="C39" s="46">
        <f>VLOOKUP(D39,'Holdings Manager'!$C$2:$O$63,13,FALSE)</f>
        <v>41</v>
      </c>
      <c r="D39" s="69">
        <v>6869302</v>
      </c>
      <c r="E39" s="69">
        <v>686930009</v>
      </c>
      <c r="F39" s="48">
        <f>VLOOKUP(D39,'Holdings Manager'!$C$2:$E$63,3,FALSE)</f>
        <v>10891</v>
      </c>
      <c r="G39" s="48">
        <f>VLOOKUP(D39,Sheet1!$C$1:$E$59,3,FALSE)</f>
        <v>10891</v>
      </c>
      <c r="H39" s="40">
        <f t="shared" si="1"/>
        <v>0</v>
      </c>
      <c r="I39" s="48">
        <f>VLOOKUP(D39,'Holdings Manager'!$C$2:$J$63,8,FALSE)</f>
        <v>8380</v>
      </c>
      <c r="J39" s="48">
        <f>VLOOKUP(D39,Sheet1!$C$1:$J$59,8,FALSE)</f>
        <v>8380</v>
      </c>
      <c r="K39" s="41">
        <f t="shared" si="2"/>
        <v>0</v>
      </c>
      <c r="L39" s="48">
        <f>VLOOKUP(D39,'Holdings Manager'!$C$2:$H$63,6,FALSE)</f>
        <v>845413.18</v>
      </c>
      <c r="M39" s="48">
        <f>VLOOKUP(D39,Sheet1!$C$1:$H$59,6,FALSE)</f>
        <v>848754.58</v>
      </c>
      <c r="N39" s="41">
        <f t="shared" si="3"/>
        <v>-3341.3999999999069</v>
      </c>
      <c r="O39" s="48">
        <f>IFERROR(VLOOKUP(D39,'Accruals Manager'!$B$2:$C$33,2,FALSE),0)</f>
        <v>0</v>
      </c>
      <c r="P39" s="48">
        <v>0</v>
      </c>
      <c r="Q39" s="40">
        <f t="shared" si="0"/>
        <v>0</v>
      </c>
      <c r="R39" s="42" t="s">
        <v>47</v>
      </c>
      <c r="S39" s="42"/>
    </row>
    <row r="40" spans="1:19" x14ac:dyDescent="0.2">
      <c r="A40" s="50">
        <v>43921</v>
      </c>
      <c r="B40" s="39" t="s">
        <v>59</v>
      </c>
      <c r="C40" s="46">
        <f>VLOOKUP(D40,'Holdings Manager'!$C$2:$O$63,13,FALSE)</f>
        <v>41</v>
      </c>
      <c r="D40" s="69">
        <v>6659428</v>
      </c>
      <c r="E40" s="69">
        <v>665942009</v>
      </c>
      <c r="F40" s="48">
        <f>VLOOKUP(D40,'Holdings Manager'!$C$2:$E$63,3,FALSE)</f>
        <v>24737</v>
      </c>
      <c r="G40" s="48">
        <f>VLOOKUP(D40,Sheet1!$C$1:$E$59,3,FALSE)</f>
        <v>24737</v>
      </c>
      <c r="H40" s="40">
        <f t="shared" si="1"/>
        <v>0</v>
      </c>
      <c r="I40" s="48">
        <f>VLOOKUP(D40,'Holdings Manager'!$C$2:$J$63,8,FALSE)</f>
        <v>5630</v>
      </c>
      <c r="J40" s="48">
        <f>VLOOKUP(D40,Sheet1!$C$1:$J$59,8,FALSE)</f>
        <v>5630</v>
      </c>
      <c r="K40" s="41">
        <f t="shared" si="2"/>
        <v>0</v>
      </c>
      <c r="L40" s="48">
        <f>VLOOKUP(D40,'Holdings Manager'!$C$2:$H$63,6,FALSE)</f>
        <v>1290068.18</v>
      </c>
      <c r="M40" s="48">
        <f>VLOOKUP(D40,Sheet1!$C$1:$H$59,6,FALSE)</f>
        <v>1295167.02</v>
      </c>
      <c r="N40" s="41">
        <f t="shared" si="3"/>
        <v>-5098.8400000000838</v>
      </c>
      <c r="O40" s="48">
        <f>IFERROR(VLOOKUP(D40,'Accruals Manager'!$B$2:$C$33,2,FALSE),0)</f>
        <v>0</v>
      </c>
      <c r="P40" s="48">
        <v>0</v>
      </c>
      <c r="Q40" s="40">
        <f t="shared" si="0"/>
        <v>0</v>
      </c>
      <c r="R40" s="42" t="s">
        <v>47</v>
      </c>
      <c r="S40" s="42"/>
    </row>
    <row r="41" spans="1:19" x14ac:dyDescent="0.2">
      <c r="A41" s="50">
        <v>43921</v>
      </c>
      <c r="B41" s="39" t="s">
        <v>59</v>
      </c>
      <c r="C41" s="46">
        <f>VLOOKUP(D41,'Holdings Manager'!$C$2:$O$63,13,FALSE)</f>
        <v>41</v>
      </c>
      <c r="D41" s="69">
        <v>6640682</v>
      </c>
      <c r="E41" s="69">
        <v>664068004</v>
      </c>
      <c r="F41" s="48">
        <f>VLOOKUP(D41,'Holdings Manager'!$C$2:$E$63,3,FALSE)</f>
        <v>27036</v>
      </c>
      <c r="G41" s="48">
        <f>VLOOKUP(D41,Sheet1!$C$1:$E$59,3,FALSE)</f>
        <v>27036</v>
      </c>
      <c r="H41" s="40">
        <f t="shared" si="1"/>
        <v>0</v>
      </c>
      <c r="I41" s="48">
        <f>VLOOKUP(D41,'Holdings Manager'!$C$2:$J$63,8,FALSE)</f>
        <v>5607</v>
      </c>
      <c r="J41" s="48">
        <f>VLOOKUP(D41,Sheet1!$C$1:$J$59,8,FALSE)</f>
        <v>5607</v>
      </c>
      <c r="K41" s="41">
        <f t="shared" si="2"/>
        <v>0</v>
      </c>
      <c r="L41" s="48">
        <f>VLOOKUP(D41,'Holdings Manager'!$C$2:$H$63,6,FALSE)</f>
        <v>1404204.09</v>
      </c>
      <c r="M41" s="48">
        <f>VLOOKUP(D41,Sheet1!$C$1:$H$59,6,FALSE)</f>
        <v>1409754.04</v>
      </c>
      <c r="N41" s="41">
        <f t="shared" si="3"/>
        <v>-5549.9499999999534</v>
      </c>
      <c r="O41" s="48">
        <f>IFERROR(VLOOKUP(D41,'Accruals Manager'!$B$2:$C$33,2,FALSE),0)</f>
        <v>0</v>
      </c>
      <c r="P41" s="48">
        <v>0</v>
      </c>
      <c r="Q41" s="40">
        <f t="shared" si="0"/>
        <v>0</v>
      </c>
      <c r="R41" s="42" t="s">
        <v>47</v>
      </c>
      <c r="S41" s="42"/>
    </row>
    <row r="42" spans="1:19" x14ac:dyDescent="0.2">
      <c r="A42" s="50">
        <v>43921</v>
      </c>
      <c r="B42" s="39" t="s">
        <v>59</v>
      </c>
      <c r="C42" s="46">
        <f>VLOOKUP(D42,'Holdings Manager'!$C$2:$O$63,13,FALSE)</f>
        <v>41</v>
      </c>
      <c r="D42" s="69">
        <v>6616508</v>
      </c>
      <c r="E42" s="69">
        <v>661650903</v>
      </c>
      <c r="F42" s="48">
        <f>VLOOKUP(D42,'Holdings Manager'!$C$2:$E$63,3,FALSE)</f>
        <v>20275</v>
      </c>
      <c r="G42" s="48">
        <f>VLOOKUP(D42,Sheet1!$C$1:$E$59,3,FALSE)</f>
        <v>20275</v>
      </c>
      <c r="H42" s="40">
        <f t="shared" si="1"/>
        <v>0</v>
      </c>
      <c r="I42" s="48">
        <f>VLOOKUP(D42,'Holdings Manager'!$C$2:$J$63,8,FALSE)</f>
        <v>1170</v>
      </c>
      <c r="J42" s="48">
        <f>VLOOKUP(D42,Sheet1!$C$1:$J$59,8,FALSE)</f>
        <v>1170</v>
      </c>
      <c r="K42" s="41">
        <f t="shared" si="2"/>
        <v>0</v>
      </c>
      <c r="L42" s="48">
        <f>VLOOKUP(D42,'Holdings Manager'!$C$2:$H$63,6,FALSE)</f>
        <v>219737.39</v>
      </c>
      <c r="M42" s="48">
        <f>VLOOKUP(D42,Sheet1!$C$1:$H$59,6,FALSE)</f>
        <v>220605.88</v>
      </c>
      <c r="N42" s="41">
        <f t="shared" si="3"/>
        <v>-868.48999999999069</v>
      </c>
      <c r="O42" s="48">
        <f>IFERROR(VLOOKUP(D42,'Accruals Manager'!$B$2:$C$33,2,FALSE),0)</f>
        <v>0</v>
      </c>
      <c r="P42" s="48">
        <v>0</v>
      </c>
      <c r="Q42" s="40">
        <f t="shared" si="0"/>
        <v>0</v>
      </c>
      <c r="R42" s="42" t="s">
        <v>47</v>
      </c>
      <c r="S42" s="42"/>
    </row>
    <row r="43" spans="1:19" x14ac:dyDescent="0.2">
      <c r="A43" s="50">
        <v>43921</v>
      </c>
      <c r="B43" s="39" t="s">
        <v>59</v>
      </c>
      <c r="C43" s="46">
        <f>VLOOKUP(D43,'Holdings Manager'!$C$2:$O$63,13,FALSE)</f>
        <v>41</v>
      </c>
      <c r="D43" s="69">
        <v>6555805</v>
      </c>
      <c r="E43" s="69">
        <v>655580009</v>
      </c>
      <c r="F43" s="48">
        <f>VLOOKUP(D43,'Holdings Manager'!$C$2:$E$63,3,FALSE)</f>
        <v>22900</v>
      </c>
      <c r="G43" s="48">
        <f>VLOOKUP(D43,Sheet1!$C$1:$E$59,3,FALSE)</f>
        <v>22900</v>
      </c>
      <c r="H43" s="40">
        <f t="shared" si="1"/>
        <v>0</v>
      </c>
      <c r="I43" s="48">
        <f>VLOOKUP(D43,'Holdings Manager'!$C$2:$J$63,8,FALSE)</f>
        <v>3315</v>
      </c>
      <c r="J43" s="48">
        <f>VLOOKUP(D43,Sheet1!$C$1:$J$59,8,FALSE)</f>
        <v>3315</v>
      </c>
      <c r="K43" s="41">
        <f t="shared" si="2"/>
        <v>0</v>
      </c>
      <c r="L43" s="48">
        <f>VLOOKUP(D43,'Holdings Manager'!$C$2:$H$63,6,FALSE)</f>
        <v>703195.78</v>
      </c>
      <c r="M43" s="48">
        <f>VLOOKUP(D43,Sheet1!$C$1:$H$59,6,FALSE)</f>
        <v>705975.08</v>
      </c>
      <c r="N43" s="41">
        <f t="shared" si="3"/>
        <v>-2779.2999999999302</v>
      </c>
      <c r="O43" s="48">
        <f>IFERROR(VLOOKUP(D43,'Accruals Manager'!$B$2:$C$33,2,FALSE),0)</f>
        <v>0</v>
      </c>
      <c r="P43" s="48">
        <v>0</v>
      </c>
      <c r="Q43" s="40">
        <f t="shared" si="0"/>
        <v>0</v>
      </c>
      <c r="R43" s="42" t="s">
        <v>47</v>
      </c>
      <c r="S43" s="42"/>
    </row>
    <row r="44" spans="1:19" x14ac:dyDescent="0.2">
      <c r="A44" s="50">
        <v>43921</v>
      </c>
      <c r="B44" s="39" t="s">
        <v>59</v>
      </c>
      <c r="C44" s="46">
        <f>VLOOKUP(D44,'Holdings Manager'!$C$2:$O$63,13,FALSE)</f>
        <v>41</v>
      </c>
      <c r="D44" s="69">
        <v>6356406</v>
      </c>
      <c r="E44" s="69">
        <v>635640006</v>
      </c>
      <c r="F44" s="48">
        <f>VLOOKUP(D44,'Holdings Manager'!$C$2:$E$63,3,FALSE)</f>
        <v>18896</v>
      </c>
      <c r="G44" s="48">
        <f>VLOOKUP(D44,Sheet1!$C$1:$E$59,3,FALSE)</f>
        <v>18896</v>
      </c>
      <c r="H44" s="40">
        <f t="shared" si="1"/>
        <v>0</v>
      </c>
      <c r="I44" s="48">
        <f>VLOOKUP(D44,'Holdings Manager'!$C$2:$J$63,8,FALSE)</f>
        <v>2073.5</v>
      </c>
      <c r="J44" s="48">
        <f>VLOOKUP(D44,Sheet1!$C$1:$J$59,8,FALSE)</f>
        <v>2073.5</v>
      </c>
      <c r="K44" s="41">
        <f t="shared" si="2"/>
        <v>0</v>
      </c>
      <c r="L44" s="48">
        <f>VLOOKUP(D44,'Holdings Manager'!$C$2:$H$63,6,FALSE)</f>
        <v>362936.93</v>
      </c>
      <c r="M44" s="48">
        <f>VLOOKUP(D44,Sheet1!$C$1:$H$59,6,FALSE)</f>
        <v>364371.39</v>
      </c>
      <c r="N44" s="41">
        <f t="shared" si="3"/>
        <v>-1434.460000000021</v>
      </c>
      <c r="O44" s="48">
        <f>IFERROR(VLOOKUP(D44,'Accruals Manager'!$B$2:$C$33,2,FALSE),0)</f>
        <v>0</v>
      </c>
      <c r="P44" s="48">
        <v>0</v>
      </c>
      <c r="Q44" s="40">
        <f t="shared" si="0"/>
        <v>0</v>
      </c>
      <c r="R44" s="42" t="s">
        <v>47</v>
      </c>
      <c r="S44" s="42"/>
    </row>
    <row r="45" spans="1:19" x14ac:dyDescent="0.2">
      <c r="A45" s="50">
        <v>43921</v>
      </c>
      <c r="B45" s="39" t="s">
        <v>59</v>
      </c>
      <c r="C45" s="46">
        <f>VLOOKUP(D45,'Holdings Manager'!$C$2:$O$63,13,FALSE)</f>
        <v>41</v>
      </c>
      <c r="D45" s="69">
        <v>6269861</v>
      </c>
      <c r="E45" s="69">
        <v>626986905</v>
      </c>
      <c r="F45" s="48">
        <f>VLOOKUP(D45,'Holdings Manager'!$C$2:$E$63,3,FALSE)</f>
        <v>67804</v>
      </c>
      <c r="G45" s="48">
        <f>VLOOKUP(D45,Sheet1!$C$1:$E$59,3,FALSE)</f>
        <v>67804</v>
      </c>
      <c r="H45" s="40">
        <f t="shared" si="1"/>
        <v>0</v>
      </c>
      <c r="I45" s="48">
        <f>VLOOKUP(D45,'Holdings Manager'!$C$2:$J$63,8,FALSE)</f>
        <v>2049</v>
      </c>
      <c r="J45" s="48">
        <f>VLOOKUP(D45,Sheet1!$C$1:$J$59,8,FALSE)</f>
        <v>2049</v>
      </c>
      <c r="K45" s="41">
        <f t="shared" si="2"/>
        <v>0</v>
      </c>
      <c r="L45" s="48">
        <f>VLOOKUP(D45,'Holdings Manager'!$C$2:$H$63,6,FALSE)</f>
        <v>1286928.78</v>
      </c>
      <c r="M45" s="48">
        <f>VLOOKUP(D45,Sheet1!$C$1:$H$59,6,FALSE)</f>
        <v>1292015.21</v>
      </c>
      <c r="N45" s="41">
        <f t="shared" si="3"/>
        <v>-5086.4299999999348</v>
      </c>
      <c r="O45" s="48">
        <f>IFERROR(VLOOKUP(D45,'Accruals Manager'!$B$2:$C$33,2,FALSE),0)</f>
        <v>1856.2</v>
      </c>
      <c r="P45" s="48">
        <v>1856.2</v>
      </c>
      <c r="Q45" s="40">
        <f t="shared" si="0"/>
        <v>0</v>
      </c>
      <c r="R45" s="42" t="s">
        <v>47</v>
      </c>
      <c r="S45" s="42"/>
    </row>
    <row r="46" spans="1:19" x14ac:dyDescent="0.2">
      <c r="A46" s="50">
        <v>43921</v>
      </c>
      <c r="B46" s="39" t="s">
        <v>59</v>
      </c>
      <c r="C46" s="46">
        <f>VLOOKUP(D46,'Holdings Manager'!$C$2:$O$63,13,FALSE)</f>
        <v>41</v>
      </c>
      <c r="D46" s="69">
        <v>6229597</v>
      </c>
      <c r="E46" s="69">
        <v>622959906</v>
      </c>
      <c r="F46" s="48">
        <f>VLOOKUP(D46,'Holdings Manager'!$C$2:$E$63,3,FALSE)</f>
        <v>171810</v>
      </c>
      <c r="G46" s="48">
        <f>VLOOKUP(D46,Sheet1!$C$1:$E$59,3,FALSE)</f>
        <v>171810</v>
      </c>
      <c r="H46" s="40">
        <f t="shared" si="1"/>
        <v>0</v>
      </c>
      <c r="I46" s="48">
        <f>VLOOKUP(D46,'Holdings Manager'!$C$2:$J$63,8,FALSE)</f>
        <v>820</v>
      </c>
      <c r="J46" s="48">
        <f>VLOOKUP(D46,Sheet1!$C$1:$J$59,8,FALSE)</f>
        <v>820</v>
      </c>
      <c r="K46" s="41">
        <f t="shared" si="2"/>
        <v>0</v>
      </c>
      <c r="L46" s="48">
        <f>VLOOKUP(D46,'Holdings Manager'!$C$2:$H$63,6,FALSE)</f>
        <v>1305027.0900000001</v>
      </c>
      <c r="M46" s="48">
        <f>VLOOKUP(D46,Sheet1!$C$1:$H$59,6,FALSE)</f>
        <v>1310185.06</v>
      </c>
      <c r="N46" s="41">
        <f t="shared" si="3"/>
        <v>-5157.9699999999721</v>
      </c>
      <c r="O46" s="48">
        <f>IFERROR(VLOOKUP(D46,'Accruals Manager'!$B$2:$C$33,2,FALSE),0)</f>
        <v>0</v>
      </c>
      <c r="P46" s="48">
        <v>0</v>
      </c>
      <c r="Q46" s="40">
        <f t="shared" si="0"/>
        <v>0</v>
      </c>
      <c r="R46" s="42" t="s">
        <v>47</v>
      </c>
      <c r="S46" s="42"/>
    </row>
    <row r="47" spans="1:19" x14ac:dyDescent="0.2">
      <c r="A47" s="50">
        <v>43921</v>
      </c>
      <c r="B47" s="39" t="s">
        <v>59</v>
      </c>
      <c r="C47" s="46">
        <f>VLOOKUP(D47,'Holdings Manager'!$C$2:$O$63,13,FALSE)</f>
        <v>41</v>
      </c>
      <c r="D47" s="69">
        <v>6054603</v>
      </c>
      <c r="E47" s="69">
        <v>605460005</v>
      </c>
      <c r="F47" s="48">
        <f>VLOOKUP(D47,'Holdings Manager'!$C$2:$E$63,3,FALSE)</f>
        <v>86685</v>
      </c>
      <c r="G47" s="48">
        <f>VLOOKUP(D47,Sheet1!$C$1:$E$59,3,FALSE)</f>
        <v>86685</v>
      </c>
      <c r="H47" s="40">
        <f t="shared" si="1"/>
        <v>0</v>
      </c>
      <c r="I47" s="48">
        <f>VLOOKUP(D47,'Holdings Manager'!$C$2:$J$63,8,FALSE)</f>
        <v>764.8</v>
      </c>
      <c r="J47" s="48">
        <f>VLOOKUP(D47,Sheet1!$C$1:$J$59,8,FALSE)</f>
        <v>764.8</v>
      </c>
      <c r="K47" s="41">
        <f t="shared" si="2"/>
        <v>0</v>
      </c>
      <c r="L47" s="48">
        <f>VLOOKUP(D47,'Holdings Manager'!$C$2:$H$63,6,FALSE)</f>
        <v>614114.1</v>
      </c>
      <c r="M47" s="48">
        <f>VLOOKUP(D47,Sheet1!$C$1:$H$59,6,FALSE)</f>
        <v>616541.31999999995</v>
      </c>
      <c r="N47" s="41">
        <f t="shared" si="3"/>
        <v>-2427.2199999999721</v>
      </c>
      <c r="O47" s="48">
        <f>IFERROR(VLOOKUP(D47,'Accruals Manager'!$B$2:$C$33,2,FALSE),0)</f>
        <v>0</v>
      </c>
      <c r="P47" s="48">
        <v>0</v>
      </c>
      <c r="Q47" s="40">
        <f t="shared" si="0"/>
        <v>0</v>
      </c>
      <c r="R47" s="42" t="s">
        <v>47</v>
      </c>
      <c r="S47" s="42"/>
    </row>
    <row r="48" spans="1:19" x14ac:dyDescent="0.2">
      <c r="A48" s="50">
        <v>43921</v>
      </c>
      <c r="B48" s="39" t="s">
        <v>59</v>
      </c>
      <c r="C48" s="46">
        <f>VLOOKUP(D48,'Holdings Manager'!$C$2:$O$63,13,FALSE)</f>
        <v>41</v>
      </c>
      <c r="D48" s="69">
        <v>6021500</v>
      </c>
      <c r="E48" s="69">
        <v>602150005</v>
      </c>
      <c r="F48" s="48">
        <f>VLOOKUP(D48,'Holdings Manager'!$C$2:$E$63,3,FALSE)</f>
        <v>18000</v>
      </c>
      <c r="G48" s="48">
        <f>VLOOKUP(D48,Sheet1!$C$1:$E$59,3,FALSE)</f>
        <v>18000</v>
      </c>
      <c r="H48" s="40">
        <f t="shared" si="1"/>
        <v>0</v>
      </c>
      <c r="I48" s="48">
        <f>VLOOKUP(D48,'Holdings Manager'!$C$2:$J$63,8,FALSE)</f>
        <v>1049</v>
      </c>
      <c r="J48" s="48">
        <f>VLOOKUP(D48,Sheet1!$C$1:$J$59,8,FALSE)</f>
        <v>1049</v>
      </c>
      <c r="K48" s="41">
        <f t="shared" si="2"/>
        <v>0</v>
      </c>
      <c r="L48" s="48">
        <f>VLOOKUP(D48,'Holdings Manager'!$C$2:$H$63,6,FALSE)</f>
        <v>174906.21</v>
      </c>
      <c r="M48" s="48">
        <f>VLOOKUP(D48,Sheet1!$C$1:$H$59,6,FALSE)</f>
        <v>175597.51</v>
      </c>
      <c r="N48" s="41">
        <f t="shared" si="3"/>
        <v>-691.30000000001746</v>
      </c>
      <c r="O48" s="48">
        <f>IFERROR(VLOOKUP(D48,'Accruals Manager'!$B$2:$C$33,2,FALSE),0)</f>
        <v>0</v>
      </c>
      <c r="P48" s="48">
        <v>0</v>
      </c>
      <c r="Q48" s="40">
        <f t="shared" si="0"/>
        <v>0</v>
      </c>
      <c r="R48" s="42" t="s">
        <v>47</v>
      </c>
      <c r="S48" s="42"/>
    </row>
    <row r="49" spans="1:19" x14ac:dyDescent="0.2">
      <c r="A49" s="50">
        <v>43921</v>
      </c>
      <c r="B49" s="39" t="s">
        <v>59</v>
      </c>
      <c r="C49" s="46">
        <f>VLOOKUP(D49,'Holdings Manager'!$C$2:$O$63,13,FALSE)</f>
        <v>41</v>
      </c>
      <c r="D49" s="69">
        <v>5999330</v>
      </c>
      <c r="E49" s="69">
        <v>599933900</v>
      </c>
      <c r="F49" s="48">
        <f>VLOOKUP(D49,'Holdings Manager'!$C$2:$E$63,3,FALSE)</f>
        <v>8400</v>
      </c>
      <c r="G49" s="48">
        <f>VLOOKUP(D49,Sheet1!$C$1:$E$59,3,FALSE)</f>
        <v>8400</v>
      </c>
      <c r="H49" s="40">
        <f t="shared" si="1"/>
        <v>0</v>
      </c>
      <c r="I49" s="48">
        <f>VLOOKUP(D49,'Holdings Manager'!$C$2:$J$63,8,FALSE)</f>
        <v>189.8</v>
      </c>
      <c r="J49" s="48">
        <f>VLOOKUP(D49,Sheet1!$C$1:$J$59,8,FALSE)</f>
        <v>189.8</v>
      </c>
      <c r="K49" s="41">
        <f t="shared" si="2"/>
        <v>0</v>
      </c>
      <c r="L49" s="48">
        <f>VLOOKUP(D49,'Holdings Manager'!$C$2:$H$63,6,FALSE)</f>
        <v>1749368.26</v>
      </c>
      <c r="M49" s="48">
        <f>VLOOKUP(D49,Sheet1!$C$1:$H$59,6,FALSE)</f>
        <v>1758375.53</v>
      </c>
      <c r="N49" s="41">
        <f t="shared" si="3"/>
        <v>-9007.2700000000186</v>
      </c>
      <c r="O49" s="48">
        <f>IFERROR(VLOOKUP(D49,'Accruals Manager'!$B$2:$C$33,2,FALSE),0)</f>
        <v>0</v>
      </c>
      <c r="P49" s="48">
        <v>0</v>
      </c>
      <c r="Q49" s="40">
        <f t="shared" si="0"/>
        <v>0</v>
      </c>
      <c r="R49" s="42" t="s">
        <v>47</v>
      </c>
      <c r="S49" s="42"/>
    </row>
    <row r="50" spans="1:19" x14ac:dyDescent="0.2">
      <c r="A50" s="50">
        <v>43921</v>
      </c>
      <c r="B50" s="39" t="s">
        <v>59</v>
      </c>
      <c r="C50" s="46">
        <f>VLOOKUP(D50,'Holdings Manager'!$C$2:$O$63,13,FALSE)</f>
        <v>41</v>
      </c>
      <c r="D50" s="69">
        <v>5889505</v>
      </c>
      <c r="E50" s="69">
        <v>588950907</v>
      </c>
      <c r="F50" s="48">
        <f>VLOOKUP(D50,'Holdings Manager'!$C$2:$E$63,3,FALSE)</f>
        <v>53225</v>
      </c>
      <c r="G50" s="48">
        <f>VLOOKUP(D50,Sheet1!$C$1:$E$59,3,FALSE)</f>
        <v>53225</v>
      </c>
      <c r="H50" s="40">
        <f t="shared" si="1"/>
        <v>0</v>
      </c>
      <c r="I50" s="48">
        <f>VLOOKUP(D50,'Holdings Manager'!$C$2:$J$63,8,FALSE)</f>
        <v>13.43</v>
      </c>
      <c r="J50" s="48">
        <f>VLOOKUP(D50,Sheet1!$C$1:$J$59,8,FALSE)</f>
        <v>13.43</v>
      </c>
      <c r="K50" s="41">
        <f t="shared" si="2"/>
        <v>0</v>
      </c>
      <c r="L50" s="48">
        <f>VLOOKUP(D50,'Holdings Manager'!$C$2:$H$63,6,FALSE)</f>
        <v>784327.48</v>
      </c>
      <c r="M50" s="48">
        <f>VLOOKUP(D50,Sheet1!$C$1:$H$59,6,FALSE)</f>
        <v>788365.88</v>
      </c>
      <c r="N50" s="41">
        <f t="shared" si="3"/>
        <v>-4038.4000000000233</v>
      </c>
      <c r="O50" s="48">
        <f>IFERROR(VLOOKUP(D50,'Accruals Manager'!$B$2:$C$33,2,FALSE),0)</f>
        <v>0</v>
      </c>
      <c r="P50" s="48">
        <v>0</v>
      </c>
      <c r="Q50" s="40">
        <f t="shared" si="0"/>
        <v>0</v>
      </c>
      <c r="R50" s="42" t="s">
        <v>47</v>
      </c>
      <c r="S50" s="42"/>
    </row>
    <row r="51" spans="1:19" x14ac:dyDescent="0.2">
      <c r="A51" s="50">
        <v>43921</v>
      </c>
      <c r="B51" s="39" t="s">
        <v>59</v>
      </c>
      <c r="C51" s="46">
        <f>VLOOKUP(D51,'Holdings Manager'!$C$2:$O$63,13,FALSE)</f>
        <v>41</v>
      </c>
      <c r="D51" s="69">
        <v>5330047</v>
      </c>
      <c r="E51" s="69">
        <v>533004909</v>
      </c>
      <c r="F51" s="48">
        <f>VLOOKUP(D51,'Holdings Manager'!$C$2:$E$63,3,FALSE)</f>
        <v>11395</v>
      </c>
      <c r="G51" s="48">
        <f>VLOOKUP(D51,Sheet1!$C$1:$E$59,3,FALSE)</f>
        <v>11395</v>
      </c>
      <c r="H51" s="40">
        <f t="shared" si="1"/>
        <v>0</v>
      </c>
      <c r="I51" s="48">
        <f>VLOOKUP(D51,'Holdings Manager'!$C$2:$J$63,8,FALSE)</f>
        <v>135</v>
      </c>
      <c r="J51" s="48">
        <f>VLOOKUP(D51,Sheet1!$C$1:$J$59,8,FALSE)</f>
        <v>135</v>
      </c>
      <c r="K51" s="41">
        <f t="shared" si="2"/>
        <v>0</v>
      </c>
      <c r="L51" s="48">
        <f>VLOOKUP(D51,'Holdings Manager'!$C$2:$H$63,6,FALSE)</f>
        <v>1687927.72</v>
      </c>
      <c r="M51" s="48">
        <f>VLOOKUP(D51,Sheet1!$C$1:$H$59,6,FALSE)</f>
        <v>1696618.64</v>
      </c>
      <c r="N51" s="41">
        <f t="shared" si="3"/>
        <v>-8690.9199999999255</v>
      </c>
      <c r="O51" s="48">
        <f>IFERROR(VLOOKUP(D51,'Accruals Manager'!$B$2:$C$33,2,FALSE),0)</f>
        <v>0</v>
      </c>
      <c r="P51" s="48">
        <v>0</v>
      </c>
      <c r="Q51" s="40">
        <f t="shared" si="0"/>
        <v>0</v>
      </c>
      <c r="R51" s="42" t="s">
        <v>47</v>
      </c>
      <c r="S51" s="42"/>
    </row>
    <row r="52" spans="1:19" x14ac:dyDescent="0.2">
      <c r="A52" s="50">
        <v>43921</v>
      </c>
      <c r="B52" s="39" t="s">
        <v>59</v>
      </c>
      <c r="C52" s="46">
        <f>VLOOKUP(D52,'Holdings Manager'!$C$2:$O$63,13,FALSE)</f>
        <v>41</v>
      </c>
      <c r="D52" s="69">
        <v>4031879</v>
      </c>
      <c r="E52" s="69">
        <v>403187909</v>
      </c>
      <c r="F52" s="48">
        <f>VLOOKUP(D52,'Holdings Manager'!$C$2:$E$63,3,FALSE)</f>
        <v>43721</v>
      </c>
      <c r="G52" s="48">
        <f>VLOOKUP(D52,Sheet1!$C$1:$E$59,3,FALSE)</f>
        <v>43721</v>
      </c>
      <c r="H52" s="40">
        <f t="shared" si="1"/>
        <v>0</v>
      </c>
      <c r="I52" s="48">
        <f>VLOOKUP(D52,'Holdings Manager'!$C$2:$J$63,8,FALSE)</f>
        <v>19.475000000000001</v>
      </c>
      <c r="J52" s="48">
        <f>VLOOKUP(D52,Sheet1!$C$1:$J$59,8,FALSE)</f>
        <v>19.47</v>
      </c>
      <c r="K52" s="41">
        <f t="shared" si="2"/>
        <v>5.000000000002558E-3</v>
      </c>
      <c r="L52" s="48">
        <f>VLOOKUP(D52,'Holdings Manager'!$C$2:$H$63,6,FALSE)</f>
        <v>934271.94</v>
      </c>
      <c r="M52" s="48">
        <f>VLOOKUP(D52,Sheet1!$C$1:$H$59,6,FALSE)</f>
        <v>939082.38</v>
      </c>
      <c r="N52" s="41">
        <f t="shared" si="3"/>
        <v>-4810.4400000000605</v>
      </c>
      <c r="O52" s="48">
        <f>IFERROR(VLOOKUP(D52,'Accruals Manager'!$B$2:$C$33,2,FALSE),0)</f>
        <v>0</v>
      </c>
      <c r="P52" s="48">
        <v>0</v>
      </c>
      <c r="Q52" s="40">
        <f t="shared" si="0"/>
        <v>0</v>
      </c>
      <c r="R52" s="42" t="s">
        <v>47</v>
      </c>
      <c r="S52" s="42"/>
    </row>
    <row r="53" spans="1:19" x14ac:dyDescent="0.2">
      <c r="A53" s="50">
        <v>43921</v>
      </c>
      <c r="B53" s="39" t="s">
        <v>59</v>
      </c>
      <c r="C53" s="46">
        <f>VLOOKUP(D53,'Holdings Manager'!$C$2:$O$63,13,FALSE)</f>
        <v>43</v>
      </c>
      <c r="D53" s="69">
        <v>2821481</v>
      </c>
      <c r="E53" s="69">
        <v>835699307</v>
      </c>
      <c r="F53" s="48">
        <f>VLOOKUP(D53,'Holdings Manager'!$C$2:$E$63,3,FALSE)</f>
        <v>41226</v>
      </c>
      <c r="G53" s="48">
        <f>VLOOKUP(D53,Sheet1!$C$1:$E$59,3,FALSE)</f>
        <v>41226</v>
      </c>
      <c r="H53" s="40">
        <f t="shared" si="1"/>
        <v>0</v>
      </c>
      <c r="I53" s="48">
        <f>VLOOKUP(D53,'Holdings Manager'!$C$2:$J$63,8,FALSE)</f>
        <v>59.18</v>
      </c>
      <c r="J53" s="48">
        <f>VLOOKUP(D53,Sheet1!$C$1:$J$59,8,FALSE)</f>
        <v>59.18</v>
      </c>
      <c r="K53" s="41">
        <f t="shared" si="2"/>
        <v>0</v>
      </c>
      <c r="L53" s="48">
        <f>VLOOKUP(D53,'Holdings Manager'!$C$2:$H$63,6,FALSE)</f>
        <v>2439754.6800000002</v>
      </c>
      <c r="M53" s="48">
        <f>VLOOKUP(D53,Sheet1!$C$1:$H$59,6,FALSE)</f>
        <v>2439754.6800000002</v>
      </c>
      <c r="N53" s="41">
        <f t="shared" si="3"/>
        <v>0</v>
      </c>
      <c r="O53" s="48">
        <f>IFERROR(VLOOKUP(D53,'Accruals Manager'!$B$2:$C$33,2,FALSE),0)</f>
        <v>0</v>
      </c>
      <c r="P53" s="48">
        <v>0</v>
      </c>
      <c r="Q53" s="40">
        <f t="shared" si="0"/>
        <v>0</v>
      </c>
      <c r="R53" s="42"/>
      <c r="S53" s="42"/>
    </row>
    <row r="54" spans="1:19" x14ac:dyDescent="0.2">
      <c r="A54" s="50">
        <v>43921</v>
      </c>
      <c r="B54" s="39" t="s">
        <v>59</v>
      </c>
      <c r="C54" s="46">
        <f>VLOOKUP(D54,'Holdings Manager'!$C$2:$O$63,13,FALSE)</f>
        <v>43</v>
      </c>
      <c r="D54" s="69">
        <v>2775135</v>
      </c>
      <c r="E54" s="69">
        <v>803054204</v>
      </c>
      <c r="F54" s="48">
        <f>VLOOKUP(D54,'Holdings Manager'!$C$2:$E$63,3,FALSE)</f>
        <v>13700</v>
      </c>
      <c r="G54" s="48">
        <f>VLOOKUP(D54,Sheet1!$C$1:$E$59,3,FALSE)</f>
        <v>13700</v>
      </c>
      <c r="H54" s="40">
        <f t="shared" si="1"/>
        <v>0</v>
      </c>
      <c r="I54" s="48">
        <f>VLOOKUP(D54,'Holdings Manager'!$C$2:$J$63,8,FALSE)</f>
        <v>110.5</v>
      </c>
      <c r="J54" s="48">
        <f>VLOOKUP(D54,Sheet1!$C$1:$J$59,8,FALSE)</f>
        <v>110.5</v>
      </c>
      <c r="K54" s="41">
        <f t="shared" si="2"/>
        <v>0</v>
      </c>
      <c r="L54" s="48">
        <f>VLOOKUP(D54,'Holdings Manager'!$C$2:$H$63,6,FALSE)</f>
        <v>1513850</v>
      </c>
      <c r="M54" s="48">
        <f>VLOOKUP(D54,Sheet1!$C$1:$H$59,6,FALSE)</f>
        <v>1513850</v>
      </c>
      <c r="N54" s="41">
        <f t="shared" si="3"/>
        <v>0</v>
      </c>
      <c r="O54" s="48">
        <f>IFERROR(VLOOKUP(D54,'Accruals Manager'!$B$2:$C$33,2,FALSE),0)</f>
        <v>0</v>
      </c>
      <c r="P54" s="48">
        <v>0</v>
      </c>
      <c r="Q54" s="40">
        <f t="shared" si="0"/>
        <v>0</v>
      </c>
      <c r="R54" s="42"/>
      <c r="S54" s="42"/>
    </row>
    <row r="55" spans="1:19" x14ac:dyDescent="0.2">
      <c r="A55" s="50">
        <v>43921</v>
      </c>
      <c r="B55" s="39" t="s">
        <v>59</v>
      </c>
      <c r="C55" s="46">
        <f>VLOOKUP(D55,'Holdings Manager'!$C$2:$O$63,13,FALSE)</f>
        <v>43</v>
      </c>
      <c r="D55" s="69">
        <v>2704485</v>
      </c>
      <c r="E55" s="69">
        <v>705015105</v>
      </c>
      <c r="F55" s="48">
        <f>VLOOKUP(D55,'Holdings Manager'!$C$2:$E$63,3,FALSE)</f>
        <v>99014</v>
      </c>
      <c r="G55" s="48">
        <f>VLOOKUP(D55,Sheet1!$C$1:$E$59,3,FALSE)</f>
        <v>99014</v>
      </c>
      <c r="H55" s="40">
        <f t="shared" si="1"/>
        <v>0</v>
      </c>
      <c r="I55" s="48">
        <f>VLOOKUP(D55,'Holdings Manager'!$C$2:$J$63,8,FALSE)</f>
        <v>6.89</v>
      </c>
      <c r="J55" s="48">
        <f>VLOOKUP(D55,Sheet1!$C$1:$J$59,8,FALSE)</f>
        <v>6.89</v>
      </c>
      <c r="K55" s="41">
        <f t="shared" si="2"/>
        <v>0</v>
      </c>
      <c r="L55" s="48">
        <f>VLOOKUP(D55,'Holdings Manager'!$C$2:$H$63,6,FALSE)</f>
        <v>682206.46</v>
      </c>
      <c r="M55" s="48">
        <f>VLOOKUP(D55,Sheet1!$C$1:$H$59,6,FALSE)</f>
        <v>682206.46</v>
      </c>
      <c r="N55" s="41">
        <f t="shared" si="3"/>
        <v>0</v>
      </c>
      <c r="O55" s="48">
        <f>IFERROR(VLOOKUP(D55,'Accruals Manager'!$B$2:$C$33,2,FALSE),0)</f>
        <v>0</v>
      </c>
      <c r="P55" s="48">
        <v>0</v>
      </c>
      <c r="Q55" s="40">
        <f t="shared" si="0"/>
        <v>0</v>
      </c>
      <c r="R55" s="42"/>
      <c r="S55" s="42"/>
    </row>
    <row r="56" spans="1:19" x14ac:dyDescent="0.2">
      <c r="A56" s="50">
        <v>43921</v>
      </c>
      <c r="B56" s="39" t="s">
        <v>59</v>
      </c>
      <c r="C56" s="46">
        <f>VLOOKUP(D56,'Holdings Manager'!$C$2:$O$63,13,FALSE)</f>
        <v>41</v>
      </c>
      <c r="D56" s="69">
        <v>2655657</v>
      </c>
      <c r="E56" s="69">
        <v>683715106</v>
      </c>
      <c r="F56" s="48">
        <f>VLOOKUP(D56,'Holdings Manager'!$C$2:$E$63,3,FALSE)</f>
        <v>30760</v>
      </c>
      <c r="G56" s="48">
        <f>VLOOKUP(D56,Sheet1!$C$1:$E$59,3,FALSE)</f>
        <v>30760</v>
      </c>
      <c r="H56" s="40">
        <f t="shared" si="1"/>
        <v>0</v>
      </c>
      <c r="I56" s="48">
        <f>VLOOKUP(D56,'Holdings Manager'!$C$2:$J$63,8,FALSE)</f>
        <v>34.92</v>
      </c>
      <c r="J56" s="48">
        <f>VLOOKUP(D56,Sheet1!$C$1:$J$59,8,FALSE)</f>
        <v>34.92</v>
      </c>
      <c r="K56" s="41">
        <f t="shared" si="2"/>
        <v>0</v>
      </c>
      <c r="L56" s="48">
        <f>VLOOKUP(D56,'Holdings Manager'!$C$2:$H$63,6,FALSE)</f>
        <v>1074139.2</v>
      </c>
      <c r="M56" s="48">
        <f>VLOOKUP(D56,Sheet1!$C$1:$H$59,6,FALSE)</f>
        <v>1074139.2</v>
      </c>
      <c r="N56" s="41">
        <f t="shared" si="3"/>
        <v>0</v>
      </c>
      <c r="O56" s="48">
        <f>IFERROR(VLOOKUP(D56,'Accruals Manager'!$B$2:$C$33,2,FALSE),0)</f>
        <v>5370.7</v>
      </c>
      <c r="P56" s="48">
        <v>5370.7</v>
      </c>
      <c r="Q56" s="40">
        <f t="shared" si="0"/>
        <v>0</v>
      </c>
      <c r="R56" s="42"/>
      <c r="S56" s="42"/>
    </row>
    <row r="57" spans="1:19" x14ac:dyDescent="0.2">
      <c r="A57" s="50">
        <v>43921</v>
      </c>
      <c r="B57" s="39" t="s">
        <v>59</v>
      </c>
      <c r="C57" s="46">
        <f>VLOOKUP(D57,'Holdings Manager'!$C$2:$O$63,13,FALSE)</f>
        <v>43</v>
      </c>
      <c r="D57" s="69">
        <v>2640891</v>
      </c>
      <c r="E57" s="69">
        <v>654902204</v>
      </c>
      <c r="F57" s="48">
        <f>VLOOKUP(D57,'Holdings Manager'!$C$2:$E$63,3,FALSE)</f>
        <v>170000</v>
      </c>
      <c r="G57" s="48">
        <f>VLOOKUP(D57,Sheet1!$C$1:$E$59,3,FALSE)</f>
        <v>170000</v>
      </c>
      <c r="H57" s="40">
        <f t="shared" si="1"/>
        <v>0</v>
      </c>
      <c r="I57" s="48">
        <f>VLOOKUP(D57,'Holdings Manager'!$C$2:$J$63,8,FALSE)</f>
        <v>3.1</v>
      </c>
      <c r="J57" s="48">
        <f>VLOOKUP(D57,Sheet1!$C$1:$J$59,8,FALSE)</f>
        <v>3.1</v>
      </c>
      <c r="K57" s="41">
        <f t="shared" si="2"/>
        <v>0</v>
      </c>
      <c r="L57" s="48">
        <f>VLOOKUP(D57,'Holdings Manager'!$C$2:$H$63,6,FALSE)</f>
        <v>527000</v>
      </c>
      <c r="M57" s="48">
        <f>VLOOKUP(D57,Sheet1!$C$1:$H$59,6,FALSE)</f>
        <v>527000</v>
      </c>
      <c r="N57" s="41">
        <f t="shared" si="3"/>
        <v>0</v>
      </c>
      <c r="O57" s="48">
        <f>IFERROR(VLOOKUP(D57,'Accruals Manager'!$B$2:$C$33,2,FALSE),0)</f>
        <v>0</v>
      </c>
      <c r="P57" s="48">
        <v>0</v>
      </c>
      <c r="Q57" s="40">
        <f t="shared" si="0"/>
        <v>0</v>
      </c>
      <c r="R57" s="42"/>
      <c r="S57" s="42"/>
    </row>
    <row r="58" spans="1:19" x14ac:dyDescent="0.2">
      <c r="A58" s="50">
        <v>43921</v>
      </c>
      <c r="B58" s="39" t="s">
        <v>59</v>
      </c>
      <c r="C58" s="46">
        <f>VLOOKUP(D58,'Holdings Manager'!$C$2:$O$63,13,FALSE)</f>
        <v>43</v>
      </c>
      <c r="D58" s="69">
        <v>2615565</v>
      </c>
      <c r="E58" s="69" t="s">
        <v>202</v>
      </c>
      <c r="F58" s="48">
        <f>VLOOKUP(D58,'Holdings Manager'!$C$2:$E$63,3,FALSE)</f>
        <v>40885</v>
      </c>
      <c r="G58" s="48">
        <f>VLOOKUP(D58,Sheet1!$C$1:$E$59,3,FALSE)</f>
        <v>40885</v>
      </c>
      <c r="H58" s="40">
        <f t="shared" si="1"/>
        <v>0</v>
      </c>
      <c r="I58" s="48">
        <f>VLOOKUP(D58,'Holdings Manager'!$C$2:$J$63,8,FALSE)</f>
        <v>35.869999999999997</v>
      </c>
      <c r="J58" s="48">
        <f>VLOOKUP(D58,Sheet1!$C$1:$J$59,8,FALSE)</f>
        <v>35.869999999999997</v>
      </c>
      <c r="K58" s="41">
        <f t="shared" si="2"/>
        <v>0</v>
      </c>
      <c r="L58" s="48">
        <f>VLOOKUP(D58,'Holdings Manager'!$C$2:$H$63,6,FALSE)</f>
        <v>1466544.95</v>
      </c>
      <c r="M58" s="48">
        <f>VLOOKUP(D58,Sheet1!$C$1:$H$59,6,FALSE)</f>
        <v>1466544.95</v>
      </c>
      <c r="N58" s="41">
        <f t="shared" si="3"/>
        <v>0</v>
      </c>
      <c r="O58" s="48">
        <f>IFERROR(VLOOKUP(D58,'Accruals Manager'!$B$2:$C$33,2,FALSE),0)</f>
        <v>0</v>
      </c>
      <c r="P58" s="48">
        <v>0</v>
      </c>
      <c r="Q58" s="40">
        <f t="shared" si="0"/>
        <v>0</v>
      </c>
      <c r="R58" s="42"/>
      <c r="S58" s="42"/>
    </row>
    <row r="59" spans="1:19" x14ac:dyDescent="0.2">
      <c r="A59" s="50">
        <v>43921</v>
      </c>
      <c r="B59" s="39" t="s">
        <v>59</v>
      </c>
      <c r="C59" s="46">
        <f>VLOOKUP(D59,'Holdings Manager'!$C$2:$O$63,13,FALSE)</f>
        <v>43</v>
      </c>
      <c r="D59" s="69">
        <v>2559975</v>
      </c>
      <c r="E59" s="69" t="s">
        <v>204</v>
      </c>
      <c r="F59" s="48">
        <f>VLOOKUP(D59,'Holdings Manager'!$C$2:$E$63,3,FALSE)</f>
        <v>22414</v>
      </c>
      <c r="G59" s="48">
        <f>VLOOKUP(D59,Sheet1!$C$1:$E$59,3,FALSE)</f>
        <v>22414</v>
      </c>
      <c r="H59" s="40">
        <f t="shared" si="1"/>
        <v>0</v>
      </c>
      <c r="I59" s="48">
        <f>VLOOKUP(D59,'Holdings Manager'!$C$2:$J$63,8,FALSE)</f>
        <v>14.5</v>
      </c>
      <c r="J59" s="48">
        <f>VLOOKUP(D59,Sheet1!$C$1:$J$59,8,FALSE)</f>
        <v>14.74</v>
      </c>
      <c r="K59" s="41">
        <f t="shared" si="2"/>
        <v>-0.24000000000000021</v>
      </c>
      <c r="L59" s="48">
        <f>VLOOKUP(D59,'Holdings Manager'!$C$2:$H$63,6,FALSE)</f>
        <v>325003</v>
      </c>
      <c r="M59" s="48">
        <f>VLOOKUP(D59,Sheet1!$C$1:$H$59,6,FALSE)</f>
        <v>330292.7</v>
      </c>
      <c r="N59" s="41">
        <f t="shared" si="3"/>
        <v>-5289.7000000000116</v>
      </c>
      <c r="O59" s="48">
        <f>IFERROR(VLOOKUP(D59,'Accruals Manager'!$B$2:$C$33,2,FALSE),0)</f>
        <v>0</v>
      </c>
      <c r="P59" s="48">
        <v>0</v>
      </c>
      <c r="Q59" s="40">
        <f t="shared" si="0"/>
        <v>0</v>
      </c>
      <c r="R59" s="42" t="s">
        <v>47</v>
      </c>
      <c r="S59" s="42"/>
    </row>
    <row r="60" spans="1:19" x14ac:dyDescent="0.2">
      <c r="A60" s="50">
        <v>43921</v>
      </c>
      <c r="B60" s="39" t="s">
        <v>59</v>
      </c>
      <c r="C60" s="46">
        <f>VLOOKUP(D60,'Holdings Manager'!$C$2:$O$63,13,FALSE)</f>
        <v>43</v>
      </c>
      <c r="D60" s="69">
        <v>2430025</v>
      </c>
      <c r="E60" s="69">
        <v>861012102</v>
      </c>
      <c r="F60" s="48">
        <f>VLOOKUP(D60,'Holdings Manager'!$C$2:$E$63,3,FALSE)</f>
        <v>64583</v>
      </c>
      <c r="G60" s="48">
        <f>VLOOKUP(D60,Sheet1!$C$1:$E$59,3,FALSE)</f>
        <v>64583</v>
      </c>
      <c r="H60" s="40">
        <f t="shared" si="1"/>
        <v>0</v>
      </c>
      <c r="I60" s="48">
        <f>VLOOKUP(D60,'Holdings Manager'!$C$2:$J$63,8,FALSE)</f>
        <v>21.37</v>
      </c>
      <c r="J60" s="48">
        <f>VLOOKUP(D60,Sheet1!$C$1:$J$59,8,FALSE)</f>
        <v>21.37</v>
      </c>
      <c r="K60" s="41">
        <f t="shared" si="2"/>
        <v>0</v>
      </c>
      <c r="L60" s="48">
        <f>VLOOKUP(D60,'Holdings Manager'!$C$2:$H$63,6,FALSE)</f>
        <v>1380138.71</v>
      </c>
      <c r="M60" s="48">
        <f>VLOOKUP(D60,Sheet1!$C$1:$H$59,6,FALSE)</f>
        <v>1380138.71</v>
      </c>
      <c r="N60" s="41">
        <f t="shared" si="3"/>
        <v>0</v>
      </c>
      <c r="O60" s="48">
        <f>IFERROR(VLOOKUP(D60,'Accruals Manager'!$B$2:$C$33,2,FALSE),0)</f>
        <v>0</v>
      </c>
      <c r="P60" s="48">
        <v>0</v>
      </c>
      <c r="Q60" s="40">
        <f t="shared" si="0"/>
        <v>0</v>
      </c>
      <c r="R60" s="42"/>
      <c r="S60" s="42"/>
    </row>
    <row r="61" spans="1:19" x14ac:dyDescent="0.2">
      <c r="A61" s="50">
        <v>43921</v>
      </c>
      <c r="B61" s="39" t="s">
        <v>59</v>
      </c>
      <c r="C61" s="46">
        <f>VLOOKUP(D61,'Holdings Manager'!$C$2:$O$63,13,FALSE)</f>
        <v>43</v>
      </c>
      <c r="D61" s="69">
        <v>2402444</v>
      </c>
      <c r="E61" s="69">
        <v>686330101</v>
      </c>
      <c r="F61" s="48">
        <f>VLOOKUP(D61,'Holdings Manager'!$C$2:$E$63,3,FALSE)</f>
        <v>17307</v>
      </c>
      <c r="G61" s="48">
        <f>VLOOKUP(D61,Sheet1!$C$1:$E$59,3,FALSE)</f>
        <v>17307</v>
      </c>
      <c r="H61" s="40">
        <f t="shared" si="1"/>
        <v>0</v>
      </c>
      <c r="I61" s="48">
        <f>VLOOKUP(D61,'Holdings Manager'!$C$2:$J$63,8,FALSE)</f>
        <v>59.1</v>
      </c>
      <c r="J61" s="48">
        <f>VLOOKUP(D61,Sheet1!$C$1:$J$59,8,FALSE)</f>
        <v>59.1</v>
      </c>
      <c r="K61" s="41">
        <f t="shared" si="2"/>
        <v>0</v>
      </c>
      <c r="L61" s="48">
        <f>VLOOKUP(D61,'Holdings Manager'!$C$2:$H$63,6,FALSE)</f>
        <v>1022843.7</v>
      </c>
      <c r="M61" s="48">
        <f>VLOOKUP(D61,Sheet1!$C$1:$H$59,6,FALSE)</f>
        <v>1022843.7</v>
      </c>
      <c r="N61" s="41">
        <f t="shared" si="3"/>
        <v>0</v>
      </c>
      <c r="O61" s="48">
        <f>IFERROR(VLOOKUP(D61,'Accruals Manager'!$B$2:$C$33,2,FALSE),0)</f>
        <v>0</v>
      </c>
      <c r="P61" s="48">
        <v>0</v>
      </c>
      <c r="Q61" s="40">
        <f t="shared" si="0"/>
        <v>0</v>
      </c>
      <c r="R61" s="42"/>
      <c r="S61" s="42"/>
    </row>
    <row r="62" spans="1:19" x14ac:dyDescent="0.2">
      <c r="A62" s="50">
        <v>43921</v>
      </c>
      <c r="B62" s="39" t="s">
        <v>59</v>
      </c>
      <c r="C62" s="46">
        <f>VLOOKUP(D62,'Holdings Manager'!$C$2:$O$63,13,FALSE)</f>
        <v>41</v>
      </c>
      <c r="D62" s="69">
        <v>2311614</v>
      </c>
      <c r="E62" s="69" t="s">
        <v>208</v>
      </c>
      <c r="F62" s="48">
        <f>VLOOKUP(D62,'Holdings Manager'!$C$2:$E$63,3,FALSE)</f>
        <v>13944</v>
      </c>
      <c r="G62" s="48">
        <f>VLOOKUP(D62,Sheet1!$C$1:$E$59,3,FALSE)</f>
        <v>13944</v>
      </c>
      <c r="H62" s="40">
        <f t="shared" si="1"/>
        <v>0</v>
      </c>
      <c r="I62" s="48">
        <f>VLOOKUP(D62,'Holdings Manager'!$C$2:$J$63,8,FALSE)</f>
        <v>127.69</v>
      </c>
      <c r="J62" s="48">
        <f>VLOOKUP(D62,Sheet1!$C$1:$J$59,8,FALSE)</f>
        <v>127.69</v>
      </c>
      <c r="K62" s="41">
        <f t="shared" si="2"/>
        <v>0</v>
      </c>
      <c r="L62" s="48">
        <f>VLOOKUP(D62,'Holdings Manager'!$C$2:$H$63,6,FALSE)</f>
        <v>1780509.36</v>
      </c>
      <c r="M62" s="48">
        <f>VLOOKUP(D62,Sheet1!$C$1:$H$59,6,FALSE)</f>
        <v>1780509.36</v>
      </c>
      <c r="N62" s="41">
        <f t="shared" si="3"/>
        <v>0</v>
      </c>
      <c r="O62" s="48">
        <f>IFERROR(VLOOKUP(D62,'Accruals Manager'!$B$2:$C$33,2,FALSE),0)</f>
        <v>0</v>
      </c>
      <c r="P62" s="48">
        <v>0</v>
      </c>
      <c r="Q62" s="40">
        <f t="shared" si="0"/>
        <v>0</v>
      </c>
      <c r="R62" s="42"/>
      <c r="S62" s="42"/>
    </row>
    <row r="63" spans="1:19" x14ac:dyDescent="0.2">
      <c r="A63" s="50">
        <v>43921</v>
      </c>
      <c r="B63" s="39" t="s">
        <v>59</v>
      </c>
      <c r="C63" s="46">
        <f>VLOOKUP(D63,'Holdings Manager'!$C$2:$O$63,13,FALSE)</f>
        <v>41</v>
      </c>
      <c r="D63" s="69">
        <v>2181334</v>
      </c>
      <c r="E63" s="69" t="s">
        <v>210</v>
      </c>
      <c r="F63" s="48">
        <f>VLOOKUP(D63,'Holdings Manager'!$C$2:$E$63,3,FALSE)</f>
        <v>13734</v>
      </c>
      <c r="G63" s="48">
        <f>VLOOKUP(D63,Sheet1!$C$1:$E$59,3,FALSE)</f>
        <v>13734</v>
      </c>
      <c r="H63" s="40">
        <f t="shared" si="1"/>
        <v>0</v>
      </c>
      <c r="I63" s="48">
        <f>VLOOKUP(D63,'Holdings Manager'!$C$2:$J$63,8,FALSE)</f>
        <v>100.54</v>
      </c>
      <c r="J63" s="48">
        <f>VLOOKUP(D63,Sheet1!$C$1:$J$59,8,FALSE)</f>
        <v>100.54</v>
      </c>
      <c r="K63" s="41">
        <f t="shared" si="2"/>
        <v>0</v>
      </c>
      <c r="L63" s="48">
        <f>VLOOKUP(D63,'Holdings Manager'!$C$2:$H$63,6,FALSE)</f>
        <v>1380816.36</v>
      </c>
      <c r="M63" s="48">
        <f>VLOOKUP(D63,Sheet1!$C$1:$H$59,6,FALSE)</f>
        <v>1380816.36</v>
      </c>
      <c r="N63" s="41">
        <f t="shared" si="3"/>
        <v>0</v>
      </c>
      <c r="O63" s="48">
        <f>IFERROR(VLOOKUP(D63,'Accruals Manager'!$B$2:$C$33,2,FALSE),0)</f>
        <v>0</v>
      </c>
      <c r="P63" s="48">
        <v>0</v>
      </c>
      <c r="Q63" s="40">
        <f t="shared" si="0"/>
        <v>0</v>
      </c>
      <c r="R63" s="42"/>
      <c r="S63" s="42"/>
    </row>
    <row r="64" spans="1:19" x14ac:dyDescent="0.2">
      <c r="A64" s="50">
        <v>43921</v>
      </c>
      <c r="B64" s="39" t="s">
        <v>59</v>
      </c>
      <c r="C64" s="46">
        <f>VLOOKUP(D64,'Holdings Manager'!$C$2:$O$63,13,FALSE)</f>
        <v>41</v>
      </c>
      <c r="D64" s="69">
        <v>2125097</v>
      </c>
      <c r="E64" s="69">
        <v>124765108</v>
      </c>
      <c r="F64" s="48">
        <f>VLOOKUP(D64,'Holdings Manager'!$C$2:$E$63,3,FALSE)</f>
        <v>61706</v>
      </c>
      <c r="G64" s="48">
        <f>VLOOKUP(D64,Sheet1!$C$1:$E$59,3,FALSE)</f>
        <v>61706</v>
      </c>
      <c r="H64" s="40">
        <f t="shared" si="1"/>
        <v>0</v>
      </c>
      <c r="I64" s="48">
        <f>VLOOKUP(D64,'Holdings Manager'!$C$2:$J$63,8,FALSE)</f>
        <v>12.62</v>
      </c>
      <c r="J64" s="48">
        <f>VLOOKUP(D64,Sheet1!$C$1:$J$59,8,FALSE)</f>
        <v>12.62</v>
      </c>
      <c r="K64" s="41">
        <f t="shared" si="2"/>
        <v>0</v>
      </c>
      <c r="L64" s="48">
        <f>VLOOKUP(D64,'Holdings Manager'!$C$2:$H$63,6,FALSE)</f>
        <v>778729.72</v>
      </c>
      <c r="M64" s="48">
        <f>VLOOKUP(D64,Sheet1!$C$1:$H$59,6,FALSE)</f>
        <v>778729.72</v>
      </c>
      <c r="N64" s="41">
        <f t="shared" si="3"/>
        <v>0</v>
      </c>
      <c r="O64" s="48">
        <f>IFERROR(VLOOKUP(D64,'Accruals Manager'!$B$2:$C$33,2,FALSE),0)</f>
        <v>4893.24</v>
      </c>
      <c r="P64" s="48">
        <v>4893.24</v>
      </c>
      <c r="Q64" s="40">
        <f t="shared" si="0"/>
        <v>0</v>
      </c>
      <c r="R64" s="42"/>
      <c r="S64" s="42"/>
    </row>
    <row r="65" spans="1:19" x14ac:dyDescent="0.2">
      <c r="A65" s="50">
        <v>43921</v>
      </c>
      <c r="B65" s="39" t="s">
        <v>59</v>
      </c>
      <c r="C65" s="46">
        <f>VLOOKUP(D65,'Holdings Manager'!$C$2:$O$63,13,FALSE)</f>
        <v>41</v>
      </c>
      <c r="D65" s="69">
        <v>2124533</v>
      </c>
      <c r="E65" s="69">
        <v>878742204</v>
      </c>
      <c r="F65" s="48">
        <f>VLOOKUP(D65,'Holdings Manager'!$C$2:$E$63,3,FALSE)</f>
        <v>26789</v>
      </c>
      <c r="G65" s="48">
        <f>VLOOKUP(D65,Sheet1!$C$1:$E$59,3,FALSE)</f>
        <v>26789</v>
      </c>
      <c r="H65" s="40">
        <f t="shared" si="1"/>
        <v>0</v>
      </c>
      <c r="I65" s="48">
        <f>VLOOKUP(D65,'Holdings Manager'!$C$2:$J$63,8,FALSE)</f>
        <v>7.56</v>
      </c>
      <c r="J65" s="48">
        <f>VLOOKUP(D65,Sheet1!$C$1:$J$59,8,FALSE)</f>
        <v>7.56</v>
      </c>
      <c r="K65" s="41">
        <f t="shared" si="2"/>
        <v>0</v>
      </c>
      <c r="L65" s="48">
        <f>VLOOKUP(D65,'Holdings Manager'!$C$2:$H$63,6,FALSE)</f>
        <v>202524.84</v>
      </c>
      <c r="M65" s="48">
        <f>VLOOKUP(D65,Sheet1!$C$1:$H$59,6,FALSE)</f>
        <v>202524.84</v>
      </c>
      <c r="N65" s="41">
        <f t="shared" si="3"/>
        <v>0</v>
      </c>
      <c r="O65" s="48">
        <f>IFERROR(VLOOKUP(D65,'Accruals Manager'!$B$2:$C$33,2,FALSE),0)</f>
        <v>965.61</v>
      </c>
      <c r="P65" s="48">
        <v>965.61</v>
      </c>
      <c r="Q65" s="40">
        <f t="shared" si="0"/>
        <v>0</v>
      </c>
      <c r="R65" s="42"/>
      <c r="S65" s="42"/>
    </row>
    <row r="66" spans="1:19" x14ac:dyDescent="0.2">
      <c r="A66" s="50">
        <v>43921</v>
      </c>
      <c r="B66" s="39" t="s">
        <v>59</v>
      </c>
      <c r="C66" s="46">
        <f>VLOOKUP(D66,'Holdings Manager'!$C$2:$O$63,13,FALSE)</f>
        <v>43</v>
      </c>
      <c r="D66" s="69">
        <v>2031730</v>
      </c>
      <c r="E66" s="69">
        <v>294821608</v>
      </c>
      <c r="F66" s="48">
        <f>VLOOKUP(D66,'Holdings Manager'!$C$2:$E$63,3,FALSE)</f>
        <v>235319</v>
      </c>
      <c r="G66" s="48">
        <f>VLOOKUP(D66,Sheet1!$C$1:$E$59,3,FALSE)</f>
        <v>235319</v>
      </c>
      <c r="H66" s="40">
        <f t="shared" ref="H66:H74" si="4">F66-G66</f>
        <v>0</v>
      </c>
      <c r="I66" s="48">
        <f>VLOOKUP(D66,'Holdings Manager'!$C$2:$J$63,8,FALSE)</f>
        <v>8.09</v>
      </c>
      <c r="J66" s="48">
        <f>VLOOKUP(D66,Sheet1!$C$1:$J$59,8,FALSE)</f>
        <v>8.09</v>
      </c>
      <c r="K66" s="41">
        <f t="shared" ref="K66:K74" si="5">I66-J66</f>
        <v>0</v>
      </c>
      <c r="L66" s="48">
        <f>VLOOKUP(D66,'Holdings Manager'!$C$2:$H$63,6,FALSE)</f>
        <v>1903730.71</v>
      </c>
      <c r="M66" s="48">
        <f>VLOOKUP(D66,Sheet1!$C$1:$H$59,6,FALSE)</f>
        <v>1903730.71</v>
      </c>
      <c r="N66" s="41">
        <f t="shared" ref="N66:N74" si="6">L66-M66</f>
        <v>0</v>
      </c>
      <c r="O66" s="48">
        <f>IFERROR(VLOOKUP(D66,'Accruals Manager'!$B$2:$C$33,2,FALSE),0)</f>
        <v>0</v>
      </c>
      <c r="P66" s="48">
        <v>0</v>
      </c>
      <c r="Q66" s="40">
        <f t="shared" ref="Q66:Q74" si="7">O66-P66</f>
        <v>0</v>
      </c>
      <c r="R66" s="42"/>
      <c r="S66" s="42"/>
    </row>
    <row r="67" spans="1:19" x14ac:dyDescent="0.2">
      <c r="A67" s="50">
        <v>43921</v>
      </c>
      <c r="B67" s="39" t="s">
        <v>59</v>
      </c>
      <c r="C67" s="46" t="str">
        <f>VLOOKUP(D67,'Holdings Manager'!$C$2:$O$63,13,FALSE)</f>
        <v>FC</v>
      </c>
      <c r="D67" s="69" t="s">
        <v>151</v>
      </c>
      <c r="E67" s="69" t="s">
        <v>151</v>
      </c>
      <c r="F67" s="48"/>
      <c r="G67" s="52"/>
      <c r="H67" s="40">
        <f t="shared" si="4"/>
        <v>0</v>
      </c>
      <c r="I67" s="48">
        <f>VLOOKUP(D67,'Holdings Manager'!$C$2:$J$63,8,FALSE)</f>
        <v>1</v>
      </c>
      <c r="J67" s="48">
        <v>1</v>
      </c>
      <c r="K67" s="41">
        <f t="shared" si="5"/>
        <v>0</v>
      </c>
      <c r="L67" s="48">
        <f>VLOOKUP(D67,'Holdings Manager'!$C$2:$H$63,6,FALSE)</f>
        <v>84770.23</v>
      </c>
      <c r="M67" s="48">
        <v>85365.78</v>
      </c>
      <c r="N67" s="41">
        <f t="shared" si="6"/>
        <v>-595.55000000000291</v>
      </c>
      <c r="O67" s="48">
        <f>IFERROR(VLOOKUP(D67,'Accruals Manager'!$B$2:$C$33,2,FALSE),0)</f>
        <v>0</v>
      </c>
      <c r="P67" s="48">
        <v>0</v>
      </c>
      <c r="Q67" s="40">
        <f t="shared" si="7"/>
        <v>0</v>
      </c>
      <c r="R67" s="42"/>
      <c r="S67" s="42"/>
    </row>
    <row r="68" spans="1:19" x14ac:dyDescent="0.2">
      <c r="A68" s="50">
        <v>43921</v>
      </c>
      <c r="B68" s="39" t="s">
        <v>59</v>
      </c>
      <c r="C68" s="46" t="str">
        <f>VLOOKUP(D68,'Holdings Manager'!$C$2:$O$63,13,FALSE)</f>
        <v>FC</v>
      </c>
      <c r="D68" s="69" t="s">
        <v>181</v>
      </c>
      <c r="E68" s="69" t="s">
        <v>181</v>
      </c>
      <c r="F68" s="48"/>
      <c r="G68" s="52"/>
      <c r="H68" s="40">
        <f t="shared" si="4"/>
        <v>0</v>
      </c>
      <c r="I68" s="48">
        <f>VLOOKUP(D68,'Holdings Manager'!$C$2:$J$63,8,FALSE)</f>
        <v>1</v>
      </c>
      <c r="J68" s="48">
        <v>1</v>
      </c>
      <c r="K68" s="41">
        <f t="shared" si="5"/>
        <v>0</v>
      </c>
      <c r="L68" s="48">
        <f>VLOOKUP(D68,'Holdings Manager'!$C$2:$H$63,6,FALSE)</f>
        <v>9136.31</v>
      </c>
      <c r="M68" s="48">
        <v>9172.42</v>
      </c>
      <c r="N68" s="41">
        <f t="shared" si="6"/>
        <v>-36.110000000000582</v>
      </c>
      <c r="O68" s="48">
        <f>IFERROR(VLOOKUP(D68,'Accruals Manager'!$B$2:$C$33,2,FALSE),0)</f>
        <v>0</v>
      </c>
      <c r="P68" s="48">
        <v>0</v>
      </c>
      <c r="Q68" s="40">
        <f t="shared" si="7"/>
        <v>0</v>
      </c>
      <c r="R68" s="42"/>
      <c r="S68" s="42"/>
    </row>
    <row r="69" spans="1:19" x14ac:dyDescent="0.2">
      <c r="A69" s="50">
        <v>43921</v>
      </c>
      <c r="B69" s="39" t="s">
        <v>59</v>
      </c>
      <c r="C69" s="46" t="str">
        <f>VLOOKUP(D69,'Holdings Manager'!$C$2:$O$63,13,FALSE)</f>
        <v>FC</v>
      </c>
      <c r="D69" s="69" t="s">
        <v>165</v>
      </c>
      <c r="E69" s="69" t="s">
        <v>165</v>
      </c>
      <c r="F69" s="48"/>
      <c r="G69" s="52"/>
      <c r="H69" s="40">
        <f t="shared" si="4"/>
        <v>0</v>
      </c>
      <c r="I69" s="48">
        <f>VLOOKUP(D69,'Holdings Manager'!$C$2:$J$63,8,FALSE)</f>
        <v>1</v>
      </c>
      <c r="J69" s="48">
        <v>1</v>
      </c>
      <c r="K69" s="41">
        <f t="shared" si="5"/>
        <v>0</v>
      </c>
      <c r="L69" s="48">
        <f>VLOOKUP(D69,'Holdings Manager'!$C$2:$H$63,6,FALSE)</f>
        <v>76.290000000000006</v>
      </c>
      <c r="M69" s="48">
        <v>76.680000000000007</v>
      </c>
      <c r="N69" s="41">
        <f t="shared" si="6"/>
        <v>-0.39000000000000057</v>
      </c>
      <c r="O69" s="48">
        <f>IFERROR(VLOOKUP(D69,'Accruals Manager'!$B$2:$C$33,2,FALSE),0)</f>
        <v>0</v>
      </c>
      <c r="P69" s="48">
        <v>0</v>
      </c>
      <c r="Q69" s="40">
        <f t="shared" si="7"/>
        <v>0</v>
      </c>
      <c r="R69" s="42"/>
      <c r="S69" s="42"/>
    </row>
    <row r="70" spans="1:19" x14ac:dyDescent="0.2">
      <c r="A70" s="50">
        <v>43921</v>
      </c>
      <c r="B70" s="39" t="s">
        <v>59</v>
      </c>
      <c r="C70" s="46" t="str">
        <f>VLOOKUP(D70,'Holdings Manager'!$C$2:$O$63,13,FALSE)</f>
        <v>FC</v>
      </c>
      <c r="D70" s="69" t="s">
        <v>161</v>
      </c>
      <c r="E70" s="69" t="s">
        <v>161</v>
      </c>
      <c r="F70" s="48"/>
      <c r="G70" s="52"/>
      <c r="H70" s="40">
        <f t="shared" si="4"/>
        <v>0</v>
      </c>
      <c r="I70" s="48">
        <f>VLOOKUP(D70,'Holdings Manager'!$C$2:$J$63,8,FALSE)</f>
        <v>1</v>
      </c>
      <c r="J70" s="48">
        <v>1</v>
      </c>
      <c r="K70" s="41">
        <f t="shared" si="5"/>
        <v>0</v>
      </c>
      <c r="L70" s="48">
        <f>VLOOKUP(D70,'Holdings Manager'!$C$2:$H$63,6,FALSE)</f>
        <v>44304.12</v>
      </c>
      <c r="M70" s="48">
        <v>44370.21</v>
      </c>
      <c r="N70" s="41">
        <f t="shared" si="6"/>
        <v>-66.089999999996508</v>
      </c>
      <c r="O70" s="48">
        <f>IFERROR(VLOOKUP(D70,'Accruals Manager'!$B$2:$C$33,2,FALSE),0)</f>
        <v>0</v>
      </c>
      <c r="P70" s="48">
        <v>0</v>
      </c>
      <c r="Q70" s="40">
        <f t="shared" si="7"/>
        <v>0</v>
      </c>
      <c r="R70" s="42"/>
      <c r="S70" s="42"/>
    </row>
    <row r="71" spans="1:19" x14ac:dyDescent="0.2">
      <c r="A71" s="50">
        <v>43921</v>
      </c>
      <c r="B71" s="39" t="s">
        <v>59</v>
      </c>
      <c r="C71" s="46" t="str">
        <f>VLOOKUP(D71,'Holdings Manager'!$C$2:$O$63,13,FALSE)</f>
        <v>SF</v>
      </c>
      <c r="D71" s="69" t="s">
        <v>220</v>
      </c>
      <c r="E71" s="69" t="s">
        <v>220</v>
      </c>
      <c r="F71" s="48"/>
      <c r="G71" s="52"/>
      <c r="H71" s="40">
        <f t="shared" si="4"/>
        <v>0</v>
      </c>
      <c r="I71" s="48">
        <f>VLOOKUP(D71,'Holdings Manager'!$C$2:$J$63,8,FALSE)</f>
        <v>100</v>
      </c>
      <c r="J71" s="48">
        <v>100</v>
      </c>
      <c r="K71" s="41">
        <f t="shared" si="5"/>
        <v>0</v>
      </c>
      <c r="L71" s="48">
        <f>VLOOKUP(D71,'Holdings Manager'!$C$2:$H$63,6,FALSE)</f>
        <v>1209396.78</v>
      </c>
      <c r="M71" s="48">
        <v>1203502.52</v>
      </c>
      <c r="N71" s="41">
        <f t="shared" si="6"/>
        <v>5894.2600000000093</v>
      </c>
      <c r="O71" s="48">
        <f>IFERROR(VLOOKUP(D71,'Accruals Manager'!$B$2:$C$33,2,FALSE),0)</f>
        <v>0</v>
      </c>
      <c r="P71" s="48">
        <v>0</v>
      </c>
      <c r="Q71" s="40">
        <f t="shared" si="7"/>
        <v>0</v>
      </c>
      <c r="R71" s="42"/>
      <c r="S71" s="42"/>
    </row>
    <row r="72" spans="1:19" x14ac:dyDescent="0.2">
      <c r="A72" s="50">
        <v>43921</v>
      </c>
      <c r="B72" s="39" t="s">
        <v>59</v>
      </c>
      <c r="C72" s="46" t="str">
        <f>VLOOKUP(D72,'Holdings Manager'!$C$2:$O$63,13,FALSE)</f>
        <v>FC</v>
      </c>
      <c r="D72" s="69" t="s">
        <v>223</v>
      </c>
      <c r="E72" s="69" t="s">
        <v>223</v>
      </c>
      <c r="F72" s="48"/>
      <c r="G72" s="52"/>
      <c r="H72" s="40">
        <f t="shared" si="4"/>
        <v>0</v>
      </c>
      <c r="I72" s="48">
        <f>VLOOKUP(D72,'Holdings Manager'!$C$2:$J$63,8,FALSE)</f>
        <v>1</v>
      </c>
      <c r="J72" s="48">
        <v>1</v>
      </c>
      <c r="K72" s="41">
        <f t="shared" si="5"/>
        <v>0</v>
      </c>
      <c r="L72" s="48">
        <f>VLOOKUP(D72,'Holdings Manager'!$C$2:$H$63,6,FALSE)</f>
        <v>78337.600000000006</v>
      </c>
      <c r="M72" s="48">
        <v>78573.13</v>
      </c>
      <c r="N72" s="41">
        <f t="shared" si="6"/>
        <v>-235.52999999999884</v>
      </c>
      <c r="O72" s="48">
        <f>IFERROR(VLOOKUP(D72,'Accruals Manager'!$B$2:$C$33,2,FALSE),0)</f>
        <v>0</v>
      </c>
      <c r="P72" s="48">
        <v>0</v>
      </c>
      <c r="Q72" s="40">
        <f t="shared" si="7"/>
        <v>0</v>
      </c>
      <c r="R72" s="42"/>
      <c r="S72" s="42"/>
    </row>
    <row r="73" spans="1:19" x14ac:dyDescent="0.2">
      <c r="A73" s="50">
        <v>43921</v>
      </c>
      <c r="B73" s="39" t="s">
        <v>59</v>
      </c>
      <c r="C73" s="46" t="str">
        <f>VLOOKUP(D73,'Holdings Manager'!$C$2:$O$63,13,FALSE)</f>
        <v>FC</v>
      </c>
      <c r="D73" s="69" t="s">
        <v>144</v>
      </c>
      <c r="E73" s="69" t="s">
        <v>144</v>
      </c>
      <c r="F73" s="48"/>
      <c r="G73" s="52"/>
      <c r="H73" s="40">
        <f t="shared" si="4"/>
        <v>0</v>
      </c>
      <c r="I73" s="48">
        <f>VLOOKUP(D73,'Holdings Manager'!$C$2:$J$63,8,FALSE)</f>
        <v>1</v>
      </c>
      <c r="J73" s="48">
        <v>1</v>
      </c>
      <c r="K73" s="41">
        <f t="shared" si="5"/>
        <v>0</v>
      </c>
      <c r="L73" s="48">
        <f>VLOOKUP(D73,'Holdings Manager'!$C$2:$H$63,6,FALSE)</f>
        <v>20781.86</v>
      </c>
      <c r="M73" s="48">
        <v>20831.09</v>
      </c>
      <c r="N73" s="41">
        <f t="shared" si="6"/>
        <v>-49.229999999999563</v>
      </c>
      <c r="O73" s="48">
        <f>IFERROR(VLOOKUP(D73,'Accruals Manager'!$B$2:$C$33,2,FALSE),0)</f>
        <v>0</v>
      </c>
      <c r="P73" s="48">
        <v>0</v>
      </c>
      <c r="Q73" s="40">
        <f t="shared" si="7"/>
        <v>0</v>
      </c>
      <c r="R73" s="42"/>
      <c r="S73" s="42"/>
    </row>
    <row r="74" spans="1:19" x14ac:dyDescent="0.2">
      <c r="A74" s="50">
        <v>43921</v>
      </c>
      <c r="B74" s="39" t="s">
        <v>59</v>
      </c>
      <c r="C74" s="46" t="str">
        <f>VLOOKUP(D74,'Holdings Manager'!$C$2:$O$63,13,FALSE)</f>
        <v>FC</v>
      </c>
      <c r="D74" s="69" t="s">
        <v>110</v>
      </c>
      <c r="E74" s="69" t="s">
        <v>110</v>
      </c>
      <c r="F74" s="48"/>
      <c r="G74" s="48"/>
      <c r="H74" s="40">
        <f t="shared" si="4"/>
        <v>0</v>
      </c>
      <c r="I74" s="48">
        <f>VLOOKUP(D74,'Holdings Manager'!$C$2:$J$63,8,FALSE)</f>
        <v>1</v>
      </c>
      <c r="J74" s="48">
        <v>1</v>
      </c>
      <c r="K74" s="41">
        <f t="shared" si="5"/>
        <v>0</v>
      </c>
      <c r="L74" s="48">
        <f>VLOOKUP(D74,'Holdings Manager'!$C$2:$H$63,6,FALSE)</f>
        <v>-5894.26</v>
      </c>
      <c r="M74" s="48">
        <v>0</v>
      </c>
      <c r="N74" s="41">
        <f t="shared" si="6"/>
        <v>-5894.26</v>
      </c>
      <c r="O74" s="48">
        <f>IFERROR(VLOOKUP(D74,'Accruals Manager'!$B$2:$C$33,2,FALSE),0)</f>
        <v>0</v>
      </c>
      <c r="P74" s="48">
        <v>0</v>
      </c>
      <c r="Q74" s="40">
        <f t="shared" si="7"/>
        <v>0</v>
      </c>
      <c r="R74" s="42"/>
      <c r="S74" s="42"/>
    </row>
    <row r="75" spans="1:19" x14ac:dyDescent="0.2">
      <c r="A75" s="45"/>
      <c r="B75" s="39"/>
      <c r="C75" s="47"/>
      <c r="D75" s="47"/>
      <c r="E75" s="47"/>
      <c r="F75" s="48"/>
      <c r="G75" s="48"/>
      <c r="H75" s="40"/>
      <c r="I75" s="48"/>
      <c r="J75" s="48"/>
      <c r="K75" s="41"/>
      <c r="L75" s="48"/>
      <c r="M75" s="48"/>
      <c r="N75" s="41"/>
      <c r="O75" s="48"/>
      <c r="P75" s="48"/>
      <c r="Q75" s="40"/>
      <c r="R75" s="42"/>
      <c r="S75" s="42"/>
    </row>
    <row r="76" spans="1:19" x14ac:dyDescent="0.2">
      <c r="A76" s="45"/>
      <c r="B76" s="39"/>
      <c r="C76" s="47"/>
      <c r="D76" s="47"/>
      <c r="E76" s="47"/>
      <c r="F76" s="48"/>
      <c r="G76" s="48"/>
      <c r="H76" s="40"/>
      <c r="I76" s="48"/>
      <c r="J76" s="48"/>
      <c r="K76" s="41"/>
      <c r="L76" s="47"/>
      <c r="M76" s="49"/>
      <c r="N76" s="41"/>
      <c r="O76" s="48"/>
      <c r="P76" s="48"/>
      <c r="Q76" s="40"/>
      <c r="R76" s="42"/>
      <c r="S76" s="42"/>
    </row>
    <row r="77" spans="1:19" x14ac:dyDescent="0.2">
      <c r="A77" s="45"/>
      <c r="B77" s="39"/>
      <c r="C77" s="47"/>
      <c r="D77" s="47"/>
      <c r="E77" s="47"/>
      <c r="F77" s="48"/>
      <c r="G77" s="48"/>
      <c r="H77" s="40"/>
      <c r="I77" s="48"/>
      <c r="J77" s="48"/>
      <c r="K77" s="41"/>
      <c r="L77" s="47"/>
      <c r="M77" s="49"/>
      <c r="N77" s="41"/>
      <c r="O77" s="48"/>
      <c r="P77" s="48"/>
      <c r="Q77" s="40"/>
      <c r="R77" s="42"/>
      <c r="S77" s="42"/>
    </row>
    <row r="78" spans="1:19" x14ac:dyDescent="0.2">
      <c r="A78" s="45"/>
      <c r="B78" s="39"/>
      <c r="C78" s="47"/>
      <c r="D78" s="47"/>
      <c r="E78" s="47"/>
      <c r="F78" s="48"/>
      <c r="G78" s="48"/>
      <c r="H78" s="40"/>
      <c r="I78" s="48"/>
      <c r="J78" s="48"/>
      <c r="K78" s="41"/>
      <c r="L78" s="47"/>
      <c r="M78" s="49"/>
      <c r="N78" s="41"/>
      <c r="O78" s="48"/>
      <c r="P78" s="48"/>
      <c r="Q78" s="40"/>
      <c r="R78" s="42"/>
      <c r="S78" s="42"/>
    </row>
    <row r="79" spans="1:19" x14ac:dyDescent="0.2">
      <c r="A79" s="45"/>
      <c r="B79" s="39"/>
      <c r="C79" s="47"/>
      <c r="D79" s="47"/>
      <c r="E79" s="47"/>
      <c r="F79" s="48"/>
      <c r="G79" s="48"/>
      <c r="H79" s="40"/>
      <c r="I79" s="48"/>
      <c r="J79" s="48"/>
      <c r="K79" s="41"/>
      <c r="L79" s="47"/>
      <c r="M79" s="49"/>
      <c r="N79" s="41"/>
      <c r="O79" s="48"/>
      <c r="P79" s="48"/>
      <c r="Q79" s="40"/>
      <c r="R79" s="42"/>
      <c r="S79" s="42"/>
    </row>
    <row r="80" spans="1:19" ht="15" x14ac:dyDescent="0.25">
      <c r="E80" s="62"/>
      <c r="F80"/>
      <c r="G80" s="62"/>
    </row>
    <row r="81" spans="4:19" ht="15" x14ac:dyDescent="0.25">
      <c r="E81" s="62"/>
      <c r="F81"/>
      <c r="G81" s="62"/>
    </row>
    <row r="82" spans="4:19" x14ac:dyDescent="0.2">
      <c r="D82" s="2"/>
      <c r="E82" s="2"/>
      <c r="F82" s="5"/>
      <c r="G82" s="5"/>
      <c r="J82"/>
      <c r="K82"/>
      <c r="L82" s="2"/>
      <c r="M82" s="2"/>
      <c r="N82" s="2"/>
      <c r="R82" s="2"/>
      <c r="S82" s="2"/>
    </row>
    <row r="83" spans="4:19" x14ac:dyDescent="0.2">
      <c r="D83" s="2"/>
      <c r="E83" s="2"/>
      <c r="F83" s="5"/>
      <c r="G83" s="5"/>
      <c r="J83"/>
      <c r="K83"/>
      <c r="L83" s="2"/>
      <c r="M83" s="2"/>
      <c r="N83" s="2"/>
      <c r="R83" s="2"/>
      <c r="S83" s="2"/>
    </row>
    <row r="84" spans="4:19" x14ac:dyDescent="0.2">
      <c r="D84" s="2"/>
      <c r="E84" s="2"/>
      <c r="F84" s="5"/>
      <c r="G84" s="5"/>
      <c r="J84"/>
      <c r="K84"/>
      <c r="L84" s="2"/>
      <c r="M84" s="2"/>
      <c r="N84" s="2"/>
      <c r="R84" s="2"/>
      <c r="S84" s="2"/>
    </row>
    <row r="85" spans="4:19" x14ac:dyDescent="0.2">
      <c r="D85" s="2"/>
      <c r="E85" s="2"/>
      <c r="F85" s="5"/>
      <c r="G85" s="5"/>
      <c r="J85"/>
      <c r="K85"/>
      <c r="L85" s="2"/>
      <c r="M85" s="2"/>
      <c r="N85" s="2"/>
      <c r="R85" s="2"/>
      <c r="S85" s="2"/>
    </row>
    <row r="86" spans="4:19" x14ac:dyDescent="0.2">
      <c r="D86" s="2"/>
      <c r="E86" s="2"/>
      <c r="F86" s="5"/>
      <c r="G86" s="5"/>
      <c r="J86"/>
      <c r="K86"/>
      <c r="L86" s="2"/>
      <c r="M86" s="2"/>
      <c r="N86" s="2"/>
      <c r="R86" s="2"/>
      <c r="S86" s="2"/>
    </row>
    <row r="87" spans="4:19" x14ac:dyDescent="0.2">
      <c r="D87" s="2"/>
      <c r="E87" s="2"/>
      <c r="F87" s="33"/>
      <c r="G87" s="32"/>
      <c r="J87"/>
      <c r="K87"/>
      <c r="L87" s="2"/>
      <c r="M87" s="2"/>
      <c r="N87" s="2"/>
      <c r="R87" s="2"/>
      <c r="S87" s="2"/>
    </row>
    <row r="88" spans="4:19" x14ac:dyDescent="0.2">
      <c r="D88" s="2"/>
      <c r="E88" s="2"/>
      <c r="F88"/>
      <c r="G88"/>
      <c r="J88"/>
      <c r="K88"/>
      <c r="L88" s="2"/>
      <c r="M88" s="2"/>
      <c r="N88" s="2"/>
      <c r="R88" s="2"/>
      <c r="S88" s="2"/>
    </row>
    <row r="89" spans="4:19" x14ac:dyDescent="0.2">
      <c r="D89" s="2"/>
      <c r="E89" s="2"/>
      <c r="F89"/>
      <c r="G89"/>
      <c r="K89" s="2"/>
      <c r="L89" s="2"/>
      <c r="M89" s="2"/>
      <c r="N89" s="2"/>
      <c r="R89" s="2"/>
      <c r="S89" s="2"/>
    </row>
    <row r="90" spans="4:19" ht="15" x14ac:dyDescent="0.25">
      <c r="D90"/>
      <c r="E90" s="61"/>
      <c r="F90"/>
      <c r="G90"/>
      <c r="J90"/>
      <c r="K90"/>
      <c r="L90" s="2"/>
      <c r="M90" s="2"/>
      <c r="N90" s="2"/>
      <c r="R90" s="2"/>
      <c r="S90" s="2"/>
    </row>
    <row r="91" spans="4:19" ht="15" x14ac:dyDescent="0.25">
      <c r="D91"/>
      <c r="E91" s="61"/>
      <c r="F91"/>
      <c r="G91"/>
      <c r="J91"/>
      <c r="K91"/>
      <c r="L91" s="2"/>
      <c r="M91" s="2"/>
      <c r="N91" s="2"/>
      <c r="R91" s="2"/>
      <c r="S91" s="2"/>
    </row>
    <row r="92" spans="4:19" ht="15" x14ac:dyDescent="0.25">
      <c r="D92"/>
      <c r="E92" s="61"/>
      <c r="F92"/>
      <c r="G92" s="61"/>
      <c r="J92"/>
      <c r="K92"/>
    </row>
    <row r="93" spans="4:19" ht="15" x14ac:dyDescent="0.25">
      <c r="D93"/>
      <c r="F93" s="51"/>
      <c r="G93" s="51"/>
      <c r="H93" s="3"/>
      <c r="I93" s="3"/>
      <c r="J93"/>
      <c r="K93"/>
      <c r="L93" s="2"/>
      <c r="M93" s="2"/>
      <c r="N93" s="2"/>
      <c r="O93" s="5"/>
      <c r="P93" s="5"/>
      <c r="R93" s="2"/>
      <c r="S93" s="2"/>
    </row>
    <row r="94" spans="4:19" ht="15" x14ac:dyDescent="0.25">
      <c r="F94" s="51"/>
      <c r="G94" s="51"/>
      <c r="H94" s="3"/>
      <c r="I94" s="3"/>
      <c r="J94"/>
      <c r="K94"/>
      <c r="L94" s="2"/>
      <c r="M94" s="2"/>
      <c r="N94" s="2"/>
      <c r="O94" s="5"/>
      <c r="P94" s="5"/>
      <c r="R94" s="2"/>
      <c r="S94" s="2"/>
    </row>
    <row r="95" spans="4:19" ht="15" x14ac:dyDescent="0.25">
      <c r="F95" s="51"/>
      <c r="G95" s="51"/>
      <c r="H95" s="3"/>
      <c r="I95" s="3"/>
      <c r="J95"/>
      <c r="K95"/>
      <c r="L95" s="2"/>
      <c r="M95" s="2"/>
      <c r="N95" s="2"/>
      <c r="O95" s="5"/>
      <c r="P95" s="5"/>
      <c r="R95" s="2"/>
      <c r="S95" s="2"/>
    </row>
    <row r="96" spans="4:19" ht="15" x14ac:dyDescent="0.25">
      <c r="F96" s="51"/>
      <c r="G96" s="51"/>
      <c r="H96" s="3"/>
      <c r="I96" s="3"/>
      <c r="J96" s="3"/>
      <c r="L96" s="2"/>
      <c r="M96" s="2"/>
      <c r="N96" s="2"/>
      <c r="O96" s="5"/>
      <c r="P96" s="5"/>
      <c r="R96" s="2"/>
      <c r="S96" s="2"/>
    </row>
    <row r="97" spans="6:19" ht="15" x14ac:dyDescent="0.25">
      <c r="F97" s="51"/>
      <c r="G97" s="51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6:19" ht="15" x14ac:dyDescent="0.25">
      <c r="F98" s="51"/>
      <c r="G98" s="51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6:19" ht="15" x14ac:dyDescent="0.25">
      <c r="F99" s="51"/>
      <c r="G99" s="51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6:19" x14ac:dyDescent="0.2">
      <c r="H100" s="3"/>
      <c r="I100" s="3"/>
      <c r="J100" s="3"/>
      <c r="L100" s="2"/>
      <c r="M100" s="2"/>
      <c r="N100" s="2"/>
      <c r="O100" s="5"/>
      <c r="P100" s="5"/>
      <c r="R100" s="2"/>
      <c r="S100" s="2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3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P65"/>
  <sheetViews>
    <sheetView workbookViewId="0"/>
  </sheetViews>
  <sheetFormatPr defaultRowHeight="12.75" x14ac:dyDescent="0.2"/>
  <cols>
    <col min="1" max="1" width="11.7109375" style="63" customWidth="1"/>
    <col min="2" max="2" width="39.140625" style="63" customWidth="1"/>
    <col min="3" max="3" width="19.5703125" style="64" customWidth="1"/>
    <col min="4" max="4" width="17" style="64" customWidth="1"/>
    <col min="5" max="5" width="16.5703125" style="63" customWidth="1"/>
    <col min="6" max="6" width="20.7109375" style="63" customWidth="1"/>
    <col min="7" max="7" width="20.28515625" style="63" customWidth="1"/>
    <col min="8" max="8" width="22.28515625" style="63" customWidth="1"/>
    <col min="9" max="9" width="9.140625" style="63"/>
    <col min="10" max="10" width="9.28515625" style="63" bestFit="1" customWidth="1"/>
    <col min="11" max="11" width="21.5703125" style="63" customWidth="1"/>
    <col min="12" max="12" width="10" style="63" bestFit="1" customWidth="1"/>
    <col min="13" max="13" width="9.140625" style="63"/>
    <col min="14" max="14" width="16.85546875" style="63" customWidth="1"/>
    <col min="15" max="15" width="22" style="63" customWidth="1"/>
  </cols>
  <sheetData>
    <row r="1" spans="1:16" x14ac:dyDescent="0.2">
      <c r="A1" s="63" t="s">
        <v>0</v>
      </c>
      <c r="B1" s="63" t="s">
        <v>83</v>
      </c>
      <c r="C1" s="64" t="s">
        <v>69</v>
      </c>
      <c r="D1" s="64" t="s">
        <v>71</v>
      </c>
      <c r="E1" s="63" t="s">
        <v>75</v>
      </c>
      <c r="F1" s="63" t="s">
        <v>84</v>
      </c>
      <c r="G1" s="63" t="s">
        <v>85</v>
      </c>
      <c r="H1" s="63" t="s">
        <v>86</v>
      </c>
      <c r="I1" s="63" t="s">
        <v>87</v>
      </c>
      <c r="J1" s="63" t="s">
        <v>88</v>
      </c>
      <c r="K1" s="63" t="s">
        <v>89</v>
      </c>
      <c r="L1" s="63" t="s">
        <v>90</v>
      </c>
      <c r="M1" s="63" t="s">
        <v>91</v>
      </c>
      <c r="N1" s="63" t="s">
        <v>92</v>
      </c>
      <c r="O1" s="63" t="s">
        <v>93</v>
      </c>
    </row>
    <row r="2" spans="1:16" x14ac:dyDescent="0.2">
      <c r="A2" s="63" t="s">
        <v>59</v>
      </c>
      <c r="B2" s="63" t="s">
        <v>107</v>
      </c>
      <c r="C2" s="64" t="s">
        <v>108</v>
      </c>
      <c r="D2" s="64" t="s">
        <v>109</v>
      </c>
      <c r="E2" s="63">
        <v>38552</v>
      </c>
      <c r="F2" s="63">
        <v>1675194.86</v>
      </c>
      <c r="G2" s="63">
        <v>48.14</v>
      </c>
      <c r="H2" s="63">
        <v>1855893.28</v>
      </c>
      <c r="I2" s="63" t="s">
        <v>110</v>
      </c>
      <c r="J2" s="63">
        <v>48.14</v>
      </c>
      <c r="K2" s="63">
        <v>1855893.28</v>
      </c>
      <c r="L2" s="63">
        <v>1675194.86</v>
      </c>
      <c r="M2" s="63" t="s">
        <v>110</v>
      </c>
      <c r="N2" s="65">
        <v>43921</v>
      </c>
      <c r="O2" s="63">
        <v>43</v>
      </c>
      <c r="P2" s="37"/>
    </row>
    <row r="3" spans="1:16" x14ac:dyDescent="0.2">
      <c r="A3" s="63" t="s">
        <v>59</v>
      </c>
      <c r="B3" s="63" t="s">
        <v>111</v>
      </c>
      <c r="C3" s="64" t="s">
        <v>112</v>
      </c>
      <c r="D3" s="64">
        <v>617760202</v>
      </c>
      <c r="E3" s="63">
        <v>14000</v>
      </c>
      <c r="F3" s="63">
        <v>508310.6</v>
      </c>
      <c r="G3" s="63">
        <v>24.57</v>
      </c>
      <c r="H3" s="63">
        <v>343980</v>
      </c>
      <c r="I3" s="63" t="s">
        <v>110</v>
      </c>
      <c r="J3" s="63">
        <v>24.57</v>
      </c>
      <c r="K3" s="63">
        <v>343980</v>
      </c>
      <c r="L3" s="63">
        <v>508310.6</v>
      </c>
      <c r="M3" s="63" t="s">
        <v>110</v>
      </c>
      <c r="N3" s="65">
        <v>43921</v>
      </c>
      <c r="O3" s="63">
        <v>43</v>
      </c>
      <c r="P3" s="37"/>
    </row>
    <row r="4" spans="1:16" x14ac:dyDescent="0.2">
      <c r="A4" s="63" t="s">
        <v>59</v>
      </c>
      <c r="B4" s="63" t="s">
        <v>113</v>
      </c>
      <c r="C4" s="64" t="s">
        <v>114</v>
      </c>
      <c r="D4" s="64" t="s">
        <v>115</v>
      </c>
      <c r="E4" s="63">
        <v>14596</v>
      </c>
      <c r="F4" s="63">
        <v>958553.82</v>
      </c>
      <c r="G4" s="63">
        <v>152.57</v>
      </c>
      <c r="H4" s="63">
        <v>2226911.7200000002</v>
      </c>
      <c r="I4" s="63" t="s">
        <v>110</v>
      </c>
      <c r="J4" s="63">
        <v>152.57</v>
      </c>
      <c r="K4" s="63">
        <v>2226911.7200000002</v>
      </c>
      <c r="L4" s="63">
        <v>958553.82</v>
      </c>
      <c r="M4" s="63" t="s">
        <v>110</v>
      </c>
      <c r="N4" s="65">
        <v>43921</v>
      </c>
      <c r="O4" s="63">
        <v>41</v>
      </c>
      <c r="P4" s="37"/>
    </row>
    <row r="5" spans="1:16" x14ac:dyDescent="0.2">
      <c r="A5" s="63" t="s">
        <v>59</v>
      </c>
      <c r="B5" s="63" t="s">
        <v>116</v>
      </c>
      <c r="C5" s="64" t="s">
        <v>117</v>
      </c>
      <c r="D5" s="64">
        <v>589339209</v>
      </c>
      <c r="E5" s="63">
        <v>73023</v>
      </c>
      <c r="F5" s="63">
        <v>1599533.54</v>
      </c>
      <c r="G5" s="63">
        <v>20.399999999999999</v>
      </c>
      <c r="H5" s="63">
        <v>1489669.2</v>
      </c>
      <c r="I5" s="63" t="s">
        <v>110</v>
      </c>
      <c r="J5" s="63">
        <v>20.399999999999999</v>
      </c>
      <c r="K5" s="63">
        <v>1489669.2</v>
      </c>
      <c r="L5" s="63">
        <v>1599533.54</v>
      </c>
      <c r="M5" s="63" t="s">
        <v>110</v>
      </c>
      <c r="N5" s="65">
        <v>43921</v>
      </c>
      <c r="O5" s="63">
        <v>43</v>
      </c>
      <c r="P5" s="37"/>
    </row>
    <row r="6" spans="1:16" x14ac:dyDescent="0.2">
      <c r="A6" s="63" t="s">
        <v>59</v>
      </c>
      <c r="B6" s="63" t="s">
        <v>118</v>
      </c>
      <c r="C6" s="64" t="s">
        <v>119</v>
      </c>
      <c r="D6" s="64" t="s">
        <v>120</v>
      </c>
      <c r="E6" s="63">
        <v>5992</v>
      </c>
      <c r="F6" s="63">
        <v>1059631.53</v>
      </c>
      <c r="G6" s="63">
        <v>416.93</v>
      </c>
      <c r="H6" s="63">
        <v>2498244.56</v>
      </c>
      <c r="I6" s="63" t="s">
        <v>110</v>
      </c>
      <c r="J6" s="63">
        <v>416.93</v>
      </c>
      <c r="K6" s="63">
        <v>2498244.56</v>
      </c>
      <c r="L6" s="63">
        <v>1059631.53</v>
      </c>
      <c r="M6" s="63" t="s">
        <v>110</v>
      </c>
      <c r="N6" s="65">
        <v>43921</v>
      </c>
      <c r="O6" s="63">
        <v>41</v>
      </c>
      <c r="P6" s="37"/>
    </row>
    <row r="7" spans="1:16" x14ac:dyDescent="0.2">
      <c r="A7" s="63" t="s">
        <v>59</v>
      </c>
      <c r="B7" s="63" t="s">
        <v>121</v>
      </c>
      <c r="C7" s="64" t="s">
        <v>122</v>
      </c>
      <c r="D7" s="64" t="s">
        <v>123</v>
      </c>
      <c r="E7" s="63">
        <v>77042</v>
      </c>
      <c r="F7" s="63">
        <v>827053</v>
      </c>
      <c r="G7" s="63">
        <v>5.63</v>
      </c>
      <c r="H7" s="63">
        <v>433746.46</v>
      </c>
      <c r="I7" s="63" t="s">
        <v>110</v>
      </c>
      <c r="J7" s="63">
        <v>5.63</v>
      </c>
      <c r="K7" s="63">
        <v>433746.46</v>
      </c>
      <c r="L7" s="63">
        <v>827053</v>
      </c>
      <c r="M7" s="63" t="s">
        <v>110</v>
      </c>
      <c r="N7" s="65">
        <v>43921</v>
      </c>
      <c r="O7" s="63">
        <v>43</v>
      </c>
      <c r="P7" s="37"/>
    </row>
    <row r="8" spans="1:16" x14ac:dyDescent="0.2">
      <c r="A8" s="63" t="s">
        <v>59</v>
      </c>
      <c r="B8" s="63" t="s">
        <v>124</v>
      </c>
      <c r="C8" s="64" t="s">
        <v>125</v>
      </c>
      <c r="D8" s="64" t="s">
        <v>126</v>
      </c>
      <c r="E8" s="63">
        <v>4500</v>
      </c>
      <c r="F8" s="63">
        <v>505152</v>
      </c>
      <c r="G8" s="63">
        <v>112.61</v>
      </c>
      <c r="H8" s="63">
        <v>506745</v>
      </c>
      <c r="I8" s="63" t="s">
        <v>110</v>
      </c>
      <c r="J8" s="63">
        <v>112.61</v>
      </c>
      <c r="K8" s="63">
        <v>506745</v>
      </c>
      <c r="L8" s="63">
        <v>505152</v>
      </c>
      <c r="M8" s="63" t="s">
        <v>110</v>
      </c>
      <c r="N8" s="65">
        <v>43921</v>
      </c>
      <c r="O8" s="63">
        <v>43</v>
      </c>
      <c r="P8" s="37"/>
    </row>
    <row r="9" spans="1:16" x14ac:dyDescent="0.2">
      <c r="A9" s="63" t="s">
        <v>59</v>
      </c>
      <c r="B9" s="63" t="s">
        <v>127</v>
      </c>
      <c r="C9" s="64" t="s">
        <v>128</v>
      </c>
      <c r="D9" s="64" t="s">
        <v>129</v>
      </c>
      <c r="E9" s="63">
        <v>30672</v>
      </c>
      <c r="F9" s="63">
        <v>242869.47</v>
      </c>
      <c r="G9" s="63">
        <v>47.45</v>
      </c>
      <c r="H9" s="63">
        <v>1455386.4</v>
      </c>
      <c r="I9" s="63" t="s">
        <v>110</v>
      </c>
      <c r="J9" s="63">
        <v>47.45</v>
      </c>
      <c r="K9" s="63">
        <v>1455386.4</v>
      </c>
      <c r="L9" s="63">
        <v>242869.47</v>
      </c>
      <c r="M9" s="63" t="s">
        <v>110</v>
      </c>
      <c r="N9" s="65">
        <v>43921</v>
      </c>
      <c r="O9" s="63">
        <v>41</v>
      </c>
      <c r="P9" s="37"/>
    </row>
    <row r="10" spans="1:16" x14ac:dyDescent="0.2">
      <c r="A10" s="63" t="s">
        <v>59</v>
      </c>
      <c r="B10" s="63" t="s">
        <v>130</v>
      </c>
      <c r="C10" s="64" t="s">
        <v>131</v>
      </c>
      <c r="D10" s="64" t="s">
        <v>132</v>
      </c>
      <c r="E10" s="63">
        <v>27647</v>
      </c>
      <c r="F10" s="63">
        <v>1367701.97</v>
      </c>
      <c r="G10" s="63">
        <v>54.41</v>
      </c>
      <c r="H10" s="63">
        <v>1504273.27</v>
      </c>
      <c r="I10" s="63" t="s">
        <v>110</v>
      </c>
      <c r="J10" s="63">
        <v>54.41</v>
      </c>
      <c r="K10" s="63">
        <v>1504273.27</v>
      </c>
      <c r="L10" s="63">
        <v>1367701.97</v>
      </c>
      <c r="M10" s="63" t="s">
        <v>110</v>
      </c>
      <c r="N10" s="65">
        <v>43921</v>
      </c>
      <c r="O10" s="63">
        <v>41</v>
      </c>
      <c r="P10" s="37"/>
    </row>
    <row r="11" spans="1:16" x14ac:dyDescent="0.2">
      <c r="A11" s="63" t="s">
        <v>59</v>
      </c>
      <c r="B11" s="63" t="s">
        <v>133</v>
      </c>
      <c r="C11" s="64" t="s">
        <v>134</v>
      </c>
      <c r="D11" s="64" t="s">
        <v>135</v>
      </c>
      <c r="E11" s="63">
        <v>22201</v>
      </c>
      <c r="F11" s="63">
        <v>1045365.85</v>
      </c>
      <c r="G11" s="63">
        <v>42.15</v>
      </c>
      <c r="H11" s="63">
        <v>935772.15</v>
      </c>
      <c r="I11" s="63" t="s">
        <v>110</v>
      </c>
      <c r="J11" s="63">
        <v>42.15</v>
      </c>
      <c r="K11" s="63">
        <v>935772.15</v>
      </c>
      <c r="L11" s="63">
        <v>1045365.85</v>
      </c>
      <c r="M11" s="63" t="s">
        <v>110</v>
      </c>
      <c r="N11" s="65">
        <v>43921</v>
      </c>
      <c r="O11" s="63">
        <v>43</v>
      </c>
      <c r="P11" s="37"/>
    </row>
    <row r="12" spans="1:16" x14ac:dyDescent="0.2">
      <c r="A12" s="63" t="s">
        <v>59</v>
      </c>
      <c r="B12" s="63" t="s">
        <v>136</v>
      </c>
      <c r="C12" s="64" t="s">
        <v>137</v>
      </c>
      <c r="D12" s="64" t="s">
        <v>138</v>
      </c>
      <c r="E12" s="63">
        <v>11424</v>
      </c>
      <c r="F12" s="63">
        <v>898138.91</v>
      </c>
      <c r="G12" s="63">
        <v>136</v>
      </c>
      <c r="H12" s="63">
        <v>1553664</v>
      </c>
      <c r="I12" s="63" t="s">
        <v>110</v>
      </c>
      <c r="J12" s="63">
        <v>136</v>
      </c>
      <c r="K12" s="63">
        <v>1553664</v>
      </c>
      <c r="L12" s="63">
        <v>898138.91</v>
      </c>
      <c r="M12" s="63" t="s">
        <v>110</v>
      </c>
      <c r="N12" s="65">
        <v>43921</v>
      </c>
      <c r="O12" s="63">
        <v>41</v>
      </c>
      <c r="P12" s="37"/>
    </row>
    <row r="13" spans="1:16" x14ac:dyDescent="0.2">
      <c r="A13" s="63" t="s">
        <v>59</v>
      </c>
      <c r="B13" s="63" t="s">
        <v>139</v>
      </c>
      <c r="C13" s="64" t="s">
        <v>140</v>
      </c>
      <c r="D13" s="64">
        <v>398438408</v>
      </c>
      <c r="E13" s="63">
        <v>50445</v>
      </c>
      <c r="F13" s="63">
        <v>865596.57</v>
      </c>
      <c r="G13" s="63">
        <v>20.14</v>
      </c>
      <c r="H13" s="63">
        <v>1015962.3</v>
      </c>
      <c r="I13" s="63" t="s">
        <v>110</v>
      </c>
      <c r="J13" s="63">
        <v>20.14</v>
      </c>
      <c r="K13" s="63">
        <v>1015962.3</v>
      </c>
      <c r="L13" s="63">
        <v>865596.57</v>
      </c>
      <c r="M13" s="63" t="s">
        <v>110</v>
      </c>
      <c r="N13" s="65">
        <v>43921</v>
      </c>
      <c r="O13" s="63">
        <v>43</v>
      </c>
      <c r="P13" s="37"/>
    </row>
    <row r="14" spans="1:16" x14ac:dyDescent="0.2">
      <c r="A14" s="63" t="s">
        <v>59</v>
      </c>
      <c r="B14" s="63" t="s">
        <v>141</v>
      </c>
      <c r="C14" s="64" t="s">
        <v>142</v>
      </c>
      <c r="D14" s="64" t="s">
        <v>143</v>
      </c>
      <c r="E14" s="63">
        <v>60507</v>
      </c>
      <c r="F14" s="63">
        <v>523927.75</v>
      </c>
      <c r="G14" s="63">
        <v>6.1388629999999997</v>
      </c>
      <c r="H14" s="63">
        <v>371444.19</v>
      </c>
      <c r="I14" s="63" t="s">
        <v>110</v>
      </c>
      <c r="J14" s="63">
        <v>10.029999999999999</v>
      </c>
      <c r="K14" s="63">
        <v>606885.21</v>
      </c>
      <c r="L14" s="63">
        <v>694700.49</v>
      </c>
      <c r="M14" s="63" t="s">
        <v>144</v>
      </c>
      <c r="N14" s="65">
        <v>43921</v>
      </c>
      <c r="O14" s="63">
        <v>41</v>
      </c>
      <c r="P14" s="37"/>
    </row>
    <row r="15" spans="1:16" x14ac:dyDescent="0.2">
      <c r="A15" s="63" t="s">
        <v>59</v>
      </c>
      <c r="B15" s="63" t="s">
        <v>145</v>
      </c>
      <c r="C15" s="64" t="s">
        <v>146</v>
      </c>
      <c r="D15" s="64" t="s">
        <v>147</v>
      </c>
      <c r="E15" s="63">
        <v>141740</v>
      </c>
      <c r="F15" s="63">
        <v>1219772.27</v>
      </c>
      <c r="G15" s="63">
        <v>6.6769999999999996</v>
      </c>
      <c r="H15" s="63">
        <v>946397.98</v>
      </c>
      <c r="I15" s="63" t="s">
        <v>110</v>
      </c>
      <c r="J15" s="63">
        <v>6.6769999999999996</v>
      </c>
      <c r="K15" s="63">
        <v>946397.98</v>
      </c>
      <c r="L15" s="63">
        <v>1219772.27</v>
      </c>
      <c r="M15" s="63" t="s">
        <v>110</v>
      </c>
      <c r="N15" s="65">
        <v>43921</v>
      </c>
      <c r="O15" s="63">
        <v>43</v>
      </c>
      <c r="P15" s="37"/>
    </row>
    <row r="16" spans="1:16" x14ac:dyDescent="0.2">
      <c r="A16" s="63" t="s">
        <v>59</v>
      </c>
      <c r="B16" s="63" t="s">
        <v>148</v>
      </c>
      <c r="C16" s="64" t="s">
        <v>149</v>
      </c>
      <c r="D16" s="64" t="s">
        <v>150</v>
      </c>
      <c r="E16" s="63">
        <v>18000</v>
      </c>
      <c r="F16" s="63">
        <v>946195.59</v>
      </c>
      <c r="G16" s="63">
        <v>34.137771000000001</v>
      </c>
      <c r="H16" s="63">
        <v>614479.87</v>
      </c>
      <c r="I16" s="63" t="s">
        <v>110</v>
      </c>
      <c r="J16" s="63">
        <v>33.03</v>
      </c>
      <c r="K16" s="63">
        <v>594540</v>
      </c>
      <c r="L16" s="63">
        <v>921878.36</v>
      </c>
      <c r="M16" s="63" t="s">
        <v>151</v>
      </c>
      <c r="N16" s="65">
        <v>43921</v>
      </c>
      <c r="O16" s="63">
        <v>41</v>
      </c>
      <c r="P16" s="37"/>
    </row>
    <row r="17" spans="1:16" x14ac:dyDescent="0.2">
      <c r="A17" s="63" t="s">
        <v>59</v>
      </c>
      <c r="B17" s="63" t="s">
        <v>152</v>
      </c>
      <c r="C17" s="64" t="s">
        <v>153</v>
      </c>
      <c r="D17" s="64" t="s">
        <v>154</v>
      </c>
      <c r="E17" s="63">
        <v>6000</v>
      </c>
      <c r="F17" s="63">
        <v>125800.2</v>
      </c>
      <c r="G17" s="63">
        <v>22.8</v>
      </c>
      <c r="H17" s="63">
        <v>136800</v>
      </c>
      <c r="I17" s="63" t="s">
        <v>110</v>
      </c>
      <c r="J17" s="63">
        <v>22.8</v>
      </c>
      <c r="K17" s="63">
        <v>136800</v>
      </c>
      <c r="L17" s="63">
        <v>125800.2</v>
      </c>
      <c r="M17" s="63" t="s">
        <v>110</v>
      </c>
      <c r="N17" s="65">
        <v>43921</v>
      </c>
      <c r="O17" s="63">
        <v>43</v>
      </c>
      <c r="P17" s="37"/>
    </row>
    <row r="18" spans="1:16" x14ac:dyDescent="0.2">
      <c r="A18" s="63" t="s">
        <v>59</v>
      </c>
      <c r="B18" s="63" t="s">
        <v>155</v>
      </c>
      <c r="C18" s="64" t="s">
        <v>156</v>
      </c>
      <c r="D18" s="64" t="s">
        <v>157</v>
      </c>
      <c r="E18" s="63">
        <v>6324</v>
      </c>
      <c r="F18" s="63">
        <v>428470.85</v>
      </c>
      <c r="G18" s="63">
        <v>195.92</v>
      </c>
      <c r="H18" s="63">
        <v>1238998.08</v>
      </c>
      <c r="I18" s="63" t="s">
        <v>110</v>
      </c>
      <c r="J18" s="63">
        <v>195.92</v>
      </c>
      <c r="K18" s="63">
        <v>1238998.08</v>
      </c>
      <c r="L18" s="63">
        <v>428470.85</v>
      </c>
      <c r="M18" s="63" t="s">
        <v>110</v>
      </c>
      <c r="N18" s="65">
        <v>43921</v>
      </c>
      <c r="O18" s="63">
        <v>43</v>
      </c>
      <c r="P18" s="37"/>
    </row>
    <row r="19" spans="1:16" x14ac:dyDescent="0.2">
      <c r="A19" s="63" t="s">
        <v>59</v>
      </c>
      <c r="B19" s="63" t="s">
        <v>158</v>
      </c>
      <c r="C19" s="64" t="s">
        <v>159</v>
      </c>
      <c r="D19" s="64" t="s">
        <v>160</v>
      </c>
      <c r="E19" s="63">
        <v>33623</v>
      </c>
      <c r="F19" s="63">
        <v>645299.34</v>
      </c>
      <c r="G19" s="63">
        <v>15.201789</v>
      </c>
      <c r="H19" s="63">
        <v>511129.77</v>
      </c>
      <c r="I19" s="63" t="s">
        <v>110</v>
      </c>
      <c r="J19" s="63">
        <v>12.26</v>
      </c>
      <c r="K19" s="63">
        <v>412217.98</v>
      </c>
      <c r="L19" s="63">
        <v>514113.17</v>
      </c>
      <c r="M19" s="63" t="s">
        <v>161</v>
      </c>
      <c r="N19" s="65">
        <v>43921</v>
      </c>
      <c r="O19" s="63">
        <v>41</v>
      </c>
      <c r="P19" s="37"/>
    </row>
    <row r="20" spans="1:16" x14ac:dyDescent="0.2">
      <c r="A20" s="63" t="s">
        <v>59</v>
      </c>
      <c r="B20" s="63" t="s">
        <v>162</v>
      </c>
      <c r="C20" s="64" t="s">
        <v>163</v>
      </c>
      <c r="D20" s="64" t="s">
        <v>164</v>
      </c>
      <c r="E20" s="63">
        <v>22463</v>
      </c>
      <c r="F20" s="63">
        <v>1625671.05</v>
      </c>
      <c r="G20" s="63">
        <v>93.266283999999999</v>
      </c>
      <c r="H20" s="63">
        <v>2095040.54</v>
      </c>
      <c r="I20" s="63" t="s">
        <v>110</v>
      </c>
      <c r="J20" s="63">
        <v>85</v>
      </c>
      <c r="K20" s="63">
        <v>1909355</v>
      </c>
      <c r="L20" s="63">
        <v>1449958.46</v>
      </c>
      <c r="M20" s="63" t="s">
        <v>165</v>
      </c>
      <c r="N20" s="65">
        <v>43921</v>
      </c>
      <c r="O20" s="63">
        <v>41</v>
      </c>
      <c r="P20" s="37"/>
    </row>
    <row r="21" spans="1:16" x14ac:dyDescent="0.2">
      <c r="A21" s="63" t="s">
        <v>59</v>
      </c>
      <c r="B21" s="63" t="s">
        <v>166</v>
      </c>
      <c r="C21" s="64" t="s">
        <v>167</v>
      </c>
      <c r="D21" s="64" t="s">
        <v>168</v>
      </c>
      <c r="E21" s="63">
        <v>27326</v>
      </c>
      <c r="F21" s="63">
        <v>1245173.8799999999</v>
      </c>
      <c r="G21" s="63">
        <v>22.79</v>
      </c>
      <c r="H21" s="63">
        <v>622759.54</v>
      </c>
      <c r="I21" s="63" t="s">
        <v>110</v>
      </c>
      <c r="J21" s="63">
        <v>22.79</v>
      </c>
      <c r="K21" s="63">
        <v>622759.54</v>
      </c>
      <c r="L21" s="63">
        <v>1245173.8799999999</v>
      </c>
      <c r="M21" s="63" t="s">
        <v>110</v>
      </c>
      <c r="N21" s="65">
        <v>43921</v>
      </c>
      <c r="O21" s="63">
        <v>41</v>
      </c>
      <c r="P21" s="37"/>
    </row>
    <row r="22" spans="1:16" x14ac:dyDescent="0.2">
      <c r="A22" s="63" t="s">
        <v>59</v>
      </c>
      <c r="B22" s="63" t="s">
        <v>169</v>
      </c>
      <c r="C22" s="64" t="s">
        <v>170</v>
      </c>
      <c r="D22" s="64" t="s">
        <v>171</v>
      </c>
      <c r="E22" s="63">
        <v>28127</v>
      </c>
      <c r="F22" s="63">
        <v>685821.18</v>
      </c>
      <c r="G22" s="63">
        <v>42.93</v>
      </c>
      <c r="H22" s="63">
        <v>1207492.1100000001</v>
      </c>
      <c r="I22" s="63" t="s">
        <v>110</v>
      </c>
      <c r="J22" s="63">
        <v>42.93</v>
      </c>
      <c r="K22" s="63">
        <v>1207492.1100000001</v>
      </c>
      <c r="L22" s="63">
        <v>685821.18</v>
      </c>
      <c r="M22" s="63" t="s">
        <v>110</v>
      </c>
      <c r="N22" s="65">
        <v>43921</v>
      </c>
      <c r="O22" s="63">
        <v>41</v>
      </c>
      <c r="P22" s="37"/>
    </row>
    <row r="23" spans="1:16" x14ac:dyDescent="0.2">
      <c r="A23" s="63" t="s">
        <v>59</v>
      </c>
      <c r="B23" s="63" t="s">
        <v>172</v>
      </c>
      <c r="C23" s="64" t="s">
        <v>173</v>
      </c>
      <c r="D23" s="64" t="s">
        <v>174</v>
      </c>
      <c r="E23" s="63">
        <v>21850</v>
      </c>
      <c r="F23" s="63">
        <v>1318338.1100000001</v>
      </c>
      <c r="G23" s="63">
        <v>90.268375000000006</v>
      </c>
      <c r="H23" s="63">
        <v>1972363.99</v>
      </c>
      <c r="I23" s="63" t="s">
        <v>110</v>
      </c>
      <c r="J23" s="63">
        <v>72.8</v>
      </c>
      <c r="K23" s="63">
        <v>1590680</v>
      </c>
      <c r="L23" s="63">
        <v>986229.89</v>
      </c>
      <c r="M23" s="63" t="s">
        <v>161</v>
      </c>
      <c r="N23" s="65">
        <v>43921</v>
      </c>
      <c r="O23" s="63">
        <v>41</v>
      </c>
      <c r="P23" s="37"/>
    </row>
    <row r="24" spans="1:16" x14ac:dyDescent="0.2">
      <c r="A24" s="63" t="s">
        <v>59</v>
      </c>
      <c r="B24" s="63" t="s">
        <v>175</v>
      </c>
      <c r="C24" s="64" t="s">
        <v>176</v>
      </c>
      <c r="D24" s="64" t="s">
        <v>177</v>
      </c>
      <c r="E24" s="63">
        <v>41639</v>
      </c>
      <c r="F24" s="63">
        <v>1239368.57</v>
      </c>
      <c r="G24" s="63">
        <v>20.204989000000001</v>
      </c>
      <c r="H24" s="63">
        <v>841315.53</v>
      </c>
      <c r="I24" s="63" t="s">
        <v>110</v>
      </c>
      <c r="J24" s="63">
        <v>16.295000000000002</v>
      </c>
      <c r="K24" s="63">
        <v>678507.51</v>
      </c>
      <c r="L24" s="63">
        <v>976555.34</v>
      </c>
      <c r="M24" s="63" t="s">
        <v>161</v>
      </c>
      <c r="N24" s="65">
        <v>43921</v>
      </c>
      <c r="O24" s="63">
        <v>41</v>
      </c>
      <c r="P24" s="37"/>
    </row>
    <row r="25" spans="1:16" x14ac:dyDescent="0.2">
      <c r="A25" s="63" t="s">
        <v>59</v>
      </c>
      <c r="B25" s="63" t="s">
        <v>178</v>
      </c>
      <c r="C25" s="64">
        <v>7333378</v>
      </c>
      <c r="D25" s="64">
        <v>733337901</v>
      </c>
      <c r="E25" s="63">
        <v>6754</v>
      </c>
      <c r="F25" s="63">
        <v>1211163.8600000001</v>
      </c>
      <c r="G25" s="63">
        <v>415.68911200000002</v>
      </c>
      <c r="H25" s="63">
        <v>2807564.26</v>
      </c>
      <c r="I25" s="63" t="s">
        <v>110</v>
      </c>
      <c r="J25" s="63">
        <v>402.2</v>
      </c>
      <c r="K25" s="63">
        <v>2716458.8</v>
      </c>
      <c r="L25" s="63">
        <v>1193865.8</v>
      </c>
      <c r="M25" s="63" t="s">
        <v>151</v>
      </c>
      <c r="N25" s="65">
        <v>43921</v>
      </c>
      <c r="O25" s="63">
        <v>41</v>
      </c>
      <c r="P25" s="37"/>
    </row>
    <row r="26" spans="1:16" x14ac:dyDescent="0.2">
      <c r="A26" s="63" t="s">
        <v>59</v>
      </c>
      <c r="B26" s="63" t="s">
        <v>179</v>
      </c>
      <c r="C26" s="64">
        <v>7124594</v>
      </c>
      <c r="D26" s="64">
        <v>712459908</v>
      </c>
      <c r="E26" s="63">
        <v>6300</v>
      </c>
      <c r="F26" s="63">
        <v>953629.32</v>
      </c>
      <c r="G26" s="63">
        <v>131.156013</v>
      </c>
      <c r="H26" s="63">
        <v>826282.88</v>
      </c>
      <c r="I26" s="63" t="s">
        <v>110</v>
      </c>
      <c r="J26" s="63">
        <v>126.9</v>
      </c>
      <c r="K26" s="63">
        <v>799470</v>
      </c>
      <c r="L26" s="63">
        <v>929121.05</v>
      </c>
      <c r="M26" s="63" t="s">
        <v>151</v>
      </c>
      <c r="N26" s="65">
        <v>43921</v>
      </c>
      <c r="O26" s="63">
        <v>41</v>
      </c>
      <c r="P26" s="37"/>
    </row>
    <row r="27" spans="1:16" x14ac:dyDescent="0.2">
      <c r="A27" s="63" t="s">
        <v>59</v>
      </c>
      <c r="B27" s="63" t="s">
        <v>180</v>
      </c>
      <c r="C27" s="64">
        <v>6986041</v>
      </c>
      <c r="D27" s="64">
        <v>698604006</v>
      </c>
      <c r="E27" s="63">
        <v>35390</v>
      </c>
      <c r="F27" s="63">
        <v>1021773.62</v>
      </c>
      <c r="G27" s="63">
        <v>27.567042000000001</v>
      </c>
      <c r="H27" s="63">
        <v>975597.61</v>
      </c>
      <c r="I27" s="63" t="s">
        <v>110</v>
      </c>
      <c r="J27" s="63">
        <v>2976</v>
      </c>
      <c r="K27" s="63">
        <v>105320640</v>
      </c>
      <c r="L27" s="63">
        <v>114156082</v>
      </c>
      <c r="M27" s="63" t="s">
        <v>181</v>
      </c>
      <c r="N27" s="65">
        <v>43921</v>
      </c>
      <c r="O27" s="63">
        <v>41</v>
      </c>
      <c r="P27" s="37"/>
    </row>
    <row r="28" spans="1:16" x14ac:dyDescent="0.2">
      <c r="A28" s="63" t="s">
        <v>59</v>
      </c>
      <c r="B28" s="63" t="s">
        <v>182</v>
      </c>
      <c r="C28" s="64">
        <v>6869302</v>
      </c>
      <c r="D28" s="64">
        <v>686930009</v>
      </c>
      <c r="E28" s="63">
        <v>10891</v>
      </c>
      <c r="F28" s="63">
        <v>735842.12</v>
      </c>
      <c r="G28" s="63">
        <v>77.624936000000005</v>
      </c>
      <c r="H28" s="63">
        <v>845413.18</v>
      </c>
      <c r="I28" s="63" t="s">
        <v>110</v>
      </c>
      <c r="J28" s="63">
        <v>8380</v>
      </c>
      <c r="K28" s="63">
        <v>91266580</v>
      </c>
      <c r="L28" s="63">
        <v>77036207</v>
      </c>
      <c r="M28" s="63" t="s">
        <v>181</v>
      </c>
      <c r="N28" s="65">
        <v>43921</v>
      </c>
      <c r="O28" s="63">
        <v>41</v>
      </c>
      <c r="P28" s="37"/>
    </row>
    <row r="29" spans="1:16" x14ac:dyDescent="0.2">
      <c r="A29" s="63" t="s">
        <v>59</v>
      </c>
      <c r="B29" s="63" t="s">
        <v>183</v>
      </c>
      <c r="C29" s="64">
        <v>6659428</v>
      </c>
      <c r="D29" s="64">
        <v>665942009</v>
      </c>
      <c r="E29" s="63">
        <v>24737</v>
      </c>
      <c r="F29" s="63">
        <v>1074572.6399999999</v>
      </c>
      <c r="G29" s="63">
        <v>52.151358999999999</v>
      </c>
      <c r="H29" s="63">
        <v>1290068.18</v>
      </c>
      <c r="I29" s="63" t="s">
        <v>110</v>
      </c>
      <c r="J29" s="63">
        <v>5630</v>
      </c>
      <c r="K29" s="63">
        <v>139269310</v>
      </c>
      <c r="L29" s="63">
        <v>120072645</v>
      </c>
      <c r="M29" s="63" t="s">
        <v>181</v>
      </c>
      <c r="N29" s="65">
        <v>43921</v>
      </c>
      <c r="O29" s="63">
        <v>41</v>
      </c>
      <c r="P29" s="37"/>
    </row>
    <row r="30" spans="1:16" x14ac:dyDescent="0.2">
      <c r="A30" s="63" t="s">
        <v>59</v>
      </c>
      <c r="B30" s="63" t="s">
        <v>184</v>
      </c>
      <c r="C30" s="64">
        <v>6640682</v>
      </c>
      <c r="D30" s="64">
        <v>664068004</v>
      </c>
      <c r="E30" s="63">
        <v>27036</v>
      </c>
      <c r="F30" s="63">
        <v>1218935.05</v>
      </c>
      <c r="G30" s="63">
        <v>51.938307999999999</v>
      </c>
      <c r="H30" s="63">
        <v>1404204.09</v>
      </c>
      <c r="I30" s="63" t="s">
        <v>110</v>
      </c>
      <c r="J30" s="63">
        <v>5607</v>
      </c>
      <c r="K30" s="63">
        <v>151590852</v>
      </c>
      <c r="L30" s="63">
        <v>127653337</v>
      </c>
      <c r="M30" s="63" t="s">
        <v>181</v>
      </c>
      <c r="N30" s="65">
        <v>43921</v>
      </c>
      <c r="O30" s="63">
        <v>41</v>
      </c>
      <c r="P30" s="37"/>
    </row>
    <row r="31" spans="1:16" x14ac:dyDescent="0.2">
      <c r="A31" s="63" t="s">
        <v>59</v>
      </c>
      <c r="B31" s="63" t="s">
        <v>185</v>
      </c>
      <c r="C31" s="64">
        <v>6616508</v>
      </c>
      <c r="D31" s="64">
        <v>661650903</v>
      </c>
      <c r="E31" s="63">
        <v>20275</v>
      </c>
      <c r="F31" s="63">
        <v>387644.12</v>
      </c>
      <c r="G31" s="63">
        <v>10.837849</v>
      </c>
      <c r="H31" s="63">
        <v>219737.39</v>
      </c>
      <c r="I31" s="63" t="s">
        <v>110</v>
      </c>
      <c r="J31" s="63">
        <v>1170</v>
      </c>
      <c r="K31" s="63">
        <v>23721750</v>
      </c>
      <c r="L31" s="63">
        <v>40617742</v>
      </c>
      <c r="M31" s="63" t="s">
        <v>181</v>
      </c>
      <c r="N31" s="65">
        <v>43921</v>
      </c>
      <c r="O31" s="63">
        <v>41</v>
      </c>
      <c r="P31" s="37"/>
    </row>
    <row r="32" spans="1:16" x14ac:dyDescent="0.2">
      <c r="A32" s="63" t="s">
        <v>59</v>
      </c>
      <c r="B32" s="63" t="s">
        <v>186</v>
      </c>
      <c r="C32" s="64">
        <v>6555805</v>
      </c>
      <c r="D32" s="64">
        <v>655580009</v>
      </c>
      <c r="E32" s="63">
        <v>22900</v>
      </c>
      <c r="F32" s="63">
        <v>799104.8</v>
      </c>
      <c r="G32" s="63">
        <v>30.707239000000001</v>
      </c>
      <c r="H32" s="63">
        <v>703195.78</v>
      </c>
      <c r="I32" s="63" t="s">
        <v>110</v>
      </c>
      <c r="J32" s="63">
        <v>3315</v>
      </c>
      <c r="K32" s="63">
        <v>75913500</v>
      </c>
      <c r="L32" s="63">
        <v>83719000</v>
      </c>
      <c r="M32" s="63" t="s">
        <v>181</v>
      </c>
      <c r="N32" s="65">
        <v>43921</v>
      </c>
      <c r="O32" s="63">
        <v>41</v>
      </c>
      <c r="P32" s="37"/>
    </row>
    <row r="33" spans="1:16" x14ac:dyDescent="0.2">
      <c r="A33" s="63" t="s">
        <v>59</v>
      </c>
      <c r="B33" s="63" t="s">
        <v>187</v>
      </c>
      <c r="C33" s="64">
        <v>6356406</v>
      </c>
      <c r="D33" s="64">
        <v>635640006</v>
      </c>
      <c r="E33" s="63">
        <v>18896</v>
      </c>
      <c r="F33" s="63">
        <v>716621.27</v>
      </c>
      <c r="G33" s="63">
        <v>19.207077000000002</v>
      </c>
      <c r="H33" s="63">
        <v>362936.93</v>
      </c>
      <c r="I33" s="63" t="s">
        <v>110</v>
      </c>
      <c r="J33" s="63">
        <v>2073.5</v>
      </c>
      <c r="K33" s="63">
        <v>39180856</v>
      </c>
      <c r="L33" s="63">
        <v>75058000</v>
      </c>
      <c r="M33" s="63" t="s">
        <v>181</v>
      </c>
      <c r="N33" s="65">
        <v>43921</v>
      </c>
      <c r="O33" s="63">
        <v>41</v>
      </c>
      <c r="P33" s="37"/>
    </row>
    <row r="34" spans="1:16" x14ac:dyDescent="0.2">
      <c r="A34" s="63" t="s">
        <v>59</v>
      </c>
      <c r="B34" s="63" t="s">
        <v>188</v>
      </c>
      <c r="C34" s="64">
        <v>6269861</v>
      </c>
      <c r="D34" s="64">
        <v>626986905</v>
      </c>
      <c r="E34" s="63">
        <v>67804</v>
      </c>
      <c r="F34" s="63">
        <v>1092695.1399999999</v>
      </c>
      <c r="G34" s="63">
        <v>18.980131</v>
      </c>
      <c r="H34" s="63">
        <v>1286928.78</v>
      </c>
      <c r="I34" s="63" t="s">
        <v>110</v>
      </c>
      <c r="J34" s="63">
        <v>2049</v>
      </c>
      <c r="K34" s="63">
        <v>138930396</v>
      </c>
      <c r="L34" s="63">
        <v>122017806</v>
      </c>
      <c r="M34" s="63" t="s">
        <v>181</v>
      </c>
      <c r="N34" s="65">
        <v>43921</v>
      </c>
      <c r="O34" s="63">
        <v>41</v>
      </c>
      <c r="P34" s="37"/>
    </row>
    <row r="35" spans="1:16" x14ac:dyDescent="0.2">
      <c r="A35" s="63" t="s">
        <v>59</v>
      </c>
      <c r="B35" s="63" t="s">
        <v>189</v>
      </c>
      <c r="C35" s="64">
        <v>6229597</v>
      </c>
      <c r="D35" s="64">
        <v>622959906</v>
      </c>
      <c r="E35" s="63">
        <v>171810</v>
      </c>
      <c r="F35" s="63">
        <v>1464470.48</v>
      </c>
      <c r="G35" s="63">
        <v>7.5957569999999999</v>
      </c>
      <c r="H35" s="63">
        <v>1305027.0900000001</v>
      </c>
      <c r="I35" s="63" t="s">
        <v>110</v>
      </c>
      <c r="J35" s="63">
        <v>820</v>
      </c>
      <c r="K35" s="63">
        <v>140884200</v>
      </c>
      <c r="L35" s="63">
        <v>163435850</v>
      </c>
      <c r="M35" s="63" t="s">
        <v>181</v>
      </c>
      <c r="N35" s="65">
        <v>43921</v>
      </c>
      <c r="O35" s="63">
        <v>41</v>
      </c>
      <c r="P35" s="37"/>
    </row>
    <row r="36" spans="1:16" x14ac:dyDescent="0.2">
      <c r="A36" s="63" t="s">
        <v>59</v>
      </c>
      <c r="B36" s="63" t="s">
        <v>190</v>
      </c>
      <c r="C36" s="64">
        <v>6054603</v>
      </c>
      <c r="D36" s="64">
        <v>605460005</v>
      </c>
      <c r="E36" s="63">
        <v>86685</v>
      </c>
      <c r="F36" s="63">
        <v>702590.03</v>
      </c>
      <c r="G36" s="63">
        <v>7.0844329999999998</v>
      </c>
      <c r="H36" s="63">
        <v>614114.1</v>
      </c>
      <c r="I36" s="63" t="s">
        <v>110</v>
      </c>
      <c r="J36" s="63">
        <v>764.8</v>
      </c>
      <c r="K36" s="63">
        <v>66296688</v>
      </c>
      <c r="L36" s="63">
        <v>73701717</v>
      </c>
      <c r="M36" s="63" t="s">
        <v>181</v>
      </c>
      <c r="N36" s="65">
        <v>43921</v>
      </c>
      <c r="O36" s="63">
        <v>41</v>
      </c>
      <c r="P36" s="37"/>
    </row>
    <row r="37" spans="1:16" x14ac:dyDescent="0.2">
      <c r="A37" s="63" t="s">
        <v>59</v>
      </c>
      <c r="B37" s="63" t="s">
        <v>191</v>
      </c>
      <c r="C37" s="64">
        <v>6021500</v>
      </c>
      <c r="D37" s="64">
        <v>602150005</v>
      </c>
      <c r="E37" s="63">
        <v>18000</v>
      </c>
      <c r="F37" s="63">
        <v>497005</v>
      </c>
      <c r="G37" s="63">
        <v>9.7170120000000004</v>
      </c>
      <c r="H37" s="63">
        <v>174906.21</v>
      </c>
      <c r="I37" s="63" t="s">
        <v>110</v>
      </c>
      <c r="J37" s="63">
        <v>1049</v>
      </c>
      <c r="K37" s="63">
        <v>18882000</v>
      </c>
      <c r="L37" s="63">
        <v>54901657</v>
      </c>
      <c r="M37" s="63" t="s">
        <v>181</v>
      </c>
      <c r="N37" s="65">
        <v>43921</v>
      </c>
      <c r="O37" s="63">
        <v>41</v>
      </c>
      <c r="P37" s="37"/>
    </row>
    <row r="38" spans="1:16" x14ac:dyDescent="0.2">
      <c r="A38" s="63" t="s">
        <v>59</v>
      </c>
      <c r="B38" s="63" t="s">
        <v>192</v>
      </c>
      <c r="C38" s="64">
        <v>5999330</v>
      </c>
      <c r="D38" s="64">
        <v>599933900</v>
      </c>
      <c r="E38" s="63">
        <v>8400</v>
      </c>
      <c r="F38" s="63">
        <v>1524006.27</v>
      </c>
      <c r="G38" s="63">
        <v>208.258126</v>
      </c>
      <c r="H38" s="63">
        <v>1749368.26</v>
      </c>
      <c r="I38" s="63" t="s">
        <v>110</v>
      </c>
      <c r="J38" s="63">
        <v>189.8</v>
      </c>
      <c r="K38" s="63">
        <v>1594320</v>
      </c>
      <c r="L38" s="63">
        <v>1345481.09</v>
      </c>
      <c r="M38" s="63" t="s">
        <v>165</v>
      </c>
      <c r="N38" s="65">
        <v>43921</v>
      </c>
      <c r="O38" s="63">
        <v>41</v>
      </c>
      <c r="P38" s="37"/>
    </row>
    <row r="39" spans="1:16" x14ac:dyDescent="0.2">
      <c r="A39" s="63" t="s">
        <v>59</v>
      </c>
      <c r="B39" s="63" t="s">
        <v>193</v>
      </c>
      <c r="C39" s="64">
        <v>5889505</v>
      </c>
      <c r="D39" s="64">
        <v>588950907</v>
      </c>
      <c r="E39" s="63">
        <v>53225</v>
      </c>
      <c r="F39" s="63">
        <v>1067159.77</v>
      </c>
      <c r="G39" s="63">
        <v>14.736072999999999</v>
      </c>
      <c r="H39" s="63">
        <v>784327.48</v>
      </c>
      <c r="I39" s="63" t="s">
        <v>110</v>
      </c>
      <c r="J39" s="63">
        <v>13.43</v>
      </c>
      <c r="K39" s="63">
        <v>714811.75</v>
      </c>
      <c r="L39" s="63">
        <v>965766.58</v>
      </c>
      <c r="M39" s="63" t="s">
        <v>165</v>
      </c>
      <c r="N39" s="65">
        <v>43921</v>
      </c>
      <c r="O39" s="63">
        <v>41</v>
      </c>
      <c r="P39" s="37"/>
    </row>
    <row r="40" spans="1:16" x14ac:dyDescent="0.2">
      <c r="A40" s="63" t="s">
        <v>59</v>
      </c>
      <c r="B40" s="63" t="s">
        <v>194</v>
      </c>
      <c r="C40" s="64">
        <v>5330047</v>
      </c>
      <c r="D40" s="64">
        <v>533004909</v>
      </c>
      <c r="E40" s="63">
        <v>11395</v>
      </c>
      <c r="F40" s="63">
        <v>976539.43</v>
      </c>
      <c r="G40" s="63">
        <v>148.128804</v>
      </c>
      <c r="H40" s="63">
        <v>1687927.72</v>
      </c>
      <c r="I40" s="63" t="s">
        <v>110</v>
      </c>
      <c r="J40" s="63">
        <v>135</v>
      </c>
      <c r="K40" s="63">
        <v>1538325</v>
      </c>
      <c r="L40" s="63">
        <v>876799.03</v>
      </c>
      <c r="M40" s="63" t="s">
        <v>165</v>
      </c>
      <c r="N40" s="65">
        <v>43921</v>
      </c>
      <c r="O40" s="63">
        <v>41</v>
      </c>
      <c r="P40" s="37"/>
    </row>
    <row r="41" spans="1:16" x14ac:dyDescent="0.2">
      <c r="A41" s="63" t="s">
        <v>59</v>
      </c>
      <c r="B41" s="63" t="s">
        <v>195</v>
      </c>
      <c r="C41" s="64">
        <v>4031879</v>
      </c>
      <c r="D41" s="64">
        <v>403187909</v>
      </c>
      <c r="E41" s="63">
        <v>43721</v>
      </c>
      <c r="F41" s="63">
        <v>951816.56</v>
      </c>
      <c r="G41" s="63">
        <v>21.368952</v>
      </c>
      <c r="H41" s="63">
        <v>934271.94</v>
      </c>
      <c r="I41" s="63" t="s">
        <v>110</v>
      </c>
      <c r="J41" s="63">
        <v>19.475000000000001</v>
      </c>
      <c r="K41" s="63">
        <v>851466.48</v>
      </c>
      <c r="L41" s="63">
        <v>854457.01</v>
      </c>
      <c r="M41" s="63" t="s">
        <v>165</v>
      </c>
      <c r="N41" s="65">
        <v>43921</v>
      </c>
      <c r="O41" s="63">
        <v>41</v>
      </c>
      <c r="P41" s="37"/>
    </row>
    <row r="42" spans="1:16" x14ac:dyDescent="0.2">
      <c r="A42" s="63" t="s">
        <v>59</v>
      </c>
      <c r="B42" s="63" t="s">
        <v>196</v>
      </c>
      <c r="C42" s="64">
        <v>2821481</v>
      </c>
      <c r="D42" s="64">
        <v>835699307</v>
      </c>
      <c r="E42" s="63">
        <v>41226</v>
      </c>
      <c r="F42" s="63">
        <v>1340484.27</v>
      </c>
      <c r="G42" s="63">
        <v>59.18</v>
      </c>
      <c r="H42" s="63">
        <v>2439754.6800000002</v>
      </c>
      <c r="I42" s="63" t="s">
        <v>110</v>
      </c>
      <c r="J42" s="63">
        <v>59.18</v>
      </c>
      <c r="K42" s="63">
        <v>2439754.6800000002</v>
      </c>
      <c r="L42" s="63">
        <v>1340484.27</v>
      </c>
      <c r="M42" s="63" t="s">
        <v>110</v>
      </c>
      <c r="N42" s="65">
        <v>43921</v>
      </c>
      <c r="O42" s="63">
        <v>43</v>
      </c>
      <c r="P42" s="37"/>
    </row>
    <row r="43" spans="1:16" x14ac:dyDescent="0.2">
      <c r="A43" s="63" t="s">
        <v>59</v>
      </c>
      <c r="B43" s="63" t="s">
        <v>197</v>
      </c>
      <c r="C43" s="64">
        <v>2775135</v>
      </c>
      <c r="D43" s="64">
        <v>803054204</v>
      </c>
      <c r="E43" s="63">
        <v>13700</v>
      </c>
      <c r="F43" s="63">
        <v>1379457.16</v>
      </c>
      <c r="G43" s="63">
        <v>110.5</v>
      </c>
      <c r="H43" s="63">
        <v>1513850</v>
      </c>
      <c r="I43" s="63" t="s">
        <v>110</v>
      </c>
      <c r="J43" s="63">
        <v>110.5</v>
      </c>
      <c r="K43" s="63">
        <v>1513850</v>
      </c>
      <c r="L43" s="63">
        <v>1379457.16</v>
      </c>
      <c r="M43" s="63" t="s">
        <v>110</v>
      </c>
      <c r="N43" s="65">
        <v>43921</v>
      </c>
      <c r="O43" s="63">
        <v>43</v>
      </c>
      <c r="P43" s="37"/>
    </row>
    <row r="44" spans="1:16" x14ac:dyDescent="0.2">
      <c r="A44" s="63" t="s">
        <v>59</v>
      </c>
      <c r="B44" s="63" t="s">
        <v>198</v>
      </c>
      <c r="C44" s="64">
        <v>2704485</v>
      </c>
      <c r="D44" s="64">
        <v>705015105</v>
      </c>
      <c r="E44" s="63">
        <v>99014</v>
      </c>
      <c r="F44" s="63">
        <v>1181340.82</v>
      </c>
      <c r="G44" s="63">
        <v>6.89</v>
      </c>
      <c r="H44" s="63">
        <v>682206.46</v>
      </c>
      <c r="I44" s="63" t="s">
        <v>110</v>
      </c>
      <c r="J44" s="63">
        <v>6.89</v>
      </c>
      <c r="K44" s="63">
        <v>682206.46</v>
      </c>
      <c r="L44" s="63">
        <v>1181340.82</v>
      </c>
      <c r="M44" s="63" t="s">
        <v>110</v>
      </c>
      <c r="N44" s="65">
        <v>43921</v>
      </c>
      <c r="O44" s="63">
        <v>43</v>
      </c>
      <c r="P44" s="37"/>
    </row>
    <row r="45" spans="1:16" x14ac:dyDescent="0.2">
      <c r="A45" s="63" t="s">
        <v>59</v>
      </c>
      <c r="B45" s="63" t="s">
        <v>199</v>
      </c>
      <c r="C45" s="64">
        <v>2655657</v>
      </c>
      <c r="D45" s="64">
        <v>683715106</v>
      </c>
      <c r="E45" s="63">
        <v>30760</v>
      </c>
      <c r="F45" s="63">
        <v>1063849.21</v>
      </c>
      <c r="G45" s="63">
        <v>34.92</v>
      </c>
      <c r="H45" s="63">
        <v>1074139.2</v>
      </c>
      <c r="I45" s="63" t="s">
        <v>110</v>
      </c>
      <c r="J45" s="63">
        <v>34.92</v>
      </c>
      <c r="K45" s="63">
        <v>1074139.2</v>
      </c>
      <c r="L45" s="63">
        <v>1063849.21</v>
      </c>
      <c r="M45" s="63" t="s">
        <v>110</v>
      </c>
      <c r="N45" s="65">
        <v>43921</v>
      </c>
      <c r="O45" s="63">
        <v>41</v>
      </c>
      <c r="P45" s="37"/>
    </row>
    <row r="46" spans="1:16" x14ac:dyDescent="0.2">
      <c r="A46" s="63" t="s">
        <v>59</v>
      </c>
      <c r="B46" s="63" t="s">
        <v>200</v>
      </c>
      <c r="C46" s="64">
        <v>2640891</v>
      </c>
      <c r="D46" s="64">
        <v>654902204</v>
      </c>
      <c r="E46" s="63">
        <v>170000</v>
      </c>
      <c r="F46" s="63">
        <v>512873</v>
      </c>
      <c r="G46" s="63">
        <v>3.1</v>
      </c>
      <c r="H46" s="63">
        <v>527000</v>
      </c>
      <c r="I46" s="63" t="s">
        <v>110</v>
      </c>
      <c r="J46" s="63">
        <v>3.1</v>
      </c>
      <c r="K46" s="63">
        <v>527000</v>
      </c>
      <c r="L46" s="63">
        <v>512873</v>
      </c>
      <c r="M46" s="63" t="s">
        <v>110</v>
      </c>
      <c r="N46" s="65">
        <v>43921</v>
      </c>
      <c r="O46" s="63">
        <v>43</v>
      </c>
      <c r="P46" s="37"/>
    </row>
    <row r="47" spans="1:16" x14ac:dyDescent="0.2">
      <c r="A47" s="63" t="s">
        <v>59</v>
      </c>
      <c r="B47" s="63" t="s">
        <v>201</v>
      </c>
      <c r="C47" s="64">
        <v>2615565</v>
      </c>
      <c r="D47" s="64" t="s">
        <v>202</v>
      </c>
      <c r="E47" s="63">
        <v>40885</v>
      </c>
      <c r="F47" s="63">
        <v>1351842.11</v>
      </c>
      <c r="G47" s="63">
        <v>35.869999999999997</v>
      </c>
      <c r="H47" s="63">
        <v>1466544.95</v>
      </c>
      <c r="I47" s="63" t="s">
        <v>110</v>
      </c>
      <c r="J47" s="63">
        <v>35.869999999999997</v>
      </c>
      <c r="K47" s="63">
        <v>1466544.95</v>
      </c>
      <c r="L47" s="63">
        <v>1351842.11</v>
      </c>
      <c r="M47" s="63" t="s">
        <v>110</v>
      </c>
      <c r="N47" s="65">
        <v>43921</v>
      </c>
      <c r="O47" s="63">
        <v>43</v>
      </c>
      <c r="P47" s="37"/>
    </row>
    <row r="48" spans="1:16" x14ac:dyDescent="0.2">
      <c r="A48" s="63" t="s">
        <v>59</v>
      </c>
      <c r="B48" s="63" t="s">
        <v>203</v>
      </c>
      <c r="C48" s="64">
        <v>2559975</v>
      </c>
      <c r="D48" s="64" t="s">
        <v>204</v>
      </c>
      <c r="E48" s="63">
        <v>22414</v>
      </c>
      <c r="F48" s="63">
        <v>412838.96</v>
      </c>
      <c r="G48" s="63">
        <v>14.5</v>
      </c>
      <c r="H48" s="63">
        <v>325003</v>
      </c>
      <c r="I48" s="63" t="s">
        <v>110</v>
      </c>
      <c r="J48" s="63">
        <v>14.5</v>
      </c>
      <c r="K48" s="63">
        <v>325003</v>
      </c>
      <c r="L48" s="63">
        <v>412838.96</v>
      </c>
      <c r="M48" s="63" t="s">
        <v>110</v>
      </c>
      <c r="N48" s="65">
        <v>43921</v>
      </c>
      <c r="O48" s="63">
        <v>43</v>
      </c>
      <c r="P48" s="37"/>
    </row>
    <row r="49" spans="1:16" x14ac:dyDescent="0.2">
      <c r="A49" s="63" t="s">
        <v>59</v>
      </c>
      <c r="B49" s="63" t="s">
        <v>205</v>
      </c>
      <c r="C49" s="64">
        <v>2430025</v>
      </c>
      <c r="D49" s="64">
        <v>861012102</v>
      </c>
      <c r="E49" s="63">
        <v>64583</v>
      </c>
      <c r="F49" s="63">
        <v>626388.98</v>
      </c>
      <c r="G49" s="63">
        <v>21.37</v>
      </c>
      <c r="H49" s="63">
        <v>1380138.71</v>
      </c>
      <c r="I49" s="63" t="s">
        <v>110</v>
      </c>
      <c r="J49" s="63">
        <v>21.37</v>
      </c>
      <c r="K49" s="63">
        <v>1380138.71</v>
      </c>
      <c r="L49" s="63">
        <v>626388.98</v>
      </c>
      <c r="M49" s="63" t="s">
        <v>110</v>
      </c>
      <c r="N49" s="65">
        <v>43921</v>
      </c>
      <c r="O49" s="63">
        <v>43</v>
      </c>
      <c r="P49" s="37"/>
    </row>
    <row r="50" spans="1:16" x14ac:dyDescent="0.2">
      <c r="A50" s="63" t="s">
        <v>59</v>
      </c>
      <c r="B50" s="63" t="s">
        <v>206</v>
      </c>
      <c r="C50" s="64">
        <v>2402444</v>
      </c>
      <c r="D50" s="64">
        <v>686330101</v>
      </c>
      <c r="E50" s="63">
        <v>17307</v>
      </c>
      <c r="F50" s="63">
        <v>1386633.92</v>
      </c>
      <c r="G50" s="63">
        <v>59.1</v>
      </c>
      <c r="H50" s="63">
        <v>1022843.7</v>
      </c>
      <c r="I50" s="63" t="s">
        <v>110</v>
      </c>
      <c r="J50" s="63">
        <v>59.1</v>
      </c>
      <c r="K50" s="63">
        <v>1022843.7</v>
      </c>
      <c r="L50" s="63">
        <v>1386633.92</v>
      </c>
      <c r="M50" s="63" t="s">
        <v>110</v>
      </c>
      <c r="N50" s="65">
        <v>43921</v>
      </c>
      <c r="O50" s="63">
        <v>43</v>
      </c>
      <c r="P50" s="37"/>
    </row>
    <row r="51" spans="1:16" x14ac:dyDescent="0.2">
      <c r="A51" s="63" t="s">
        <v>59</v>
      </c>
      <c r="B51" s="63" t="s">
        <v>207</v>
      </c>
      <c r="C51" s="64">
        <v>2311614</v>
      </c>
      <c r="D51" s="64" t="s">
        <v>208</v>
      </c>
      <c r="E51" s="63">
        <v>13944</v>
      </c>
      <c r="F51" s="63">
        <v>1367877.11</v>
      </c>
      <c r="G51" s="63">
        <v>127.69</v>
      </c>
      <c r="H51" s="63">
        <v>1780509.36</v>
      </c>
      <c r="I51" s="63" t="s">
        <v>110</v>
      </c>
      <c r="J51" s="63">
        <v>127.69</v>
      </c>
      <c r="K51" s="63">
        <v>1780509.36</v>
      </c>
      <c r="L51" s="63">
        <v>1367877.11</v>
      </c>
      <c r="M51" s="63" t="s">
        <v>110</v>
      </c>
      <c r="N51" s="65">
        <v>43921</v>
      </c>
      <c r="O51" s="63">
        <v>41</v>
      </c>
      <c r="P51" s="37"/>
    </row>
    <row r="52" spans="1:16" x14ac:dyDescent="0.2">
      <c r="A52" s="63" t="s">
        <v>59</v>
      </c>
      <c r="B52" s="63" t="s">
        <v>209</v>
      </c>
      <c r="C52" s="64">
        <v>2181334</v>
      </c>
      <c r="D52" s="64" t="s">
        <v>210</v>
      </c>
      <c r="E52" s="63">
        <v>13734</v>
      </c>
      <c r="F52" s="63">
        <v>1154331.31</v>
      </c>
      <c r="G52" s="63">
        <v>100.54</v>
      </c>
      <c r="H52" s="63">
        <v>1380816.36</v>
      </c>
      <c r="I52" s="63" t="s">
        <v>110</v>
      </c>
      <c r="J52" s="63">
        <v>100.54</v>
      </c>
      <c r="K52" s="63">
        <v>1380816.36</v>
      </c>
      <c r="L52" s="63">
        <v>1154331.31</v>
      </c>
      <c r="M52" s="63" t="s">
        <v>110</v>
      </c>
      <c r="N52" s="65">
        <v>43921</v>
      </c>
      <c r="O52" s="63">
        <v>41</v>
      </c>
      <c r="P52" s="37"/>
    </row>
    <row r="53" spans="1:16" x14ac:dyDescent="0.2">
      <c r="A53" s="63" t="s">
        <v>59</v>
      </c>
      <c r="B53" s="63" t="s">
        <v>211</v>
      </c>
      <c r="C53" s="64">
        <v>2125097</v>
      </c>
      <c r="D53" s="64">
        <v>124765108</v>
      </c>
      <c r="E53" s="63">
        <v>61706</v>
      </c>
      <c r="F53" s="63">
        <v>976474.74</v>
      </c>
      <c r="G53" s="63">
        <v>12.62</v>
      </c>
      <c r="H53" s="63">
        <v>778729.72</v>
      </c>
      <c r="I53" s="63" t="s">
        <v>110</v>
      </c>
      <c r="J53" s="63">
        <v>12.62</v>
      </c>
      <c r="K53" s="63">
        <v>778729.72</v>
      </c>
      <c r="L53" s="63">
        <v>976474.74</v>
      </c>
      <c r="M53" s="63" t="s">
        <v>110</v>
      </c>
      <c r="N53" s="65">
        <v>43921</v>
      </c>
      <c r="O53" s="63">
        <v>41</v>
      </c>
      <c r="P53" s="37"/>
    </row>
    <row r="54" spans="1:16" x14ac:dyDescent="0.2">
      <c r="A54" s="63" t="s">
        <v>59</v>
      </c>
      <c r="B54" s="63" t="s">
        <v>212</v>
      </c>
      <c r="C54" s="64">
        <v>2124533</v>
      </c>
      <c r="D54" s="64">
        <v>878742204</v>
      </c>
      <c r="E54" s="63">
        <v>26789</v>
      </c>
      <c r="F54" s="63">
        <v>470215.13</v>
      </c>
      <c r="G54" s="63">
        <v>7.56</v>
      </c>
      <c r="H54" s="63">
        <v>202524.84</v>
      </c>
      <c r="I54" s="63" t="s">
        <v>110</v>
      </c>
      <c r="J54" s="63">
        <v>7.56</v>
      </c>
      <c r="K54" s="63">
        <v>202524.84</v>
      </c>
      <c r="L54" s="63">
        <v>470215.13</v>
      </c>
      <c r="M54" s="63" t="s">
        <v>110</v>
      </c>
      <c r="N54" s="65">
        <v>43921</v>
      </c>
      <c r="O54" s="63">
        <v>41</v>
      </c>
      <c r="P54" s="37"/>
    </row>
    <row r="55" spans="1:16" x14ac:dyDescent="0.2">
      <c r="A55" s="63" t="s">
        <v>59</v>
      </c>
      <c r="B55" s="63" t="s">
        <v>213</v>
      </c>
      <c r="C55" s="64">
        <v>2031730</v>
      </c>
      <c r="D55" s="64">
        <v>294821608</v>
      </c>
      <c r="E55" s="63">
        <v>235319</v>
      </c>
      <c r="F55" s="63">
        <v>1651852.11</v>
      </c>
      <c r="G55" s="63">
        <v>8.09</v>
      </c>
      <c r="H55" s="63">
        <v>1903730.71</v>
      </c>
      <c r="I55" s="63" t="s">
        <v>110</v>
      </c>
      <c r="J55" s="63">
        <v>8.09</v>
      </c>
      <c r="K55" s="63">
        <v>1903730.71</v>
      </c>
      <c r="L55" s="63">
        <v>1651852.11</v>
      </c>
      <c r="M55" s="63" t="s">
        <v>110</v>
      </c>
      <c r="N55" s="65">
        <v>43921</v>
      </c>
      <c r="O55" s="63">
        <v>43</v>
      </c>
      <c r="P55" s="37"/>
    </row>
    <row r="56" spans="1:16" x14ac:dyDescent="0.2">
      <c r="A56" s="63" t="s">
        <v>59</v>
      </c>
      <c r="B56" s="63" t="s">
        <v>214</v>
      </c>
      <c r="C56" s="64" t="s">
        <v>151</v>
      </c>
      <c r="D56" s="64" t="s">
        <v>151</v>
      </c>
      <c r="E56" s="63">
        <v>82019.44</v>
      </c>
      <c r="F56" s="63">
        <v>81802.86</v>
      </c>
      <c r="G56" s="63">
        <v>1.0335380000000001</v>
      </c>
      <c r="H56" s="63">
        <v>84770.23</v>
      </c>
      <c r="I56" s="63" t="s">
        <v>110</v>
      </c>
      <c r="J56" s="63">
        <v>1</v>
      </c>
      <c r="K56" s="63">
        <v>82019.44</v>
      </c>
      <c r="L56" s="63">
        <v>82019.44</v>
      </c>
      <c r="M56" s="63" t="s">
        <v>151</v>
      </c>
      <c r="N56" s="65">
        <v>43921</v>
      </c>
      <c r="O56" s="63" t="s">
        <v>215</v>
      </c>
      <c r="P56" s="37"/>
    </row>
    <row r="57" spans="1:16" x14ac:dyDescent="0.2">
      <c r="A57" s="63" t="s">
        <v>59</v>
      </c>
      <c r="B57" s="63" t="s">
        <v>216</v>
      </c>
      <c r="C57" s="64" t="s">
        <v>181</v>
      </c>
      <c r="D57" s="64" t="s">
        <v>181</v>
      </c>
      <c r="E57" s="63">
        <v>986310</v>
      </c>
      <c r="F57" s="63">
        <v>9231.9699999999993</v>
      </c>
      <c r="G57" s="63">
        <v>9.2630000000000004E-3</v>
      </c>
      <c r="H57" s="63">
        <v>9136.31</v>
      </c>
      <c r="I57" s="63" t="s">
        <v>110</v>
      </c>
      <c r="J57" s="63">
        <v>1</v>
      </c>
      <c r="K57" s="63">
        <v>986310</v>
      </c>
      <c r="L57" s="63">
        <v>986310</v>
      </c>
      <c r="M57" s="63" t="s">
        <v>181</v>
      </c>
      <c r="N57" s="65">
        <v>43921</v>
      </c>
      <c r="O57" s="63" t="s">
        <v>215</v>
      </c>
      <c r="P57" s="37"/>
    </row>
    <row r="58" spans="1:16" x14ac:dyDescent="0.2">
      <c r="A58" s="63" t="s">
        <v>59</v>
      </c>
      <c r="B58" s="63" t="s">
        <v>217</v>
      </c>
      <c r="C58" s="64" t="s">
        <v>165</v>
      </c>
      <c r="D58" s="64" t="s">
        <v>165</v>
      </c>
      <c r="E58" s="63">
        <v>69.53</v>
      </c>
      <c r="F58" s="63">
        <v>75.5</v>
      </c>
      <c r="G58" s="63">
        <v>1.0972500000000001</v>
      </c>
      <c r="H58" s="63">
        <v>76.290000000000006</v>
      </c>
      <c r="I58" s="63" t="s">
        <v>110</v>
      </c>
      <c r="J58" s="63">
        <v>1</v>
      </c>
      <c r="K58" s="63">
        <v>69.53</v>
      </c>
      <c r="L58" s="63">
        <v>69.53</v>
      </c>
      <c r="M58" s="63" t="s">
        <v>165</v>
      </c>
      <c r="N58" s="65">
        <v>43921</v>
      </c>
      <c r="O58" s="63" t="s">
        <v>215</v>
      </c>
      <c r="P58" s="37"/>
    </row>
    <row r="59" spans="1:16" x14ac:dyDescent="0.2">
      <c r="A59" s="63" t="s">
        <v>59</v>
      </c>
      <c r="B59" s="63" t="s">
        <v>218</v>
      </c>
      <c r="C59" s="64" t="s">
        <v>161</v>
      </c>
      <c r="D59" s="64" t="s">
        <v>161</v>
      </c>
      <c r="E59" s="63">
        <v>35730.559999999998</v>
      </c>
      <c r="F59" s="63">
        <v>45851.47</v>
      </c>
      <c r="G59" s="63">
        <v>1.2399500000000001</v>
      </c>
      <c r="H59" s="63">
        <v>44304.12</v>
      </c>
      <c r="I59" s="63" t="s">
        <v>110</v>
      </c>
      <c r="J59" s="63">
        <v>1</v>
      </c>
      <c r="K59" s="63">
        <v>35730.559999999998</v>
      </c>
      <c r="L59" s="63">
        <v>35730.559999999998</v>
      </c>
      <c r="M59" s="63" t="s">
        <v>161</v>
      </c>
      <c r="N59" s="65">
        <v>43921</v>
      </c>
      <c r="O59" s="63" t="s">
        <v>215</v>
      </c>
      <c r="P59" s="37"/>
    </row>
    <row r="60" spans="1:16" x14ac:dyDescent="0.2">
      <c r="A60" s="63" t="s">
        <v>59</v>
      </c>
      <c r="B60" s="63" t="s">
        <v>219</v>
      </c>
      <c r="C60" s="64" t="s">
        <v>220</v>
      </c>
      <c r="D60" s="64" t="s">
        <v>220</v>
      </c>
      <c r="E60" s="63">
        <v>1209396.78</v>
      </c>
      <c r="F60" s="63">
        <v>1209396.78</v>
      </c>
      <c r="G60" s="63">
        <v>100</v>
      </c>
      <c r="H60" s="63">
        <v>1209396.78</v>
      </c>
      <c r="I60" s="63" t="s">
        <v>110</v>
      </c>
      <c r="J60" s="63">
        <v>100</v>
      </c>
      <c r="K60" s="63">
        <v>1209396.78</v>
      </c>
      <c r="L60" s="63">
        <v>1209396.78</v>
      </c>
      <c r="M60" s="63" t="s">
        <v>110</v>
      </c>
      <c r="N60" s="65">
        <v>43921</v>
      </c>
      <c r="O60" s="63" t="s">
        <v>221</v>
      </c>
      <c r="P60" s="37"/>
    </row>
    <row r="61" spans="1:16" x14ac:dyDescent="0.2">
      <c r="A61" s="63" t="s">
        <v>59</v>
      </c>
      <c r="B61" s="63" t="s">
        <v>222</v>
      </c>
      <c r="C61" s="64" t="s">
        <v>223</v>
      </c>
      <c r="D61" s="64" t="s">
        <v>223</v>
      </c>
      <c r="E61" s="63">
        <v>776145.4</v>
      </c>
      <c r="F61" s="63">
        <v>83723.91</v>
      </c>
      <c r="G61" s="63">
        <v>0.10093199999999999</v>
      </c>
      <c r="H61" s="63">
        <v>78337.600000000006</v>
      </c>
      <c r="I61" s="63" t="s">
        <v>110</v>
      </c>
      <c r="J61" s="63">
        <v>1</v>
      </c>
      <c r="K61" s="63">
        <v>776145.4</v>
      </c>
      <c r="L61" s="63">
        <v>776145.4</v>
      </c>
      <c r="M61" s="63" t="s">
        <v>223</v>
      </c>
      <c r="N61" s="65">
        <v>43921</v>
      </c>
      <c r="O61" s="63" t="s">
        <v>215</v>
      </c>
      <c r="P61" s="37"/>
    </row>
    <row r="62" spans="1:16" x14ac:dyDescent="0.2">
      <c r="A62" s="63" t="s">
        <v>59</v>
      </c>
      <c r="B62" s="63" t="s">
        <v>224</v>
      </c>
      <c r="C62" s="64" t="s">
        <v>144</v>
      </c>
      <c r="D62" s="64" t="s">
        <v>144</v>
      </c>
      <c r="E62" s="63">
        <v>33954.51</v>
      </c>
      <c r="F62" s="63">
        <v>23642.240000000002</v>
      </c>
      <c r="G62" s="63">
        <v>0.61204999999999998</v>
      </c>
      <c r="H62" s="63">
        <v>20781.86</v>
      </c>
      <c r="I62" s="63" t="s">
        <v>110</v>
      </c>
      <c r="J62" s="63">
        <v>1</v>
      </c>
      <c r="K62" s="63">
        <v>33954.51</v>
      </c>
      <c r="L62" s="63">
        <v>33954.51</v>
      </c>
      <c r="M62" s="63" t="s">
        <v>144</v>
      </c>
      <c r="N62" s="65">
        <v>43921</v>
      </c>
      <c r="O62" s="63" t="s">
        <v>215</v>
      </c>
    </row>
    <row r="63" spans="1:16" x14ac:dyDescent="0.2">
      <c r="A63" s="63" t="s">
        <v>59</v>
      </c>
      <c r="B63" s="63" t="s">
        <v>225</v>
      </c>
      <c r="C63" s="64" t="s">
        <v>110</v>
      </c>
      <c r="D63" s="64" t="s">
        <v>110</v>
      </c>
      <c r="E63" s="63">
        <v>-5894.26</v>
      </c>
      <c r="F63" s="63">
        <v>-5894.26</v>
      </c>
      <c r="G63" s="63">
        <v>1</v>
      </c>
      <c r="H63" s="63">
        <v>-5894.26</v>
      </c>
      <c r="I63" s="63" t="s">
        <v>110</v>
      </c>
      <c r="J63" s="63">
        <v>1</v>
      </c>
      <c r="K63" s="63">
        <v>-5894.26</v>
      </c>
      <c r="L63" s="63">
        <v>-5894.26</v>
      </c>
      <c r="M63" s="63" t="s">
        <v>110</v>
      </c>
      <c r="N63" s="65">
        <v>43921</v>
      </c>
      <c r="O63" s="63" t="s">
        <v>215</v>
      </c>
    </row>
    <row r="64" spans="1:16" x14ac:dyDescent="0.2">
      <c r="A64" s="64"/>
      <c r="B64" s="64"/>
      <c r="C64" s="66"/>
      <c r="D64" s="67"/>
      <c r="E64" s="64"/>
      <c r="F64" s="68"/>
      <c r="G64" s="68"/>
      <c r="H64" s="64"/>
    </row>
    <row r="65" spans="1:8" x14ac:dyDescent="0.2">
      <c r="A65" s="64"/>
      <c r="B65" s="64"/>
      <c r="C65" s="66"/>
      <c r="F65" s="68"/>
      <c r="G65" s="68"/>
      <c r="H65" s="6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1"/>
  <sheetViews>
    <sheetView zoomScaleNormal="100" workbookViewId="0"/>
  </sheetViews>
  <sheetFormatPr defaultRowHeight="12.75" x14ac:dyDescent="0.2"/>
  <cols>
    <col min="1" max="1" width="50.7109375" customWidth="1"/>
    <col min="2" max="2" width="17" customWidth="1"/>
    <col min="4" max="4" width="14.140625" customWidth="1"/>
    <col min="6" max="6" width="16.28515625" customWidth="1"/>
  </cols>
  <sheetData>
    <row r="1" spans="1:16" ht="15" x14ac:dyDescent="0.25">
      <c r="A1" s="59" t="s">
        <v>68</v>
      </c>
      <c r="B1" s="59" t="s">
        <v>69</v>
      </c>
      <c r="C1" s="59" t="s">
        <v>70</v>
      </c>
      <c r="D1" s="59" t="s">
        <v>71</v>
      </c>
      <c r="E1" s="59" t="s">
        <v>72</v>
      </c>
      <c r="F1" s="59" t="s">
        <v>73</v>
      </c>
      <c r="G1" s="59" t="s">
        <v>0</v>
      </c>
      <c r="H1" s="59" t="s">
        <v>74</v>
      </c>
      <c r="I1" s="59" t="s">
        <v>75</v>
      </c>
      <c r="J1" s="59" t="s">
        <v>76</v>
      </c>
      <c r="K1" s="59" t="s">
        <v>77</v>
      </c>
      <c r="L1" s="59" t="s">
        <v>78</v>
      </c>
      <c r="M1" s="59" t="s">
        <v>79</v>
      </c>
      <c r="N1" s="59" t="s">
        <v>80</v>
      </c>
      <c r="O1" s="59" t="s">
        <v>81</v>
      </c>
      <c r="P1" s="59" t="s">
        <v>82</v>
      </c>
    </row>
    <row r="2" spans="1:16" x14ac:dyDescent="0.2">
      <c r="A2" t="s">
        <v>226</v>
      </c>
      <c r="B2">
        <v>2124533</v>
      </c>
      <c r="C2">
        <v>965.61</v>
      </c>
      <c r="D2">
        <v>878742204</v>
      </c>
      <c r="E2">
        <v>0.05</v>
      </c>
      <c r="F2" s="37">
        <v>43921</v>
      </c>
      <c r="G2" t="s">
        <v>59</v>
      </c>
      <c r="H2" t="s">
        <v>227</v>
      </c>
      <c r="I2">
        <v>26789</v>
      </c>
      <c r="J2">
        <v>965.61</v>
      </c>
      <c r="K2">
        <v>965.61</v>
      </c>
      <c r="L2">
        <v>0</v>
      </c>
      <c r="M2">
        <v>0</v>
      </c>
      <c r="N2" t="s">
        <v>228</v>
      </c>
      <c r="O2">
        <v>0</v>
      </c>
      <c r="P2" t="s">
        <v>229</v>
      </c>
    </row>
    <row r="3" spans="1:16" x14ac:dyDescent="0.2">
      <c r="A3" t="s">
        <v>230</v>
      </c>
      <c r="B3" t="s">
        <v>117</v>
      </c>
      <c r="C3">
        <v>0</v>
      </c>
      <c r="D3">
        <v>589339209</v>
      </c>
      <c r="E3">
        <v>0.28088000000000002</v>
      </c>
      <c r="F3" s="37">
        <v>43594</v>
      </c>
      <c r="G3" t="s">
        <v>59</v>
      </c>
      <c r="H3" t="s">
        <v>227</v>
      </c>
      <c r="I3">
        <v>73023</v>
      </c>
      <c r="J3">
        <v>0</v>
      </c>
      <c r="K3">
        <v>0</v>
      </c>
      <c r="L3">
        <v>0</v>
      </c>
      <c r="M3">
        <v>0</v>
      </c>
      <c r="N3" t="s">
        <v>110</v>
      </c>
      <c r="O3">
        <v>310</v>
      </c>
      <c r="P3" t="s">
        <v>229</v>
      </c>
    </row>
    <row r="4" spans="1:16" x14ac:dyDescent="0.2">
      <c r="A4" t="s">
        <v>231</v>
      </c>
      <c r="B4">
        <v>2125097</v>
      </c>
      <c r="C4">
        <v>4893.24</v>
      </c>
      <c r="D4">
        <v>124765108</v>
      </c>
      <c r="E4">
        <v>0.11</v>
      </c>
      <c r="F4" s="37">
        <v>43921</v>
      </c>
      <c r="G4" t="s">
        <v>59</v>
      </c>
      <c r="H4" t="s">
        <v>227</v>
      </c>
      <c r="I4">
        <v>61706</v>
      </c>
      <c r="J4">
        <v>4893.24</v>
      </c>
      <c r="K4">
        <v>4893.24</v>
      </c>
      <c r="L4">
        <v>0</v>
      </c>
      <c r="M4">
        <v>0</v>
      </c>
      <c r="N4" t="s">
        <v>228</v>
      </c>
      <c r="O4">
        <v>0</v>
      </c>
      <c r="P4" t="s">
        <v>229</v>
      </c>
    </row>
    <row r="5" spans="1:16" x14ac:dyDescent="0.2">
      <c r="A5" t="s">
        <v>232</v>
      </c>
      <c r="B5">
        <v>6986041</v>
      </c>
      <c r="C5">
        <v>8365.67</v>
      </c>
      <c r="D5">
        <v>698604006</v>
      </c>
      <c r="E5">
        <v>26</v>
      </c>
      <c r="F5" s="37">
        <v>43978</v>
      </c>
      <c r="G5" t="s">
        <v>59</v>
      </c>
      <c r="H5" t="s">
        <v>227</v>
      </c>
      <c r="I5">
        <v>35390</v>
      </c>
      <c r="J5">
        <v>8365.67</v>
      </c>
      <c r="K5">
        <v>8365.67</v>
      </c>
      <c r="L5">
        <v>0</v>
      </c>
      <c r="M5">
        <v>0</v>
      </c>
      <c r="N5" t="s">
        <v>181</v>
      </c>
      <c r="O5">
        <v>0</v>
      </c>
      <c r="P5" t="s">
        <v>229</v>
      </c>
    </row>
    <row r="6" spans="1:16" x14ac:dyDescent="0.2">
      <c r="A6" t="s">
        <v>233</v>
      </c>
      <c r="B6">
        <v>2559975</v>
      </c>
      <c r="C6">
        <v>0</v>
      </c>
      <c r="D6" t="s">
        <v>204</v>
      </c>
      <c r="E6">
        <v>0.292437</v>
      </c>
      <c r="F6" s="37">
        <v>43893</v>
      </c>
      <c r="G6" t="s">
        <v>59</v>
      </c>
      <c r="H6" t="s">
        <v>227</v>
      </c>
      <c r="I6">
        <v>22414</v>
      </c>
      <c r="J6">
        <v>0</v>
      </c>
      <c r="K6">
        <v>0</v>
      </c>
      <c r="L6">
        <v>0</v>
      </c>
      <c r="M6">
        <v>0</v>
      </c>
      <c r="N6" t="s">
        <v>110</v>
      </c>
      <c r="O6">
        <v>11</v>
      </c>
      <c r="P6" t="s">
        <v>229</v>
      </c>
    </row>
    <row r="7" spans="1:16" x14ac:dyDescent="0.2">
      <c r="A7" t="s">
        <v>233</v>
      </c>
      <c r="B7">
        <v>2559975</v>
      </c>
      <c r="C7">
        <v>0</v>
      </c>
      <c r="D7" t="s">
        <v>204</v>
      </c>
      <c r="E7">
        <v>0.306396</v>
      </c>
      <c r="F7" s="37">
        <v>43529</v>
      </c>
      <c r="G7" t="s">
        <v>59</v>
      </c>
      <c r="H7" t="s">
        <v>227</v>
      </c>
      <c r="I7">
        <v>22414</v>
      </c>
      <c r="J7">
        <v>0</v>
      </c>
      <c r="K7">
        <v>0</v>
      </c>
      <c r="L7">
        <v>0</v>
      </c>
      <c r="M7">
        <v>0</v>
      </c>
      <c r="N7" t="s">
        <v>110</v>
      </c>
      <c r="O7">
        <v>375</v>
      </c>
      <c r="P7" t="s">
        <v>229</v>
      </c>
    </row>
    <row r="8" spans="1:16" x14ac:dyDescent="0.2">
      <c r="A8" t="s">
        <v>234</v>
      </c>
      <c r="B8">
        <v>2655657</v>
      </c>
      <c r="C8">
        <v>5370.7</v>
      </c>
      <c r="D8">
        <v>683715106</v>
      </c>
      <c r="E8">
        <v>0.17460000000000001</v>
      </c>
      <c r="F8" s="37">
        <v>43910</v>
      </c>
      <c r="G8" t="s">
        <v>59</v>
      </c>
      <c r="H8" t="s">
        <v>227</v>
      </c>
      <c r="I8">
        <v>30760</v>
      </c>
      <c r="J8">
        <v>5370.7</v>
      </c>
      <c r="K8">
        <v>5370.7</v>
      </c>
      <c r="L8">
        <v>0</v>
      </c>
      <c r="M8">
        <v>0</v>
      </c>
      <c r="N8" t="s">
        <v>110</v>
      </c>
      <c r="O8">
        <v>0</v>
      </c>
      <c r="P8" t="s">
        <v>229</v>
      </c>
    </row>
    <row r="9" spans="1:16" x14ac:dyDescent="0.2">
      <c r="A9" t="s">
        <v>235</v>
      </c>
      <c r="B9">
        <v>5889505</v>
      </c>
      <c r="C9">
        <v>0</v>
      </c>
      <c r="D9">
        <v>588950907</v>
      </c>
      <c r="E9">
        <v>0.27</v>
      </c>
      <c r="F9" s="37">
        <v>43522</v>
      </c>
      <c r="G9" t="s">
        <v>59</v>
      </c>
      <c r="H9" t="s">
        <v>227</v>
      </c>
      <c r="I9">
        <v>53225</v>
      </c>
      <c r="J9">
        <v>0</v>
      </c>
      <c r="K9">
        <v>0</v>
      </c>
      <c r="L9">
        <v>0</v>
      </c>
      <c r="M9">
        <v>0</v>
      </c>
      <c r="N9" t="s">
        <v>165</v>
      </c>
      <c r="O9">
        <v>382</v>
      </c>
      <c r="P9" t="s">
        <v>229</v>
      </c>
    </row>
    <row r="10" spans="1:16" x14ac:dyDescent="0.2">
      <c r="A10" t="s">
        <v>235</v>
      </c>
      <c r="B10">
        <v>5889505</v>
      </c>
      <c r="C10">
        <v>0</v>
      </c>
      <c r="D10">
        <v>588950907</v>
      </c>
      <c r="E10">
        <v>0.27</v>
      </c>
      <c r="F10" s="37">
        <v>43886</v>
      </c>
      <c r="G10" t="s">
        <v>59</v>
      </c>
      <c r="H10" t="s">
        <v>227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165</v>
      </c>
      <c r="O10">
        <v>18</v>
      </c>
      <c r="P10" t="s">
        <v>229</v>
      </c>
    </row>
    <row r="11" spans="1:16" x14ac:dyDescent="0.2">
      <c r="A11" t="s">
        <v>236</v>
      </c>
      <c r="B11">
        <v>2430025</v>
      </c>
      <c r="C11">
        <v>0</v>
      </c>
      <c r="D11">
        <v>861012102</v>
      </c>
      <c r="E11">
        <v>0.06</v>
      </c>
      <c r="F11" s="37">
        <v>43826</v>
      </c>
      <c r="G11" t="s">
        <v>59</v>
      </c>
      <c r="H11" t="s">
        <v>227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110</v>
      </c>
      <c r="O11">
        <v>78</v>
      </c>
      <c r="P11" t="s">
        <v>229</v>
      </c>
    </row>
    <row r="12" spans="1:16" x14ac:dyDescent="0.2">
      <c r="A12" t="s">
        <v>237</v>
      </c>
      <c r="B12">
        <v>2775135</v>
      </c>
      <c r="C12">
        <v>0</v>
      </c>
      <c r="D12">
        <v>803054204</v>
      </c>
      <c r="E12">
        <v>1.6742699999999999</v>
      </c>
      <c r="F12" s="37">
        <v>43613</v>
      </c>
      <c r="G12" t="s">
        <v>59</v>
      </c>
      <c r="H12" t="s">
        <v>227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110</v>
      </c>
      <c r="O12">
        <v>291</v>
      </c>
      <c r="P12" t="s">
        <v>229</v>
      </c>
    </row>
    <row r="13" spans="1:16" x14ac:dyDescent="0.2">
      <c r="A13" t="s">
        <v>238</v>
      </c>
      <c r="B13" t="s">
        <v>170</v>
      </c>
      <c r="C13">
        <v>0</v>
      </c>
      <c r="D13" t="s">
        <v>171</v>
      </c>
      <c r="E13">
        <v>0.63414599999999999</v>
      </c>
      <c r="F13" s="37">
        <v>43005</v>
      </c>
      <c r="G13" t="s">
        <v>59</v>
      </c>
      <c r="H13" t="s">
        <v>227</v>
      </c>
      <c r="I13">
        <v>53517</v>
      </c>
      <c r="J13">
        <v>0</v>
      </c>
      <c r="K13">
        <v>0</v>
      </c>
      <c r="L13">
        <v>0</v>
      </c>
      <c r="M13">
        <v>0</v>
      </c>
      <c r="N13" t="s">
        <v>110</v>
      </c>
      <c r="O13">
        <v>899</v>
      </c>
      <c r="P13" t="s">
        <v>229</v>
      </c>
    </row>
    <row r="14" spans="1:16" x14ac:dyDescent="0.2">
      <c r="A14" t="s">
        <v>238</v>
      </c>
      <c r="B14" t="s">
        <v>170</v>
      </c>
      <c r="C14">
        <v>0</v>
      </c>
      <c r="D14" t="s">
        <v>171</v>
      </c>
      <c r="E14">
        <v>0.68756399999999995</v>
      </c>
      <c r="F14" s="37">
        <v>43364</v>
      </c>
      <c r="G14" t="s">
        <v>59</v>
      </c>
      <c r="H14" t="s">
        <v>227</v>
      </c>
      <c r="I14">
        <v>45517</v>
      </c>
      <c r="J14">
        <v>0</v>
      </c>
      <c r="K14">
        <v>0</v>
      </c>
      <c r="L14">
        <v>0</v>
      </c>
      <c r="M14">
        <v>0</v>
      </c>
      <c r="N14" t="s">
        <v>110</v>
      </c>
      <c r="O14">
        <v>540</v>
      </c>
      <c r="P14" t="s">
        <v>229</v>
      </c>
    </row>
    <row r="15" spans="1:16" x14ac:dyDescent="0.2">
      <c r="A15" t="s">
        <v>238</v>
      </c>
      <c r="B15" t="s">
        <v>170</v>
      </c>
      <c r="C15">
        <v>0</v>
      </c>
      <c r="D15" t="s">
        <v>171</v>
      </c>
      <c r="E15">
        <v>0.74401799999999996</v>
      </c>
      <c r="F15" s="37">
        <v>43728</v>
      </c>
      <c r="G15" t="s">
        <v>59</v>
      </c>
      <c r="H15" t="s">
        <v>227</v>
      </c>
      <c r="I15">
        <v>28127</v>
      </c>
      <c r="J15">
        <v>0</v>
      </c>
      <c r="K15">
        <v>0</v>
      </c>
      <c r="L15">
        <v>0</v>
      </c>
      <c r="M15">
        <v>0</v>
      </c>
      <c r="N15" t="s">
        <v>110</v>
      </c>
      <c r="O15">
        <v>176</v>
      </c>
      <c r="P15" t="s">
        <v>229</v>
      </c>
    </row>
    <row r="16" spans="1:16" x14ac:dyDescent="0.2">
      <c r="A16" t="s">
        <v>239</v>
      </c>
      <c r="B16" t="s">
        <v>163</v>
      </c>
      <c r="C16">
        <v>0</v>
      </c>
      <c r="D16" t="s">
        <v>164</v>
      </c>
      <c r="E16">
        <v>0.85</v>
      </c>
      <c r="F16" s="37">
        <v>42877</v>
      </c>
      <c r="G16" t="s">
        <v>59</v>
      </c>
      <c r="H16" t="s">
        <v>227</v>
      </c>
      <c r="I16">
        <v>16463</v>
      </c>
      <c r="J16">
        <v>0</v>
      </c>
      <c r="K16">
        <v>0</v>
      </c>
      <c r="L16">
        <v>0</v>
      </c>
      <c r="M16">
        <v>0</v>
      </c>
      <c r="N16" t="s">
        <v>165</v>
      </c>
      <c r="O16">
        <v>1026</v>
      </c>
      <c r="P16" t="s">
        <v>229</v>
      </c>
    </row>
    <row r="17" spans="1:16" x14ac:dyDescent="0.2">
      <c r="A17" t="s">
        <v>239</v>
      </c>
      <c r="B17" t="s">
        <v>163</v>
      </c>
      <c r="C17">
        <v>0</v>
      </c>
      <c r="D17" t="s">
        <v>164</v>
      </c>
      <c r="E17">
        <v>0.88</v>
      </c>
      <c r="F17" s="37">
        <v>43242</v>
      </c>
      <c r="G17" t="s">
        <v>59</v>
      </c>
      <c r="H17" t="s">
        <v>227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165</v>
      </c>
      <c r="O17">
        <v>662</v>
      </c>
      <c r="P17" t="s">
        <v>229</v>
      </c>
    </row>
    <row r="18" spans="1:16" x14ac:dyDescent="0.2">
      <c r="A18" t="s">
        <v>239</v>
      </c>
      <c r="B18" t="s">
        <v>163</v>
      </c>
      <c r="C18">
        <v>0</v>
      </c>
      <c r="D18" t="s">
        <v>164</v>
      </c>
      <c r="E18">
        <v>0.9</v>
      </c>
      <c r="F18" s="37">
        <v>43612</v>
      </c>
      <c r="G18" t="s">
        <v>59</v>
      </c>
      <c r="H18" t="s">
        <v>227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165</v>
      </c>
      <c r="O18">
        <v>292</v>
      </c>
      <c r="P18" t="s">
        <v>229</v>
      </c>
    </row>
    <row r="19" spans="1:16" x14ac:dyDescent="0.2">
      <c r="A19" t="s">
        <v>240</v>
      </c>
      <c r="B19" t="s">
        <v>241</v>
      </c>
      <c r="C19">
        <v>0</v>
      </c>
      <c r="D19">
        <v>589339100</v>
      </c>
      <c r="E19">
        <v>0.43735099999999999</v>
      </c>
      <c r="F19" s="37">
        <v>42874</v>
      </c>
      <c r="G19" t="s">
        <v>59</v>
      </c>
      <c r="H19" t="s">
        <v>227</v>
      </c>
      <c r="I19">
        <v>27014</v>
      </c>
      <c r="J19">
        <v>0</v>
      </c>
      <c r="K19">
        <v>0</v>
      </c>
      <c r="L19">
        <v>0</v>
      </c>
      <c r="M19">
        <v>0</v>
      </c>
      <c r="N19" t="s">
        <v>110</v>
      </c>
      <c r="O19">
        <v>1029</v>
      </c>
      <c r="P19" t="s">
        <v>229</v>
      </c>
    </row>
    <row r="20" spans="1:16" x14ac:dyDescent="0.2">
      <c r="A20" t="s">
        <v>242</v>
      </c>
      <c r="B20" t="s">
        <v>153</v>
      </c>
      <c r="C20">
        <v>0</v>
      </c>
      <c r="D20" t="s">
        <v>154</v>
      </c>
      <c r="E20">
        <v>0.25155</v>
      </c>
      <c r="F20" s="37">
        <v>43627</v>
      </c>
      <c r="G20" t="s">
        <v>59</v>
      </c>
      <c r="H20" t="s">
        <v>227</v>
      </c>
      <c r="I20">
        <v>6000</v>
      </c>
      <c r="J20">
        <v>0</v>
      </c>
      <c r="K20">
        <v>0</v>
      </c>
      <c r="L20">
        <v>0</v>
      </c>
      <c r="M20">
        <v>0</v>
      </c>
      <c r="N20" t="s">
        <v>110</v>
      </c>
      <c r="O20">
        <v>277</v>
      </c>
      <c r="P20" t="s">
        <v>229</v>
      </c>
    </row>
    <row r="21" spans="1:16" x14ac:dyDescent="0.2">
      <c r="A21" t="s">
        <v>243</v>
      </c>
      <c r="B21" t="s">
        <v>142</v>
      </c>
      <c r="C21">
        <v>8014.15</v>
      </c>
      <c r="D21" t="s">
        <v>143</v>
      </c>
      <c r="E21">
        <v>0.2</v>
      </c>
      <c r="F21" s="37">
        <v>43924</v>
      </c>
      <c r="G21" t="s">
        <v>59</v>
      </c>
      <c r="H21" t="s">
        <v>227</v>
      </c>
      <c r="I21">
        <v>60507</v>
      </c>
      <c r="J21">
        <v>8014.15</v>
      </c>
      <c r="K21">
        <v>8014.15</v>
      </c>
      <c r="L21">
        <v>0</v>
      </c>
      <c r="M21">
        <v>0</v>
      </c>
      <c r="N21" t="s">
        <v>144</v>
      </c>
      <c r="O21">
        <v>0</v>
      </c>
      <c r="P21" t="s">
        <v>229</v>
      </c>
    </row>
    <row r="22" spans="1:16" x14ac:dyDescent="0.2">
      <c r="A22" t="s">
        <v>244</v>
      </c>
      <c r="B22" t="s">
        <v>140</v>
      </c>
      <c r="C22">
        <v>0</v>
      </c>
      <c r="D22">
        <v>398438408</v>
      </c>
      <c r="E22">
        <v>0.22187200000000001</v>
      </c>
      <c r="F22" s="37">
        <v>43810</v>
      </c>
      <c r="G22" t="s">
        <v>59</v>
      </c>
      <c r="H22" t="s">
        <v>227</v>
      </c>
      <c r="I22">
        <v>50445</v>
      </c>
      <c r="J22">
        <v>0</v>
      </c>
      <c r="K22">
        <v>0</v>
      </c>
      <c r="L22">
        <v>0</v>
      </c>
      <c r="M22">
        <v>0</v>
      </c>
      <c r="N22" t="s">
        <v>110</v>
      </c>
      <c r="O22">
        <v>94</v>
      </c>
      <c r="P22" t="s">
        <v>229</v>
      </c>
    </row>
    <row r="23" spans="1:16" x14ac:dyDescent="0.2">
      <c r="A23" t="s">
        <v>244</v>
      </c>
      <c r="B23" t="s">
        <v>140</v>
      </c>
      <c r="C23">
        <v>0</v>
      </c>
      <c r="D23">
        <v>398438408</v>
      </c>
      <c r="E23">
        <v>0.25031500000000001</v>
      </c>
      <c r="F23" s="37">
        <v>43263</v>
      </c>
      <c r="G23" t="s">
        <v>59</v>
      </c>
      <c r="H23" t="s">
        <v>227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110</v>
      </c>
      <c r="O23">
        <v>641</v>
      </c>
      <c r="P23" t="s">
        <v>229</v>
      </c>
    </row>
    <row r="24" spans="1:16" x14ac:dyDescent="0.2">
      <c r="A24" t="s">
        <v>245</v>
      </c>
      <c r="B24" t="s">
        <v>122</v>
      </c>
      <c r="C24">
        <v>4237.3100000000004</v>
      </c>
      <c r="D24" t="s">
        <v>123</v>
      </c>
      <c r="E24">
        <v>5.5E-2</v>
      </c>
      <c r="F24" s="37">
        <v>43923</v>
      </c>
      <c r="G24" t="s">
        <v>59</v>
      </c>
      <c r="H24" t="s">
        <v>227</v>
      </c>
      <c r="I24">
        <v>77042</v>
      </c>
      <c r="J24">
        <v>4237.3100000000004</v>
      </c>
      <c r="K24">
        <v>4237.3100000000004</v>
      </c>
      <c r="L24">
        <v>0</v>
      </c>
      <c r="M24">
        <v>0</v>
      </c>
      <c r="N24" t="s">
        <v>110</v>
      </c>
      <c r="O24">
        <v>0</v>
      </c>
      <c r="P24" t="s">
        <v>229</v>
      </c>
    </row>
    <row r="25" spans="1:16" x14ac:dyDescent="0.2">
      <c r="A25" t="s">
        <v>245</v>
      </c>
      <c r="B25" t="s">
        <v>122</v>
      </c>
      <c r="C25">
        <v>4237.3100000000004</v>
      </c>
      <c r="D25" t="s">
        <v>123</v>
      </c>
      <c r="E25">
        <v>5.5E-2</v>
      </c>
      <c r="F25" s="37">
        <v>43923</v>
      </c>
      <c r="G25" t="s">
        <v>59</v>
      </c>
      <c r="H25" t="s">
        <v>227</v>
      </c>
      <c r="I25">
        <v>77042</v>
      </c>
      <c r="J25">
        <v>4237.3100000000004</v>
      </c>
      <c r="K25">
        <v>4237.3100000000004</v>
      </c>
      <c r="L25">
        <v>0</v>
      </c>
      <c r="M25">
        <v>0</v>
      </c>
      <c r="N25" t="s">
        <v>110</v>
      </c>
      <c r="O25">
        <v>0</v>
      </c>
      <c r="P25" t="s">
        <v>229</v>
      </c>
    </row>
    <row r="26" spans="1:16" x14ac:dyDescent="0.2">
      <c r="A26" t="s">
        <v>246</v>
      </c>
      <c r="B26" t="s">
        <v>114</v>
      </c>
      <c r="C26">
        <v>67.02</v>
      </c>
      <c r="D26" t="s">
        <v>115</v>
      </c>
      <c r="E26">
        <v>1.1639999999999999</v>
      </c>
      <c r="F26" s="37">
        <v>43587</v>
      </c>
      <c r="G26" t="s">
        <v>59</v>
      </c>
      <c r="H26" t="s">
        <v>227</v>
      </c>
      <c r="I26">
        <v>0</v>
      </c>
      <c r="J26">
        <v>56.97</v>
      </c>
      <c r="K26">
        <v>56.97</v>
      </c>
      <c r="L26">
        <v>0</v>
      </c>
      <c r="M26">
        <v>0</v>
      </c>
      <c r="N26" t="s">
        <v>110</v>
      </c>
      <c r="O26">
        <v>317</v>
      </c>
      <c r="P26" t="s">
        <v>229</v>
      </c>
    </row>
    <row r="27" spans="1:16" x14ac:dyDescent="0.2">
      <c r="A27" t="s">
        <v>247</v>
      </c>
      <c r="B27">
        <v>6269861</v>
      </c>
      <c r="C27">
        <v>1856.2</v>
      </c>
      <c r="D27">
        <v>626986905</v>
      </c>
      <c r="E27">
        <v>3</v>
      </c>
      <c r="F27" s="37">
        <v>43914</v>
      </c>
      <c r="G27" t="s">
        <v>59</v>
      </c>
      <c r="H27" t="s">
        <v>227</v>
      </c>
      <c r="I27">
        <v>67804</v>
      </c>
      <c r="J27">
        <v>1856.2</v>
      </c>
      <c r="K27">
        <v>1856.2</v>
      </c>
      <c r="L27">
        <v>0</v>
      </c>
      <c r="M27">
        <v>0</v>
      </c>
      <c r="N27" t="s">
        <v>181</v>
      </c>
      <c r="O27">
        <v>0</v>
      </c>
      <c r="P27" t="s">
        <v>229</v>
      </c>
    </row>
    <row r="28" spans="1:16" x14ac:dyDescent="0.2">
      <c r="F28" s="37"/>
    </row>
    <row r="29" spans="1:16" ht="15" x14ac:dyDescent="0.25">
      <c r="A29" s="59"/>
      <c r="B29" s="59"/>
      <c r="C29" s="59"/>
      <c r="D29" s="59"/>
      <c r="E29" s="59"/>
      <c r="F29" s="60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15" x14ac:dyDescent="0.25">
      <c r="A30" s="59"/>
      <c r="B30" s="59"/>
      <c r="C30" s="59"/>
      <c r="D30" s="59"/>
      <c r="E30" s="59"/>
      <c r="F30" s="60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t="15" x14ac:dyDescent="0.25">
      <c r="A31" s="59"/>
      <c r="B31" s="59"/>
      <c r="C31" s="59"/>
      <c r="D31" s="59"/>
      <c r="E31" s="59"/>
      <c r="F31" s="60"/>
      <c r="G31" s="59"/>
      <c r="H31" s="59"/>
      <c r="I31" s="59"/>
      <c r="J31" s="59"/>
      <c r="K31" s="59"/>
      <c r="L31" s="59"/>
      <c r="M31" s="59"/>
      <c r="N31" s="59"/>
      <c r="O31" s="59"/>
      <c r="P31" s="5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H46" sqref="H46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>
      <selection activeCell="B2" sqref="B2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8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4" t="s">
        <v>61</v>
      </c>
      <c r="C1" s="35" t="s">
        <v>62</v>
      </c>
      <c r="D1" s="35" t="s">
        <v>63</v>
      </c>
      <c r="E1" s="35" t="s">
        <v>64</v>
      </c>
      <c r="F1" s="35" t="s">
        <v>65</v>
      </c>
      <c r="G1" s="35" t="s">
        <v>66</v>
      </c>
    </row>
    <row r="2" spans="1:12" ht="15" x14ac:dyDescent="0.25">
      <c r="A2" s="26"/>
      <c r="B2" s="53" t="s">
        <v>248</v>
      </c>
      <c r="C2" s="36"/>
      <c r="D2" s="36"/>
      <c r="E2" s="36"/>
      <c r="F2" s="36"/>
      <c r="G2" s="36"/>
    </row>
    <row r="3" spans="1:12" x14ac:dyDescent="0.2">
      <c r="A3" s="16" t="s">
        <v>22</v>
      </c>
      <c r="B3" s="54" t="s">
        <v>249</v>
      </c>
      <c r="C3" s="36">
        <v>52828969.219999999</v>
      </c>
      <c r="D3" s="36">
        <v>0</v>
      </c>
      <c r="E3" s="36">
        <v>0</v>
      </c>
      <c r="F3" s="36">
        <v>0</v>
      </c>
      <c r="G3" s="36">
        <v>52828969.219999999</v>
      </c>
      <c r="H3" s="16"/>
    </row>
    <row r="4" spans="1:12" x14ac:dyDescent="0.2">
      <c r="A4" s="16" t="s">
        <v>22</v>
      </c>
      <c r="B4" s="54" t="s">
        <v>250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16"/>
    </row>
    <row r="5" spans="1:12" x14ac:dyDescent="0.2">
      <c r="A5" s="16" t="s">
        <v>22</v>
      </c>
      <c r="B5" s="54" t="s">
        <v>251</v>
      </c>
      <c r="C5" s="36">
        <v>1202560.68</v>
      </c>
      <c r="D5" s="36">
        <v>6836.1</v>
      </c>
      <c r="E5" s="36">
        <v>0</v>
      </c>
      <c r="F5" s="36">
        <v>6836.1</v>
      </c>
      <c r="G5" s="36">
        <v>1209396.78</v>
      </c>
      <c r="H5" s="16"/>
    </row>
    <row r="6" spans="1:12" x14ac:dyDescent="0.2">
      <c r="A6" s="16" t="s">
        <v>22</v>
      </c>
      <c r="B6" s="54" t="s">
        <v>252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16"/>
    </row>
    <row r="7" spans="1:12" x14ac:dyDescent="0.2">
      <c r="A7" s="16" t="s">
        <v>22</v>
      </c>
      <c r="B7" s="54" t="s">
        <v>253</v>
      </c>
      <c r="C7" s="36">
        <v>244327.95</v>
      </c>
      <c r="D7" s="36">
        <v>0</v>
      </c>
      <c r="E7" s="36">
        <v>6836.1</v>
      </c>
      <c r="F7" s="36">
        <v>-6836.1</v>
      </c>
      <c r="G7" s="36">
        <v>237491.85</v>
      </c>
      <c r="H7" s="16"/>
    </row>
    <row r="8" spans="1:12" x14ac:dyDescent="0.2">
      <c r="A8" s="16" t="s">
        <v>35</v>
      </c>
      <c r="B8" s="54" t="s">
        <v>254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2"/>
      <c r="L8" s="16"/>
    </row>
    <row r="9" spans="1:12" x14ac:dyDescent="0.2">
      <c r="A9" s="2" t="s">
        <v>52</v>
      </c>
      <c r="B9" s="54" t="s">
        <v>255</v>
      </c>
      <c r="C9" s="36">
        <v>0</v>
      </c>
      <c r="D9" s="36">
        <v>9174.8700000000008</v>
      </c>
      <c r="E9" s="36">
        <v>0</v>
      </c>
      <c r="F9" s="36">
        <v>9174.8700000000008</v>
      </c>
      <c r="G9" s="36">
        <v>9174.8700000000008</v>
      </c>
      <c r="H9" s="16"/>
      <c r="L9" s="2"/>
    </row>
    <row r="10" spans="1:12" x14ac:dyDescent="0.2">
      <c r="A10" s="28"/>
      <c r="B10" s="54" t="s">
        <v>256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L10" s="16"/>
    </row>
    <row r="11" spans="1:12" x14ac:dyDescent="0.2">
      <c r="A11" s="2" t="s">
        <v>24</v>
      </c>
      <c r="B11" s="54" t="s">
        <v>257</v>
      </c>
      <c r="C11" s="36">
        <v>107082.69</v>
      </c>
      <c r="D11" s="36">
        <v>0</v>
      </c>
      <c r="E11" s="36">
        <v>0</v>
      </c>
      <c r="F11" s="36">
        <v>0</v>
      </c>
      <c r="G11" s="36">
        <v>107082.69</v>
      </c>
      <c r="H11" s="2"/>
      <c r="L11" s="2"/>
    </row>
    <row r="12" spans="1:12" x14ac:dyDescent="0.2">
      <c r="A12" s="2" t="s">
        <v>24</v>
      </c>
      <c r="B12" s="54" t="s">
        <v>258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2"/>
      <c r="L12" s="2"/>
    </row>
    <row r="13" spans="1:12" x14ac:dyDescent="0.2">
      <c r="A13" s="2" t="s">
        <v>24</v>
      </c>
      <c r="B13" s="54" t="s">
        <v>259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2"/>
      <c r="L13" s="2"/>
    </row>
    <row r="14" spans="1:12" x14ac:dyDescent="0.2">
      <c r="A14" s="16" t="s">
        <v>35</v>
      </c>
      <c r="B14" s="54" t="s">
        <v>260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16"/>
      <c r="L14" s="2"/>
    </row>
    <row r="15" spans="1:12" x14ac:dyDescent="0.2">
      <c r="A15" s="2" t="s">
        <v>24</v>
      </c>
      <c r="B15" s="54" t="s">
        <v>261</v>
      </c>
      <c r="C15" s="36">
        <v>51272.05</v>
      </c>
      <c r="D15" s="36">
        <v>0</v>
      </c>
      <c r="E15" s="36">
        <v>0</v>
      </c>
      <c r="F15" s="36">
        <v>0</v>
      </c>
      <c r="G15" s="36">
        <v>51272.05</v>
      </c>
      <c r="H15" s="2"/>
    </row>
    <row r="16" spans="1:12" x14ac:dyDescent="0.2">
      <c r="A16" s="16" t="s">
        <v>22</v>
      </c>
      <c r="B16" s="54" t="s">
        <v>262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16"/>
    </row>
    <row r="17" spans="1:8" x14ac:dyDescent="0.2">
      <c r="A17" s="2" t="s">
        <v>33</v>
      </c>
      <c r="B17" s="54" t="s">
        <v>263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2"/>
    </row>
    <row r="18" spans="1:8" x14ac:dyDescent="0.2">
      <c r="A18" s="28"/>
      <c r="B18" s="54" t="s">
        <v>264</v>
      </c>
      <c r="C18" s="36">
        <v>54434212.590000004</v>
      </c>
      <c r="D18" s="36">
        <v>16010.97</v>
      </c>
      <c r="E18" s="36">
        <v>6836.1</v>
      </c>
      <c r="F18" s="36">
        <v>9174.8700000000008</v>
      </c>
      <c r="G18" s="36">
        <v>54443387.460000001</v>
      </c>
    </row>
    <row r="19" spans="1:8" x14ac:dyDescent="0.2">
      <c r="A19" s="28"/>
      <c r="B19" s="53" t="s">
        <v>265</v>
      </c>
      <c r="C19" s="36"/>
      <c r="D19" s="36"/>
      <c r="E19" s="36"/>
      <c r="F19" s="36"/>
      <c r="G19" s="36"/>
    </row>
    <row r="20" spans="1:8" x14ac:dyDescent="0.2">
      <c r="A20" s="2" t="s">
        <v>28</v>
      </c>
      <c r="B20" s="54" t="s">
        <v>266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2"/>
    </row>
    <row r="21" spans="1:8" x14ac:dyDescent="0.2">
      <c r="A21" s="2" t="s">
        <v>52</v>
      </c>
      <c r="B21" s="54" t="s">
        <v>267</v>
      </c>
      <c r="C21" s="36">
        <v>0</v>
      </c>
      <c r="D21" s="36">
        <v>0</v>
      </c>
      <c r="E21" s="36">
        <v>9174.8700000000008</v>
      </c>
      <c r="F21" s="36">
        <v>9174.8700000000008</v>
      </c>
      <c r="G21" s="36">
        <v>9174.8700000000008</v>
      </c>
      <c r="H21" s="16"/>
    </row>
    <row r="22" spans="1:8" x14ac:dyDescent="0.2">
      <c r="A22" s="28"/>
      <c r="B22" s="54" t="s">
        <v>268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8" x14ac:dyDescent="0.2">
      <c r="A23" s="2" t="s">
        <v>24</v>
      </c>
      <c r="B23" s="54" t="s">
        <v>269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2"/>
    </row>
    <row r="24" spans="1:8" x14ac:dyDescent="0.2">
      <c r="A24" s="16" t="s">
        <v>22</v>
      </c>
      <c r="B24" s="54" t="s">
        <v>270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16"/>
    </row>
    <row r="25" spans="1:8" x14ac:dyDescent="0.2">
      <c r="A25" s="16" t="s">
        <v>22</v>
      </c>
      <c r="B25" s="54" t="s">
        <v>271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16"/>
    </row>
    <row r="26" spans="1:8" x14ac:dyDescent="0.2">
      <c r="A26" s="2" t="s">
        <v>27</v>
      </c>
      <c r="B26" s="54" t="s">
        <v>272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2"/>
    </row>
    <row r="27" spans="1:8" x14ac:dyDescent="0.2">
      <c r="A27" s="2" t="s">
        <v>24</v>
      </c>
      <c r="B27" s="54" t="s">
        <v>273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2"/>
    </row>
    <row r="28" spans="1:8" x14ac:dyDescent="0.2">
      <c r="A28" s="2" t="s">
        <v>33</v>
      </c>
      <c r="B28" s="54" t="s">
        <v>274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2"/>
    </row>
    <row r="29" spans="1:8" x14ac:dyDescent="0.2">
      <c r="A29" s="28"/>
      <c r="B29" s="54" t="s">
        <v>275</v>
      </c>
      <c r="C29" s="36">
        <v>0</v>
      </c>
      <c r="D29" s="36">
        <v>0</v>
      </c>
      <c r="E29" s="36">
        <v>9174.8700000000008</v>
      </c>
      <c r="F29" s="36">
        <v>9174.8700000000008</v>
      </c>
      <c r="G29" s="36">
        <v>9174.8700000000008</v>
      </c>
    </row>
    <row r="30" spans="1:8" x14ac:dyDescent="0.2">
      <c r="A30" s="28"/>
      <c r="B30" s="54" t="s">
        <v>276</v>
      </c>
      <c r="C30" s="36">
        <v>54434212.590000004</v>
      </c>
      <c r="D30" s="36">
        <v>16010.97</v>
      </c>
      <c r="E30" s="36">
        <v>16010.97</v>
      </c>
      <c r="F30" s="36">
        <v>0</v>
      </c>
      <c r="G30" s="36">
        <v>54434212.590000004</v>
      </c>
    </row>
    <row r="31" spans="1:8" x14ac:dyDescent="0.2">
      <c r="A31" s="28"/>
      <c r="B31" s="53" t="s">
        <v>277</v>
      </c>
      <c r="C31" s="36"/>
      <c r="D31" s="36"/>
      <c r="E31" s="36"/>
      <c r="F31" s="36"/>
      <c r="G31" s="36"/>
    </row>
    <row r="32" spans="1:8" x14ac:dyDescent="0.2">
      <c r="A32" s="16" t="s">
        <v>22</v>
      </c>
      <c r="B32" s="54" t="s">
        <v>278</v>
      </c>
      <c r="C32" s="36">
        <v>8076081.6100000003</v>
      </c>
      <c r="D32" s="36">
        <v>248655.06</v>
      </c>
      <c r="E32" s="36">
        <v>325572.38</v>
      </c>
      <c r="F32" s="36">
        <v>-76917.320000000007</v>
      </c>
      <c r="G32" s="36">
        <v>7999164.29</v>
      </c>
      <c r="H32" s="16"/>
    </row>
    <row r="33" spans="1:8" x14ac:dyDescent="0.2">
      <c r="A33" s="16" t="s">
        <v>22</v>
      </c>
      <c r="B33" s="54" t="s">
        <v>279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16"/>
    </row>
    <row r="34" spans="1:8" x14ac:dyDescent="0.2">
      <c r="A34" s="16" t="s">
        <v>22</v>
      </c>
      <c r="B34" s="54" t="s">
        <v>280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16"/>
    </row>
    <row r="35" spans="1:8" x14ac:dyDescent="0.2">
      <c r="A35" s="16" t="s">
        <v>22</v>
      </c>
      <c r="B35" s="54" t="s">
        <v>281</v>
      </c>
      <c r="C35" s="36">
        <v>-7174.24</v>
      </c>
      <c r="D35" s="36">
        <v>1096.75</v>
      </c>
      <c r="E35" s="36">
        <v>844.05</v>
      </c>
      <c r="F35" s="36">
        <v>252.7</v>
      </c>
      <c r="G35" s="36">
        <v>-6921.54</v>
      </c>
      <c r="H35" s="16"/>
    </row>
    <row r="36" spans="1:8" x14ac:dyDescent="0.2">
      <c r="A36" s="2" t="s">
        <v>24</v>
      </c>
      <c r="B36" s="54" t="s">
        <v>282</v>
      </c>
      <c r="C36" s="36">
        <v>-1087.49</v>
      </c>
      <c r="D36" s="36">
        <v>81.400000000000006</v>
      </c>
      <c r="E36" s="36">
        <v>193.73</v>
      </c>
      <c r="F36" s="36">
        <v>-112.33</v>
      </c>
      <c r="G36" s="36">
        <v>-1199.82</v>
      </c>
      <c r="H36" s="2"/>
    </row>
    <row r="37" spans="1:8" x14ac:dyDescent="0.2">
      <c r="A37" s="16" t="s">
        <v>35</v>
      </c>
      <c r="B37" s="54" t="s">
        <v>283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16"/>
    </row>
    <row r="38" spans="1:8" x14ac:dyDescent="0.2">
      <c r="A38" s="2" t="s">
        <v>28</v>
      </c>
      <c r="B38" s="54" t="s">
        <v>284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2"/>
    </row>
    <row r="39" spans="1:8" x14ac:dyDescent="0.2">
      <c r="A39" s="2" t="s">
        <v>52</v>
      </c>
      <c r="B39" s="54" t="s">
        <v>285</v>
      </c>
      <c r="C39" s="36">
        <v>0</v>
      </c>
      <c r="D39" s="36">
        <v>0.92</v>
      </c>
      <c r="E39" s="36">
        <v>73.12</v>
      </c>
      <c r="F39" s="36">
        <v>-72.2</v>
      </c>
      <c r="G39" s="36">
        <v>-72.2</v>
      </c>
      <c r="H39" s="2"/>
    </row>
    <row r="40" spans="1:8" x14ac:dyDescent="0.2">
      <c r="A40" s="2" t="s">
        <v>52</v>
      </c>
      <c r="B40" s="54" t="s">
        <v>286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2"/>
    </row>
    <row r="41" spans="1:8" x14ac:dyDescent="0.2">
      <c r="A41" s="55" t="s">
        <v>51</v>
      </c>
      <c r="B41" s="54" t="s">
        <v>287</v>
      </c>
      <c r="C41" s="36">
        <v>8067819.8799999999</v>
      </c>
      <c r="D41" s="36">
        <v>249834.13</v>
      </c>
      <c r="E41" s="36">
        <v>326683.28000000003</v>
      </c>
      <c r="F41" s="36">
        <v>-76849.149999999994</v>
      </c>
      <c r="G41" s="36">
        <v>7990970.7300000004</v>
      </c>
    </row>
    <row r="42" spans="1:8" x14ac:dyDescent="0.2">
      <c r="A42" s="55" t="s">
        <v>51</v>
      </c>
      <c r="B42" s="54" t="s">
        <v>288</v>
      </c>
      <c r="C42" s="36">
        <v>60905050.829999998</v>
      </c>
      <c r="D42" s="36">
        <v>248655.06</v>
      </c>
      <c r="E42" s="36">
        <v>325572.38</v>
      </c>
      <c r="F42" s="36">
        <v>-76917.320000000007</v>
      </c>
      <c r="G42" s="36">
        <v>60828133.509999998</v>
      </c>
    </row>
    <row r="43" spans="1:8" x14ac:dyDescent="0.2">
      <c r="A43" s="55" t="s">
        <v>51</v>
      </c>
      <c r="B43" s="54" t="s">
        <v>289</v>
      </c>
      <c r="C43" s="36">
        <v>62502032.469999999</v>
      </c>
      <c r="D43" s="36">
        <v>265845.09999999998</v>
      </c>
      <c r="E43" s="36">
        <v>342694.25</v>
      </c>
      <c r="F43" s="36">
        <v>-76849.149999999994</v>
      </c>
      <c r="G43" s="36">
        <v>62425183.32</v>
      </c>
    </row>
    <row r="44" spans="1:8" ht="15" x14ac:dyDescent="0.25">
      <c r="A44" s="26"/>
      <c r="B44" s="53" t="s">
        <v>290</v>
      </c>
      <c r="C44" s="36"/>
      <c r="D44" s="36"/>
      <c r="E44" s="36"/>
      <c r="F44" s="36"/>
      <c r="G44" s="36"/>
    </row>
    <row r="45" spans="1:8" x14ac:dyDescent="0.2">
      <c r="A45" s="56" t="s">
        <v>51</v>
      </c>
      <c r="B45" s="54" t="s">
        <v>291</v>
      </c>
      <c r="C45" s="36">
        <v>422234.4</v>
      </c>
      <c r="D45" s="36">
        <v>0</v>
      </c>
      <c r="E45" s="36">
        <v>0</v>
      </c>
      <c r="F45" s="36">
        <v>0</v>
      </c>
      <c r="G45" s="36">
        <v>422234.4</v>
      </c>
    </row>
    <row r="46" spans="1:8" x14ac:dyDescent="0.2">
      <c r="A46" s="56" t="s">
        <v>51</v>
      </c>
      <c r="B46" s="54" t="s">
        <v>292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8" x14ac:dyDescent="0.2">
      <c r="A47" s="56" t="s">
        <v>51</v>
      </c>
      <c r="B47" s="54" t="s">
        <v>293</v>
      </c>
      <c r="C47" s="36">
        <v>15903.03</v>
      </c>
      <c r="D47" s="36">
        <v>0</v>
      </c>
      <c r="E47" s="36">
        <v>0</v>
      </c>
      <c r="F47" s="36">
        <v>0</v>
      </c>
      <c r="G47" s="36">
        <v>15903.03</v>
      </c>
    </row>
    <row r="48" spans="1:8" x14ac:dyDescent="0.2">
      <c r="A48" s="56" t="s">
        <v>51</v>
      </c>
      <c r="B48" s="54" t="s">
        <v>294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</row>
    <row r="49" spans="1:9" x14ac:dyDescent="0.2">
      <c r="A49" s="56" t="s">
        <v>51</v>
      </c>
      <c r="B49" s="54" t="s">
        <v>295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</row>
    <row r="50" spans="1:9" x14ac:dyDescent="0.2">
      <c r="A50" s="56" t="s">
        <v>51</v>
      </c>
      <c r="B50" s="54" t="s">
        <v>296</v>
      </c>
      <c r="C50" s="36">
        <v>-497</v>
      </c>
      <c r="D50" s="36">
        <v>0</v>
      </c>
      <c r="E50" s="36">
        <v>0</v>
      </c>
      <c r="F50" s="36">
        <v>0</v>
      </c>
      <c r="G50" s="36">
        <v>-497</v>
      </c>
    </row>
    <row r="51" spans="1:9" x14ac:dyDescent="0.2">
      <c r="A51" s="56" t="s">
        <v>51</v>
      </c>
      <c r="B51" s="54" t="s">
        <v>297</v>
      </c>
      <c r="C51" s="36">
        <v>-553.03</v>
      </c>
      <c r="D51" s="36">
        <v>0</v>
      </c>
      <c r="E51" s="36">
        <v>0</v>
      </c>
      <c r="F51" s="36">
        <v>0</v>
      </c>
      <c r="G51" s="36">
        <v>-553.03</v>
      </c>
    </row>
    <row r="52" spans="1:9" x14ac:dyDescent="0.2">
      <c r="A52" s="56" t="s">
        <v>51</v>
      </c>
      <c r="B52" s="54" t="s">
        <v>298</v>
      </c>
      <c r="C52" s="36">
        <v>-207.46</v>
      </c>
      <c r="D52" s="36">
        <v>0</v>
      </c>
      <c r="E52" s="36">
        <v>0</v>
      </c>
      <c r="F52" s="36">
        <v>0</v>
      </c>
      <c r="G52" s="36">
        <v>-207.46</v>
      </c>
    </row>
    <row r="53" spans="1:9" x14ac:dyDescent="0.2">
      <c r="A53" s="56" t="s">
        <v>51</v>
      </c>
      <c r="B53" s="54" t="s">
        <v>299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58"/>
      <c r="I53" s="58"/>
    </row>
    <row r="54" spans="1:9" x14ac:dyDescent="0.2">
      <c r="A54" s="56" t="s">
        <v>51</v>
      </c>
      <c r="B54" s="54" t="s">
        <v>300</v>
      </c>
      <c r="C54" s="36">
        <v>32.57</v>
      </c>
      <c r="D54" s="36">
        <v>0</v>
      </c>
      <c r="E54" s="36">
        <v>0</v>
      </c>
      <c r="F54" s="36">
        <v>0</v>
      </c>
      <c r="G54" s="36">
        <v>32.57</v>
      </c>
      <c r="I54" s="57"/>
    </row>
    <row r="55" spans="1:9" x14ac:dyDescent="0.2">
      <c r="A55" s="56" t="s">
        <v>51</v>
      </c>
      <c r="B55" s="54" t="s">
        <v>301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9" x14ac:dyDescent="0.2">
      <c r="A56" s="56" t="s">
        <v>51</v>
      </c>
      <c r="B56" s="54" t="s">
        <v>302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</row>
    <row r="57" spans="1:9" x14ac:dyDescent="0.2">
      <c r="A57" s="56" t="s">
        <v>51</v>
      </c>
      <c r="B57" s="54" t="s">
        <v>303</v>
      </c>
      <c r="C57" s="36">
        <v>436912.51</v>
      </c>
      <c r="D57" s="36">
        <v>0</v>
      </c>
      <c r="E57" s="36">
        <v>0</v>
      </c>
      <c r="F57" s="36">
        <v>0</v>
      </c>
      <c r="G57" s="36">
        <v>436912.51</v>
      </c>
    </row>
    <row r="58" spans="1:9" ht="15" x14ac:dyDescent="0.25">
      <c r="A58" s="26"/>
      <c r="B58" s="53" t="s">
        <v>304</v>
      </c>
      <c r="C58" s="36"/>
      <c r="D58" s="36"/>
      <c r="E58" s="36"/>
      <c r="F58" s="36"/>
      <c r="G58" s="36"/>
    </row>
    <row r="59" spans="1:9" x14ac:dyDescent="0.2">
      <c r="A59" s="56" t="s">
        <v>51</v>
      </c>
      <c r="B59" s="54" t="s">
        <v>304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</row>
    <row r="60" spans="1:9" x14ac:dyDescent="0.2">
      <c r="A60" s="56" t="s">
        <v>51</v>
      </c>
      <c r="B60" s="54" t="s">
        <v>305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</row>
    <row r="61" spans="1:9" x14ac:dyDescent="0.2">
      <c r="A61" s="56" t="s">
        <v>51</v>
      </c>
      <c r="B61" s="54" t="s">
        <v>306</v>
      </c>
      <c r="C61" s="36">
        <v>7975.34</v>
      </c>
      <c r="D61" s="36">
        <v>0</v>
      </c>
      <c r="E61" s="36">
        <v>0</v>
      </c>
      <c r="F61" s="36">
        <v>0</v>
      </c>
      <c r="G61" s="36">
        <v>7975.34</v>
      </c>
    </row>
    <row r="62" spans="1:9" x14ac:dyDescent="0.2">
      <c r="A62" s="56" t="s">
        <v>51</v>
      </c>
      <c r="B62" s="54" t="s">
        <v>307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</row>
    <row r="63" spans="1:9" x14ac:dyDescent="0.2">
      <c r="A63" s="56" t="s">
        <v>51</v>
      </c>
      <c r="B63" s="54" t="s">
        <v>308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9" x14ac:dyDescent="0.2">
      <c r="A64" s="56" t="s">
        <v>51</v>
      </c>
      <c r="B64" s="54" t="s">
        <v>309</v>
      </c>
      <c r="C64" s="36">
        <v>7975.34</v>
      </c>
      <c r="D64" s="36">
        <v>0</v>
      </c>
      <c r="E64" s="36">
        <v>0</v>
      </c>
      <c r="F64" s="36">
        <v>0</v>
      </c>
      <c r="G64" s="36">
        <v>7975.34</v>
      </c>
    </row>
    <row r="65" spans="1:7" x14ac:dyDescent="0.2">
      <c r="A65" s="56" t="s">
        <v>51</v>
      </c>
      <c r="B65" s="54" t="s">
        <v>310</v>
      </c>
      <c r="C65" s="36">
        <v>428937.17</v>
      </c>
      <c r="D65" s="36">
        <v>0</v>
      </c>
      <c r="E65" s="36">
        <v>0</v>
      </c>
      <c r="F65" s="36">
        <v>0</v>
      </c>
      <c r="G65" s="36">
        <v>428937.17</v>
      </c>
    </row>
    <row r="66" spans="1:7" x14ac:dyDescent="0.2">
      <c r="A66" s="56" t="s">
        <v>51</v>
      </c>
      <c r="B66" s="54" t="s">
        <v>311</v>
      </c>
      <c r="C66" s="36">
        <v>428937.17</v>
      </c>
      <c r="D66" s="36">
        <v>0</v>
      </c>
      <c r="E66" s="36">
        <v>0</v>
      </c>
      <c r="F66" s="36">
        <v>0</v>
      </c>
      <c r="G66" s="36">
        <v>428937.17</v>
      </c>
    </row>
    <row r="67" spans="1:7" x14ac:dyDescent="0.2">
      <c r="A67" s="56" t="s">
        <v>51</v>
      </c>
      <c r="B67" s="54" t="s">
        <v>312</v>
      </c>
      <c r="C67" s="36">
        <v>-89250.240000000005</v>
      </c>
      <c r="D67" s="36">
        <v>0</v>
      </c>
      <c r="E67" s="36">
        <v>0</v>
      </c>
      <c r="F67" s="36">
        <v>0</v>
      </c>
      <c r="G67" s="36">
        <v>-89250.240000000005</v>
      </c>
    </row>
    <row r="68" spans="1:7" x14ac:dyDescent="0.2">
      <c r="A68" s="56" t="s">
        <v>51</v>
      </c>
      <c r="B68" s="54" t="s">
        <v>313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x14ac:dyDescent="0.2">
      <c r="A69" s="56" t="s">
        <v>51</v>
      </c>
      <c r="B69" s="54" t="s">
        <v>314</v>
      </c>
      <c r="C69" s="36">
        <v>339686.93</v>
      </c>
      <c r="D69" s="36">
        <v>0</v>
      </c>
      <c r="E69" s="36">
        <v>0</v>
      </c>
      <c r="F69" s="36">
        <v>0</v>
      </c>
      <c r="G69" s="36">
        <v>339686.93</v>
      </c>
    </row>
    <row r="70" spans="1:7" ht="15" x14ac:dyDescent="0.25">
      <c r="A70" s="26"/>
      <c r="B70" s="53" t="s">
        <v>315</v>
      </c>
      <c r="C70" s="36"/>
      <c r="D70" s="36"/>
      <c r="E70" s="36"/>
      <c r="F70" s="36"/>
      <c r="G70" s="36"/>
    </row>
    <row r="71" spans="1:7" x14ac:dyDescent="0.2">
      <c r="A71" s="56" t="s">
        <v>51</v>
      </c>
      <c r="B71" s="54" t="s">
        <v>316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</row>
    <row r="72" spans="1:7" x14ac:dyDescent="0.2">
      <c r="A72" s="56" t="s">
        <v>51</v>
      </c>
      <c r="B72" s="54" t="s">
        <v>317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</row>
    <row r="73" spans="1:7" x14ac:dyDescent="0.2">
      <c r="A73" s="56" t="s">
        <v>51</v>
      </c>
      <c r="B73" s="54" t="s">
        <v>318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</row>
    <row r="74" spans="1:7" ht="15" x14ac:dyDescent="0.25">
      <c r="A74" s="26"/>
      <c r="B74" s="54" t="s">
        <v>319</v>
      </c>
      <c r="C74" s="36">
        <v>54392064.840000004</v>
      </c>
      <c r="D74" s="36">
        <v>0</v>
      </c>
      <c r="E74" s="36">
        <v>0</v>
      </c>
      <c r="F74" s="36">
        <v>0</v>
      </c>
      <c r="G74" s="36">
        <v>54392064.840000004</v>
      </c>
    </row>
    <row r="75" spans="1:7" x14ac:dyDescent="0.2">
      <c r="A75" s="56" t="s">
        <v>51</v>
      </c>
      <c r="B75" s="53" t="s">
        <v>320</v>
      </c>
      <c r="C75" s="36"/>
      <c r="D75" s="36"/>
      <c r="E75" s="36"/>
      <c r="F75" s="36"/>
      <c r="G75" s="36"/>
    </row>
    <row r="76" spans="1:7" x14ac:dyDescent="0.2">
      <c r="A76" s="56" t="s">
        <v>51</v>
      </c>
      <c r="B76" s="54" t="s">
        <v>321</v>
      </c>
      <c r="C76" s="36">
        <v>428937.17</v>
      </c>
      <c r="D76" s="36">
        <v>0</v>
      </c>
      <c r="E76" s="36">
        <v>0</v>
      </c>
      <c r="F76" s="36">
        <v>0</v>
      </c>
      <c r="G76" s="36">
        <v>428937.17</v>
      </c>
    </row>
    <row r="77" spans="1:7" x14ac:dyDescent="0.2">
      <c r="A77" s="56" t="s">
        <v>51</v>
      </c>
      <c r="B77" s="54" t="s">
        <v>322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</row>
    <row r="78" spans="1:7" x14ac:dyDescent="0.2">
      <c r="A78" s="56" t="s">
        <v>51</v>
      </c>
      <c r="B78" s="54" t="s">
        <v>323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</row>
    <row r="79" spans="1:7" x14ac:dyDescent="0.2">
      <c r="A79" s="56" t="s">
        <v>51</v>
      </c>
      <c r="B79" s="54" t="s">
        <v>324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</row>
    <row r="80" spans="1:7" x14ac:dyDescent="0.2">
      <c r="A80" s="56" t="s">
        <v>51</v>
      </c>
      <c r="B80" s="54" t="s">
        <v>325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</row>
    <row r="81" spans="1:7" x14ac:dyDescent="0.2">
      <c r="A81" s="56" t="s">
        <v>51</v>
      </c>
      <c r="B81" s="54" t="s">
        <v>326</v>
      </c>
      <c r="C81" s="36">
        <v>-297539.18</v>
      </c>
      <c r="D81" s="36">
        <v>0</v>
      </c>
      <c r="E81" s="36">
        <v>0</v>
      </c>
      <c r="F81" s="36">
        <v>0</v>
      </c>
      <c r="G81" s="36">
        <v>-297539.18</v>
      </c>
    </row>
    <row r="82" spans="1:7" x14ac:dyDescent="0.2">
      <c r="A82" s="56" t="s">
        <v>51</v>
      </c>
      <c r="B82" s="54" t="s">
        <v>327</v>
      </c>
      <c r="C82" s="36">
        <v>0</v>
      </c>
      <c r="D82" s="36">
        <v>9174.8700000000008</v>
      </c>
      <c r="E82" s="36">
        <v>9174.8700000000008</v>
      </c>
      <c r="F82" s="36">
        <v>0</v>
      </c>
      <c r="G82" s="36">
        <v>0</v>
      </c>
    </row>
    <row r="83" spans="1:7" x14ac:dyDescent="0.2">
      <c r="A83" s="56" t="s">
        <v>51</v>
      </c>
      <c r="B83" s="54" t="s">
        <v>328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</row>
    <row r="84" spans="1:7" x14ac:dyDescent="0.2">
      <c r="A84" s="56" t="s">
        <v>51</v>
      </c>
      <c r="B84" s="54" t="s">
        <v>329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</row>
    <row r="85" spans="1:7" x14ac:dyDescent="0.2">
      <c r="A85" s="56" t="s">
        <v>51</v>
      </c>
      <c r="B85" s="54" t="s">
        <v>330</v>
      </c>
      <c r="C85" s="36">
        <v>-89250.240000000005</v>
      </c>
      <c r="D85" s="36">
        <v>0</v>
      </c>
      <c r="E85" s="36">
        <v>0</v>
      </c>
      <c r="F85" s="36">
        <v>0</v>
      </c>
      <c r="G85" s="36">
        <v>-89250.240000000005</v>
      </c>
    </row>
    <row r="86" spans="1:7" x14ac:dyDescent="0.2">
      <c r="A86" s="56" t="s">
        <v>51</v>
      </c>
      <c r="B86" s="54" t="s">
        <v>331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</row>
    <row r="87" spans="1:7" x14ac:dyDescent="0.2">
      <c r="A87" s="56" t="s">
        <v>51</v>
      </c>
      <c r="B87" s="54" t="s">
        <v>332</v>
      </c>
      <c r="C87" s="36">
        <v>-89250.240000000005</v>
      </c>
      <c r="D87" s="36">
        <v>0</v>
      </c>
      <c r="E87" s="36">
        <v>0</v>
      </c>
      <c r="F87" s="36">
        <v>0</v>
      </c>
      <c r="G87" s="36">
        <v>-89250.240000000005</v>
      </c>
    </row>
    <row r="88" spans="1:7" x14ac:dyDescent="0.2">
      <c r="A88" s="56" t="s">
        <v>51</v>
      </c>
      <c r="B88" s="54" t="s">
        <v>333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</row>
    <row r="89" spans="1:7" x14ac:dyDescent="0.2">
      <c r="A89" s="56" t="s">
        <v>51</v>
      </c>
      <c r="B89" s="54" t="s">
        <v>334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</row>
    <row r="90" spans="1:7" x14ac:dyDescent="0.2">
      <c r="A90" s="56" t="s">
        <v>51</v>
      </c>
      <c r="B90" s="54" t="s">
        <v>335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</row>
    <row r="91" spans="1:7" x14ac:dyDescent="0.2">
      <c r="A91" s="56" t="s">
        <v>51</v>
      </c>
      <c r="B91" s="54" t="s">
        <v>336</v>
      </c>
      <c r="C91" s="36">
        <v>54434212.590000004</v>
      </c>
      <c r="D91" s="36">
        <v>9174.8700000000008</v>
      </c>
      <c r="E91" s="36">
        <v>9174.8700000000008</v>
      </c>
      <c r="F91" s="36">
        <v>0</v>
      </c>
      <c r="G91" s="36">
        <v>54434212.590000004</v>
      </c>
    </row>
    <row r="92" spans="1:7" x14ac:dyDescent="0.2">
      <c r="A92" s="56" t="s">
        <v>51</v>
      </c>
      <c r="B92" s="54" t="s">
        <v>277</v>
      </c>
      <c r="C92" s="36">
        <v>8067819.8799999999</v>
      </c>
      <c r="D92" s="36">
        <v>326683.28000000003</v>
      </c>
      <c r="E92" s="36">
        <v>249834.13</v>
      </c>
      <c r="F92" s="36">
        <v>-76849.149999999994</v>
      </c>
      <c r="G92" s="36">
        <v>7990970.7300000004</v>
      </c>
    </row>
    <row r="93" spans="1:7" ht="15" x14ac:dyDescent="0.25">
      <c r="A93" s="26"/>
      <c r="B93" s="54" t="s">
        <v>337</v>
      </c>
      <c r="C93" s="36">
        <v>62502032.469999999</v>
      </c>
      <c r="D93" s="36">
        <v>335858.15</v>
      </c>
      <c r="E93" s="36">
        <v>259009</v>
      </c>
      <c r="F93" s="36">
        <v>-76849.149999999994</v>
      </c>
      <c r="G93" s="36">
        <v>62425183.32</v>
      </c>
    </row>
    <row r="94" spans="1:7" x14ac:dyDescent="0.2">
      <c r="A94" s="56" t="s">
        <v>51</v>
      </c>
      <c r="B94" s="53" t="s">
        <v>338</v>
      </c>
      <c r="C94" s="36">
        <v>1</v>
      </c>
      <c r="D94" s="36">
        <v>2</v>
      </c>
      <c r="E94" s="36">
        <v>2</v>
      </c>
      <c r="F94" s="36">
        <v>1</v>
      </c>
      <c r="G94" s="36">
        <v>1</v>
      </c>
    </row>
    <row r="95" spans="1:7" x14ac:dyDescent="0.2">
      <c r="A95" s="56" t="s">
        <v>51</v>
      </c>
      <c r="B95" s="54" t="s">
        <v>339</v>
      </c>
      <c r="C95" s="36">
        <v>62502032.469999999</v>
      </c>
      <c r="D95" s="36">
        <v>0</v>
      </c>
      <c r="E95" s="36">
        <v>0</v>
      </c>
      <c r="F95" s="36">
        <v>-76849.149999999994</v>
      </c>
      <c r="G95" s="36">
        <v>62425183.32</v>
      </c>
    </row>
    <row r="96" spans="1:7" x14ac:dyDescent="0.2">
      <c r="A96" s="56" t="s">
        <v>51</v>
      </c>
      <c r="B96" s="54" t="s">
        <v>248</v>
      </c>
      <c r="C96" s="36">
        <v>54434212.590000004</v>
      </c>
      <c r="D96" s="36">
        <v>16010.97</v>
      </c>
      <c r="E96" s="36">
        <v>6836.1</v>
      </c>
      <c r="F96" s="36">
        <v>9174.8700000000008</v>
      </c>
      <c r="G96" s="36">
        <v>54443387.460000001</v>
      </c>
    </row>
    <row r="97" spans="1:8" x14ac:dyDescent="0.2">
      <c r="A97" s="56" t="s">
        <v>51</v>
      </c>
      <c r="B97" s="54" t="s">
        <v>265</v>
      </c>
      <c r="C97" s="36">
        <v>0</v>
      </c>
      <c r="D97" s="36">
        <v>0</v>
      </c>
      <c r="E97" s="36">
        <v>9174.8700000000008</v>
      </c>
      <c r="F97" s="36">
        <v>9174.8700000000008</v>
      </c>
      <c r="G97" s="36">
        <v>9174.8700000000008</v>
      </c>
    </row>
    <row r="98" spans="1:8" x14ac:dyDescent="0.2">
      <c r="A98" s="56" t="s">
        <v>51</v>
      </c>
      <c r="B98" s="54" t="s">
        <v>315</v>
      </c>
      <c r="C98" s="36">
        <v>54434212.590000004</v>
      </c>
      <c r="D98" s="36">
        <v>9174.8700000000008</v>
      </c>
      <c r="E98" s="36">
        <v>9174.8700000000008</v>
      </c>
      <c r="F98" s="36">
        <v>0</v>
      </c>
      <c r="G98" s="36">
        <v>54434212.590000004</v>
      </c>
    </row>
    <row r="99" spans="1:8" x14ac:dyDescent="0.2">
      <c r="A99" s="56" t="s">
        <v>51</v>
      </c>
      <c r="B99" s="54" t="s">
        <v>340</v>
      </c>
      <c r="C99" s="36">
        <v>0</v>
      </c>
      <c r="D99" s="36">
        <v>601703.25</v>
      </c>
      <c r="E99" s="36">
        <v>601703.25</v>
      </c>
      <c r="F99" s="36">
        <v>0</v>
      </c>
      <c r="G99" s="36">
        <v>0</v>
      </c>
    </row>
    <row r="100" spans="1:8" x14ac:dyDescent="0.2">
      <c r="A100" s="56" t="s">
        <v>51</v>
      </c>
      <c r="B100" s="54" t="s">
        <v>341</v>
      </c>
      <c r="C100" s="36">
        <v>62502032.469999999</v>
      </c>
      <c r="D100" s="36">
        <v>265845.09999999998</v>
      </c>
      <c r="E100" s="36">
        <v>342694.25</v>
      </c>
      <c r="F100" s="36">
        <v>-76849.149999999994</v>
      </c>
      <c r="G100" s="36">
        <v>62425183.32</v>
      </c>
    </row>
    <row r="101" spans="1:8" x14ac:dyDescent="0.2">
      <c r="A101" s="56" t="s">
        <v>51</v>
      </c>
      <c r="B101" s="54" t="s">
        <v>342</v>
      </c>
      <c r="C101" s="36">
        <v>62344765.219999999</v>
      </c>
      <c r="D101" s="36">
        <v>256587.91</v>
      </c>
      <c r="E101" s="36">
        <v>333252.53000000003</v>
      </c>
      <c r="F101" s="36">
        <v>-76664.62</v>
      </c>
      <c r="G101" s="36">
        <v>62268100.600000001</v>
      </c>
      <c r="H101" s="57"/>
    </row>
    <row r="102" spans="1:8" x14ac:dyDescent="0.2">
      <c r="A102" s="56" t="s">
        <v>51</v>
      </c>
      <c r="B102" s="54" t="s">
        <v>343</v>
      </c>
      <c r="C102" s="36">
        <v>-1087.49</v>
      </c>
      <c r="D102" s="36">
        <v>266.85000000000002</v>
      </c>
      <c r="E102" s="36">
        <v>82.32</v>
      </c>
      <c r="F102" s="36">
        <v>-184.53</v>
      </c>
      <c r="G102" s="36">
        <v>-1272.02</v>
      </c>
    </row>
    <row r="103" spans="1:8" x14ac:dyDescent="0.2">
      <c r="A103" s="56" t="s">
        <v>51</v>
      </c>
      <c r="B103" s="54" t="s">
        <v>344</v>
      </c>
      <c r="C103" s="36">
        <v>436912.51</v>
      </c>
      <c r="D103" s="36">
        <v>0</v>
      </c>
      <c r="E103" s="36">
        <v>0</v>
      </c>
      <c r="F103" s="36">
        <v>0</v>
      </c>
      <c r="G103" s="36">
        <v>436912.51</v>
      </c>
    </row>
    <row r="104" spans="1:8" x14ac:dyDescent="0.2">
      <c r="A104" s="56" t="s">
        <v>51</v>
      </c>
      <c r="B104" s="54" t="s">
        <v>345</v>
      </c>
      <c r="C104" s="36">
        <v>7975.34</v>
      </c>
      <c r="D104" s="36">
        <v>0</v>
      </c>
      <c r="E104" s="36">
        <v>0</v>
      </c>
      <c r="F104" s="36">
        <v>0</v>
      </c>
      <c r="G104" s="36">
        <v>7975.34</v>
      </c>
    </row>
    <row r="105" spans="1:8" x14ac:dyDescent="0.2">
      <c r="B105" s="54" t="s">
        <v>346</v>
      </c>
      <c r="C105" s="36">
        <v>428937.17</v>
      </c>
      <c r="D105" s="36">
        <v>0</v>
      </c>
      <c r="E105" s="36">
        <v>0</v>
      </c>
      <c r="F105" s="36">
        <v>0</v>
      </c>
      <c r="G105" s="36">
        <v>428937.17</v>
      </c>
    </row>
    <row r="106" spans="1:8" x14ac:dyDescent="0.2">
      <c r="B106" s="54" t="s">
        <v>347</v>
      </c>
      <c r="C106" s="36">
        <v>-297539.18</v>
      </c>
      <c r="D106" s="36">
        <v>0</v>
      </c>
      <c r="E106" s="36">
        <v>0</v>
      </c>
      <c r="F106" s="36">
        <v>0</v>
      </c>
      <c r="G106" s="36">
        <v>-297539.18</v>
      </c>
    </row>
    <row r="107" spans="1:8" x14ac:dyDescent="0.2">
      <c r="B107" s="54" t="s">
        <v>348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</row>
    <row r="108" spans="1:8" x14ac:dyDescent="0.2">
      <c r="B108" s="54" t="s">
        <v>349</v>
      </c>
      <c r="C108" s="36">
        <v>7979657.1299999999</v>
      </c>
      <c r="D108" s="36">
        <v>326416.43</v>
      </c>
      <c r="E108" s="36">
        <v>249751.81</v>
      </c>
      <c r="F108" s="36">
        <v>-76664.62</v>
      </c>
      <c r="G108" s="36">
        <v>7902992.5099999998</v>
      </c>
    </row>
    <row r="109" spans="1:8" x14ac:dyDescent="0.2">
      <c r="B109" s="54" t="s">
        <v>350</v>
      </c>
      <c r="C109" s="36">
        <v>62502032.469999999</v>
      </c>
      <c r="D109" s="36">
        <v>265845.09999999998</v>
      </c>
      <c r="E109" s="36">
        <v>342694.25</v>
      </c>
      <c r="F109" s="36">
        <v>-76849.149999999994</v>
      </c>
      <c r="G109" s="36">
        <v>62425183.32</v>
      </c>
    </row>
    <row r="110" spans="1:8" x14ac:dyDescent="0.2">
      <c r="B110" s="54" t="s">
        <v>351</v>
      </c>
      <c r="C110" s="36">
        <v>7979449.6699999999</v>
      </c>
      <c r="D110" s="36">
        <v>326950.13</v>
      </c>
      <c r="E110" s="36">
        <v>249916.45</v>
      </c>
      <c r="F110" s="36">
        <v>-76664.62</v>
      </c>
      <c r="G110" s="36">
        <v>7902785.0499999998</v>
      </c>
    </row>
    <row r="111" spans="1:8" x14ac:dyDescent="0.2">
      <c r="B111" s="54" t="s">
        <v>352</v>
      </c>
      <c r="C111" s="36">
        <v>-297539.18</v>
      </c>
      <c r="D111" s="36">
        <v>9174.8700000000008</v>
      </c>
      <c r="E111" s="36">
        <v>9174.8700000000008</v>
      </c>
      <c r="F111" s="36">
        <v>0</v>
      </c>
      <c r="G111" s="36">
        <v>-297539.18</v>
      </c>
    </row>
    <row r="112" spans="1:8" x14ac:dyDescent="0.2">
      <c r="B112" s="53" t="s">
        <v>353</v>
      </c>
      <c r="C112" s="36"/>
      <c r="D112" s="36"/>
      <c r="E112" s="36"/>
      <c r="F112" s="36"/>
      <c r="G112" s="36"/>
    </row>
    <row r="113" spans="2:7" x14ac:dyDescent="0.2">
      <c r="B113" s="54" t="s">
        <v>354</v>
      </c>
      <c r="C113" s="36">
        <v>54392064.840000004</v>
      </c>
      <c r="D113" s="36">
        <v>0</v>
      </c>
      <c r="E113" s="36">
        <v>0</v>
      </c>
      <c r="F113" s="36">
        <v>0</v>
      </c>
      <c r="G113" s="36">
        <v>54392064.840000004</v>
      </c>
    </row>
    <row r="114" spans="2:7" x14ac:dyDescent="0.2">
      <c r="B114" s="54" t="s">
        <v>355</v>
      </c>
      <c r="C114" s="36">
        <v>430194.66</v>
      </c>
      <c r="D114" s="36">
        <v>0</v>
      </c>
      <c r="E114" s="36">
        <v>0</v>
      </c>
      <c r="F114" s="36">
        <v>0</v>
      </c>
      <c r="G114" s="36">
        <v>430194.66</v>
      </c>
    </row>
    <row r="115" spans="2:7" x14ac:dyDescent="0.2">
      <c r="B115" s="53" t="s">
        <v>356</v>
      </c>
      <c r="C115" s="36"/>
      <c r="D115" s="36"/>
      <c r="E115" s="36"/>
      <c r="F115" s="36"/>
      <c r="G115" s="36"/>
    </row>
    <row r="116" spans="2:7" x14ac:dyDescent="0.2">
      <c r="B116" s="54" t="s">
        <v>357</v>
      </c>
      <c r="C116" s="36">
        <v>-2137.52</v>
      </c>
      <c r="D116" s="36">
        <v>266.85000000000002</v>
      </c>
      <c r="E116" s="36">
        <v>82.32</v>
      </c>
      <c r="F116" s="36">
        <v>-184.53</v>
      </c>
      <c r="G116" s="36">
        <v>-2322.0500000000002</v>
      </c>
    </row>
    <row r="117" spans="2:7" x14ac:dyDescent="0.2">
      <c r="B117" s="54" t="s">
        <v>358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</row>
    <row r="118" spans="2:7" x14ac:dyDescent="0.2">
      <c r="B118" s="54" t="s">
        <v>359</v>
      </c>
      <c r="C118" s="36">
        <v>438170</v>
      </c>
      <c r="D118" s="36">
        <v>0</v>
      </c>
      <c r="E118" s="36">
        <v>0</v>
      </c>
      <c r="F118" s="36">
        <v>0</v>
      </c>
      <c r="G118" s="36">
        <v>438170</v>
      </c>
    </row>
    <row r="119" spans="2:7" x14ac:dyDescent="0.2">
      <c r="B119" s="54" t="s">
        <v>360</v>
      </c>
      <c r="C119" s="36">
        <v>7975.34</v>
      </c>
      <c r="D119" s="36">
        <v>0</v>
      </c>
      <c r="E119" s="36">
        <v>0</v>
      </c>
      <c r="F119" s="36">
        <v>0</v>
      </c>
      <c r="G119" s="36">
        <v>7975.34</v>
      </c>
    </row>
    <row r="120" spans="2:7" x14ac:dyDescent="0.2">
      <c r="B120" s="53" t="s">
        <v>361</v>
      </c>
      <c r="C120" s="36"/>
      <c r="D120" s="36"/>
      <c r="E120" s="36"/>
      <c r="F120" s="36"/>
      <c r="G120" s="36"/>
    </row>
    <row r="121" spans="2:7" x14ac:dyDescent="0.2">
      <c r="B121" s="54" t="s">
        <v>362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</row>
    <row r="122" spans="2:7" x14ac:dyDescent="0.2">
      <c r="B122" s="53" t="s">
        <v>363</v>
      </c>
      <c r="C122" s="36"/>
      <c r="D122" s="36"/>
      <c r="E122" s="36"/>
      <c r="F122" s="36"/>
      <c r="G122" s="36"/>
    </row>
    <row r="123" spans="2:7" x14ac:dyDescent="0.2">
      <c r="B123" s="54" t="s">
        <v>364</v>
      </c>
      <c r="C123" s="36">
        <v>244327.95</v>
      </c>
      <c r="D123" s="36">
        <v>0</v>
      </c>
      <c r="E123" s="36">
        <v>0</v>
      </c>
      <c r="F123" s="36">
        <v>0</v>
      </c>
      <c r="G123" s="36">
        <v>244327.95</v>
      </c>
    </row>
    <row r="124" spans="2:7" x14ac:dyDescent="0.2">
      <c r="B124" s="54" t="s">
        <v>365</v>
      </c>
      <c r="C124" s="36">
        <v>52828969.219999999</v>
      </c>
      <c r="D124" s="36">
        <v>0</v>
      </c>
      <c r="E124" s="36">
        <v>0</v>
      </c>
      <c r="F124" s="36">
        <v>0</v>
      </c>
      <c r="G124" s="36">
        <v>52828969.219999999</v>
      </c>
    </row>
    <row r="125" spans="2:7" x14ac:dyDescent="0.2">
      <c r="B125" s="54" t="s">
        <v>366</v>
      </c>
      <c r="C125" s="36">
        <v>1202560.68</v>
      </c>
      <c r="D125" s="36">
        <v>6836.1</v>
      </c>
      <c r="E125" s="36">
        <v>0</v>
      </c>
      <c r="F125" s="36">
        <v>6836.1</v>
      </c>
      <c r="G125" s="36">
        <v>1209396.78</v>
      </c>
    </row>
    <row r="126" spans="2:7" x14ac:dyDescent="0.2">
      <c r="B126" s="54" t="s">
        <v>367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</row>
    <row r="127" spans="2:7" x14ac:dyDescent="0.2">
      <c r="B127" s="54" t="s">
        <v>368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</row>
    <row r="128" spans="2:7" x14ac:dyDescent="0.2">
      <c r="B128" s="54" t="s">
        <v>369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</row>
    <row r="129" spans="2:7" x14ac:dyDescent="0.2">
      <c r="B129" s="54" t="s">
        <v>370</v>
      </c>
      <c r="C129" s="36">
        <v>107082.69</v>
      </c>
      <c r="D129" s="36">
        <v>0</v>
      </c>
      <c r="E129" s="36">
        <v>0</v>
      </c>
      <c r="F129" s="36">
        <v>0</v>
      </c>
      <c r="G129" s="36">
        <v>107082.69</v>
      </c>
    </row>
    <row r="130" spans="2:7" x14ac:dyDescent="0.2">
      <c r="B130" s="54" t="s">
        <v>371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</row>
    <row r="131" spans="2:7" x14ac:dyDescent="0.2">
      <c r="B131" s="54" t="s">
        <v>372</v>
      </c>
      <c r="C131" s="36">
        <v>51272.05</v>
      </c>
      <c r="D131" s="36">
        <v>0</v>
      </c>
      <c r="E131" s="36">
        <v>0</v>
      </c>
      <c r="F131" s="36">
        <v>0</v>
      </c>
      <c r="G131" s="36">
        <v>51272.05</v>
      </c>
    </row>
    <row r="132" spans="2:7" x14ac:dyDescent="0.2">
      <c r="B132" s="54" t="s">
        <v>373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</row>
    <row r="133" spans="2:7" x14ac:dyDescent="0.2">
      <c r="B133" s="54" t="s">
        <v>374</v>
      </c>
      <c r="C133" s="36">
        <v>8068907.3700000001</v>
      </c>
      <c r="D133" s="36">
        <v>249751.81</v>
      </c>
      <c r="E133" s="36">
        <v>326416.43</v>
      </c>
      <c r="F133" s="36">
        <v>-76664.62</v>
      </c>
      <c r="G133" s="36">
        <v>7992242.75</v>
      </c>
    </row>
    <row r="134" spans="2:7" x14ac:dyDescent="0.2">
      <c r="B134" s="54" t="s">
        <v>375</v>
      </c>
      <c r="C134" s="36">
        <v>-1087.49</v>
      </c>
      <c r="D134" s="36">
        <v>82.32</v>
      </c>
      <c r="E134" s="36">
        <v>266.85000000000002</v>
      </c>
      <c r="F134" s="36">
        <v>-184.53</v>
      </c>
      <c r="G134" s="36">
        <v>-1272.02</v>
      </c>
    </row>
    <row r="135" spans="2:7" x14ac:dyDescent="0.2">
      <c r="B135" s="54" t="s">
        <v>376</v>
      </c>
      <c r="C135" s="36">
        <v>-297539.18</v>
      </c>
      <c r="D135" s="36">
        <v>9174.8700000000008</v>
      </c>
      <c r="E135" s="36">
        <v>9174.8700000000008</v>
      </c>
      <c r="F135" s="36">
        <v>0</v>
      </c>
      <c r="G135" s="36">
        <v>-297539.18</v>
      </c>
    </row>
    <row r="136" spans="2:7" x14ac:dyDescent="0.2">
      <c r="B136" s="54" t="s">
        <v>377</v>
      </c>
      <c r="C136" s="36">
        <v>237153.71</v>
      </c>
      <c r="D136" s="36">
        <v>1096.75</v>
      </c>
      <c r="E136" s="36">
        <v>7680.15</v>
      </c>
      <c r="F136" s="36">
        <v>-6583.4</v>
      </c>
      <c r="G136" s="36">
        <v>230570.31</v>
      </c>
    </row>
    <row r="137" spans="2:7" x14ac:dyDescent="0.2">
      <c r="B137" s="54" t="s">
        <v>378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</row>
    <row r="138" spans="2:7" x14ac:dyDescent="0.2">
      <c r="B138" s="54" t="s">
        <v>379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</row>
    <row r="139" spans="2:7" x14ac:dyDescent="0.2">
      <c r="B139" s="54" t="s">
        <v>380</v>
      </c>
      <c r="C139" s="36">
        <v>0</v>
      </c>
      <c r="D139" s="36">
        <v>0</v>
      </c>
      <c r="E139" s="36">
        <v>9246.77</v>
      </c>
      <c r="F139" s="36">
        <v>9102.9699999999993</v>
      </c>
      <c r="G139" s="36">
        <v>9102.9699999999993</v>
      </c>
    </row>
    <row r="140" spans="2:7" x14ac:dyDescent="0.2">
      <c r="B140" s="54" t="s">
        <v>381</v>
      </c>
      <c r="C140" s="36">
        <v>0</v>
      </c>
      <c r="D140" s="36">
        <v>9175.7900000000009</v>
      </c>
      <c r="E140" s="36">
        <v>1.22</v>
      </c>
      <c r="F140" s="36">
        <v>9174.57</v>
      </c>
      <c r="G140" s="36">
        <v>9174.57</v>
      </c>
    </row>
    <row r="141" spans="2:7" x14ac:dyDescent="0.2">
      <c r="B141" s="54" t="s">
        <v>382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</row>
    <row r="142" spans="2:7" x14ac:dyDescent="0.2">
      <c r="B142" s="54" t="s">
        <v>383</v>
      </c>
      <c r="C142" s="36">
        <v>106543</v>
      </c>
      <c r="D142" s="36">
        <v>81.400000000000006</v>
      </c>
      <c r="E142" s="36">
        <v>69.37</v>
      </c>
      <c r="F142" s="36">
        <v>12.03</v>
      </c>
      <c r="G142" s="36">
        <v>106555.03</v>
      </c>
    </row>
    <row r="143" spans="2:7" x14ac:dyDescent="0.2">
      <c r="B143" s="54" t="s">
        <v>384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</row>
    <row r="144" spans="2:7" x14ac:dyDescent="0.2">
      <c r="B144" s="54" t="s">
        <v>385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</row>
    <row r="145" spans="2:7" x14ac:dyDescent="0.2">
      <c r="B145" s="54" t="s">
        <v>386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</row>
    <row r="146" spans="2:7" x14ac:dyDescent="0.2">
      <c r="B146" s="54" t="s">
        <v>387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</row>
    <row r="147" spans="2:7" x14ac:dyDescent="0.2">
      <c r="B147" s="54" t="s">
        <v>388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</row>
    <row r="148" spans="2:7" x14ac:dyDescent="0.2">
      <c r="B148" s="54" t="s">
        <v>389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</row>
    <row r="149" spans="2:7" x14ac:dyDescent="0.2">
      <c r="B149" s="54" t="s">
        <v>390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</row>
    <row r="150" spans="2:7" x14ac:dyDescent="0.2">
      <c r="B150" s="54" t="s">
        <v>391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</row>
    <row r="151" spans="2:7" x14ac:dyDescent="0.2">
      <c r="B151" s="54" t="s">
        <v>392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</row>
    <row r="152" spans="2:7" x14ac:dyDescent="0.2">
      <c r="B152" s="54" t="s">
        <v>393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</row>
    <row r="153" spans="2:7" x14ac:dyDescent="0.2">
      <c r="B153" s="54" t="s">
        <v>394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</row>
    <row r="154" spans="2:7" x14ac:dyDescent="0.2">
      <c r="B154" s="54" t="s">
        <v>395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</row>
    <row r="155" spans="2:7" x14ac:dyDescent="0.2">
      <c r="B155" s="54" t="s">
        <v>396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</row>
    <row r="156" spans="2:7" x14ac:dyDescent="0.2">
      <c r="B156" s="54" t="s">
        <v>397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</row>
    <row r="157" spans="2:7" x14ac:dyDescent="0.2">
      <c r="B157" s="54" t="s">
        <v>398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</row>
    <row r="158" spans="2:7" x14ac:dyDescent="0.2">
      <c r="B158" s="54" t="s">
        <v>399</v>
      </c>
      <c r="C158" s="36">
        <v>50724.25</v>
      </c>
      <c r="D158" s="36">
        <v>0</v>
      </c>
      <c r="E158" s="36">
        <v>124.36</v>
      </c>
      <c r="F158" s="36">
        <v>-124.36</v>
      </c>
      <c r="G158" s="36">
        <v>50599.89</v>
      </c>
    </row>
    <row r="159" spans="2:7" x14ac:dyDescent="0.2">
      <c r="B159" s="54" t="s">
        <v>400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</row>
    <row r="160" spans="2:7" x14ac:dyDescent="0.2">
      <c r="B160" s="54" t="s">
        <v>401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</row>
    <row r="161" spans="2:7" x14ac:dyDescent="0.2">
      <c r="B161" s="54" t="s">
        <v>402</v>
      </c>
      <c r="C161" s="36">
        <v>-297539.18</v>
      </c>
      <c r="D161" s="36">
        <v>0</v>
      </c>
      <c r="E161" s="36">
        <v>0</v>
      </c>
      <c r="F161" s="36">
        <v>0</v>
      </c>
      <c r="G161" s="36">
        <v>-297539.18</v>
      </c>
    </row>
    <row r="162" spans="2:7" x14ac:dyDescent="0.2">
      <c r="B162" s="54" t="s">
        <v>403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</row>
    <row r="163" spans="2:7" x14ac:dyDescent="0.2">
      <c r="B163" s="54" t="s">
        <v>404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</row>
    <row r="164" spans="2:7" x14ac:dyDescent="0.2">
      <c r="B164" s="54" t="s">
        <v>405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</row>
    <row r="165" spans="2:7" x14ac:dyDescent="0.2">
      <c r="B165" s="54" t="s">
        <v>406</v>
      </c>
      <c r="C165" s="36">
        <v>32.57</v>
      </c>
      <c r="D165" s="36">
        <v>0</v>
      </c>
      <c r="E165" s="36">
        <v>0</v>
      </c>
      <c r="F165" s="36">
        <v>0</v>
      </c>
      <c r="G165" s="36">
        <v>32.57</v>
      </c>
    </row>
    <row r="166" spans="2:7" x14ac:dyDescent="0.2">
      <c r="B166" s="54" t="s">
        <v>407</v>
      </c>
      <c r="C166" s="36">
        <v>-1257.49</v>
      </c>
      <c r="D166" s="36">
        <v>0</v>
      </c>
      <c r="E166" s="36">
        <v>0</v>
      </c>
      <c r="F166" s="36">
        <v>0</v>
      </c>
      <c r="G166" s="36">
        <v>-1257.49</v>
      </c>
    </row>
    <row r="167" spans="2:7" x14ac:dyDescent="0.2">
      <c r="B167" s="54" t="s">
        <v>297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</row>
    <row r="168" spans="2:7" x14ac:dyDescent="0.2">
      <c r="B168" s="54" t="s">
        <v>408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3" width="12.5703125" customWidth="1"/>
    <col min="4" max="4" width="40.28515625" customWidth="1"/>
    <col min="5" max="7" width="12.5703125" customWidth="1"/>
    <col min="8" max="10" width="14" customWidth="1"/>
    <col min="11" max="11" width="17" customWidth="1"/>
    <col min="13" max="13" width="17.7109375" customWidth="1"/>
  </cols>
  <sheetData>
    <row r="1" spans="1:13" ht="15" x14ac:dyDescent="0.25">
      <c r="A1" s="61" t="s">
        <v>94</v>
      </c>
      <c r="B1" s="61" t="s">
        <v>95</v>
      </c>
      <c r="C1" s="61" t="s">
        <v>96</v>
      </c>
      <c r="D1" s="61" t="s">
        <v>97</v>
      </c>
      <c r="E1" s="61" t="s">
        <v>98</v>
      </c>
      <c r="F1" s="61" t="s">
        <v>99</v>
      </c>
      <c r="G1" s="61" t="s">
        <v>100</v>
      </c>
      <c r="H1" s="61" t="s">
        <v>101</v>
      </c>
      <c r="I1" s="61" t="s">
        <v>102</v>
      </c>
      <c r="J1" s="61" t="s">
        <v>103</v>
      </c>
      <c r="K1" s="61" t="s">
        <v>104</v>
      </c>
      <c r="L1" s="61" t="s">
        <v>105</v>
      </c>
      <c r="M1" s="61" t="s">
        <v>106</v>
      </c>
    </row>
    <row r="2" spans="1:13" x14ac:dyDescent="0.2">
      <c r="A2" t="s">
        <v>409</v>
      </c>
      <c r="B2" t="s">
        <v>168</v>
      </c>
      <c r="C2" t="s">
        <v>167</v>
      </c>
      <c r="D2" t="s">
        <v>410</v>
      </c>
      <c r="E2">
        <v>27326</v>
      </c>
      <c r="F2">
        <v>1252041.8</v>
      </c>
      <c r="G2">
        <v>22.79</v>
      </c>
      <c r="H2">
        <v>622759.54</v>
      </c>
      <c r="I2">
        <v>1252041.8</v>
      </c>
      <c r="J2">
        <v>22.79</v>
      </c>
      <c r="K2">
        <v>622759.54</v>
      </c>
      <c r="L2" t="s">
        <v>411</v>
      </c>
      <c r="M2" s="37">
        <v>43921</v>
      </c>
    </row>
    <row r="3" spans="1:13" x14ac:dyDescent="0.2">
      <c r="A3" t="s">
        <v>409</v>
      </c>
      <c r="B3" t="s">
        <v>126</v>
      </c>
      <c r="C3" t="s">
        <v>125</v>
      </c>
      <c r="D3" t="s">
        <v>412</v>
      </c>
      <c r="E3">
        <v>4500</v>
      </c>
      <c r="F3">
        <v>505152</v>
      </c>
      <c r="G3">
        <v>112.61</v>
      </c>
      <c r="H3">
        <v>506745</v>
      </c>
      <c r="I3">
        <v>505152</v>
      </c>
      <c r="J3">
        <v>112.61</v>
      </c>
      <c r="K3">
        <v>506745</v>
      </c>
      <c r="L3" t="s">
        <v>411</v>
      </c>
      <c r="M3" s="37">
        <v>43921</v>
      </c>
    </row>
    <row r="4" spans="1:13" x14ac:dyDescent="0.2">
      <c r="A4" t="s">
        <v>409</v>
      </c>
      <c r="B4" t="s">
        <v>132</v>
      </c>
      <c r="C4" t="s">
        <v>131</v>
      </c>
      <c r="D4" t="s">
        <v>413</v>
      </c>
      <c r="E4">
        <v>27647</v>
      </c>
      <c r="F4">
        <v>1367701.97</v>
      </c>
      <c r="G4">
        <v>54.41</v>
      </c>
      <c r="H4">
        <v>1504273.27</v>
      </c>
      <c r="I4">
        <v>1367701.97</v>
      </c>
      <c r="J4">
        <v>54.41</v>
      </c>
      <c r="K4">
        <v>1504273.27</v>
      </c>
      <c r="L4" t="s">
        <v>411</v>
      </c>
      <c r="M4" s="37">
        <v>43921</v>
      </c>
    </row>
    <row r="5" spans="1:13" x14ac:dyDescent="0.2">
      <c r="A5" t="s">
        <v>409</v>
      </c>
      <c r="B5" t="s">
        <v>210</v>
      </c>
      <c r="C5">
        <v>2181334</v>
      </c>
      <c r="D5" t="s">
        <v>209</v>
      </c>
      <c r="E5">
        <v>13734</v>
      </c>
      <c r="F5">
        <v>1154331.31</v>
      </c>
      <c r="G5">
        <v>100.54</v>
      </c>
      <c r="H5">
        <v>1380816.36</v>
      </c>
      <c r="I5">
        <v>1154331.31</v>
      </c>
      <c r="J5">
        <v>100.54</v>
      </c>
      <c r="K5">
        <v>1380816.36</v>
      </c>
      <c r="L5" t="s">
        <v>411</v>
      </c>
      <c r="M5" s="37">
        <v>43921</v>
      </c>
    </row>
    <row r="6" spans="1:13" x14ac:dyDescent="0.2">
      <c r="A6" t="s">
        <v>409</v>
      </c>
      <c r="B6">
        <v>124765108</v>
      </c>
      <c r="C6">
        <v>2125097</v>
      </c>
      <c r="D6" t="s">
        <v>414</v>
      </c>
      <c r="E6">
        <v>61706</v>
      </c>
      <c r="F6">
        <v>976474.74</v>
      </c>
      <c r="G6">
        <v>12.62</v>
      </c>
      <c r="H6">
        <v>778729.72</v>
      </c>
      <c r="I6">
        <v>976474.74</v>
      </c>
      <c r="J6">
        <v>12.62</v>
      </c>
      <c r="K6">
        <v>778729.72</v>
      </c>
      <c r="L6" t="s">
        <v>411</v>
      </c>
      <c r="M6" s="37">
        <v>43921</v>
      </c>
    </row>
    <row r="7" spans="1:13" x14ac:dyDescent="0.2">
      <c r="A7" t="s">
        <v>409</v>
      </c>
      <c r="B7">
        <v>294821608</v>
      </c>
      <c r="C7">
        <v>2031730</v>
      </c>
      <c r="D7" t="s">
        <v>415</v>
      </c>
      <c r="E7">
        <v>235319</v>
      </c>
      <c r="F7">
        <v>1651852.11</v>
      </c>
      <c r="G7">
        <v>8.09</v>
      </c>
      <c r="H7">
        <v>1903730.71</v>
      </c>
      <c r="I7">
        <v>1651852.11</v>
      </c>
      <c r="J7">
        <v>8.09</v>
      </c>
      <c r="K7">
        <v>1903730.71</v>
      </c>
      <c r="L7" t="s">
        <v>411</v>
      </c>
      <c r="M7" s="37">
        <v>43921</v>
      </c>
    </row>
    <row r="8" spans="1:13" x14ac:dyDescent="0.2">
      <c r="A8" t="s">
        <v>409</v>
      </c>
      <c r="B8" t="s">
        <v>208</v>
      </c>
      <c r="C8">
        <v>2311614</v>
      </c>
      <c r="D8" t="s">
        <v>416</v>
      </c>
      <c r="E8">
        <v>13944</v>
      </c>
      <c r="F8">
        <v>1367877.11</v>
      </c>
      <c r="G8">
        <v>127.69</v>
      </c>
      <c r="H8">
        <v>1780509.36</v>
      </c>
      <c r="I8">
        <v>1367877.11</v>
      </c>
      <c r="J8">
        <v>127.69</v>
      </c>
      <c r="K8">
        <v>1780509.36</v>
      </c>
      <c r="L8" t="s">
        <v>411</v>
      </c>
      <c r="M8" s="37">
        <v>43921</v>
      </c>
    </row>
    <row r="9" spans="1:13" x14ac:dyDescent="0.2">
      <c r="A9" t="s">
        <v>409</v>
      </c>
      <c r="B9" t="s">
        <v>115</v>
      </c>
      <c r="C9" t="s">
        <v>114</v>
      </c>
      <c r="D9" t="s">
        <v>417</v>
      </c>
      <c r="E9">
        <v>14596</v>
      </c>
      <c r="F9">
        <v>958553.82</v>
      </c>
      <c r="G9">
        <v>152.57</v>
      </c>
      <c r="H9">
        <v>2226911.7200000002</v>
      </c>
      <c r="I9">
        <v>958553.82</v>
      </c>
      <c r="J9">
        <v>152.57</v>
      </c>
      <c r="K9">
        <v>2226911.7200000002</v>
      </c>
      <c r="L9" t="s">
        <v>411</v>
      </c>
      <c r="M9" s="37">
        <v>43921</v>
      </c>
    </row>
    <row r="10" spans="1:13" x14ac:dyDescent="0.2">
      <c r="A10" t="s">
        <v>409</v>
      </c>
      <c r="B10" t="s">
        <v>157</v>
      </c>
      <c r="C10" t="s">
        <v>156</v>
      </c>
      <c r="D10" t="s">
        <v>418</v>
      </c>
      <c r="E10">
        <v>6324</v>
      </c>
      <c r="F10">
        <v>442685.63</v>
      </c>
      <c r="G10">
        <v>195.92</v>
      </c>
      <c r="H10">
        <v>1238998.08</v>
      </c>
      <c r="I10">
        <v>442685.63</v>
      </c>
      <c r="J10">
        <v>195.92</v>
      </c>
      <c r="K10">
        <v>1238998.08</v>
      </c>
      <c r="L10" t="s">
        <v>411</v>
      </c>
      <c r="M10" s="37">
        <v>43921</v>
      </c>
    </row>
    <row r="11" spans="1:13" x14ac:dyDescent="0.2">
      <c r="A11" t="s">
        <v>409</v>
      </c>
      <c r="B11">
        <v>398438408</v>
      </c>
      <c r="C11" t="s">
        <v>140</v>
      </c>
      <c r="D11" t="s">
        <v>419</v>
      </c>
      <c r="E11">
        <v>50445</v>
      </c>
      <c r="F11">
        <v>865596.57</v>
      </c>
      <c r="G11">
        <v>20.14</v>
      </c>
      <c r="H11">
        <v>1015962.3</v>
      </c>
      <c r="I11">
        <v>865596.57</v>
      </c>
      <c r="J11">
        <v>20.14</v>
      </c>
      <c r="K11">
        <v>1015962.3</v>
      </c>
      <c r="L11" t="s">
        <v>411</v>
      </c>
      <c r="M11" s="37">
        <v>43921</v>
      </c>
    </row>
    <row r="12" spans="1:13" x14ac:dyDescent="0.2">
      <c r="A12" t="s">
        <v>409</v>
      </c>
      <c r="B12" t="s">
        <v>204</v>
      </c>
      <c r="C12">
        <v>2559975</v>
      </c>
      <c r="D12" t="s">
        <v>420</v>
      </c>
      <c r="E12">
        <v>22414</v>
      </c>
      <c r="F12">
        <v>412838.96</v>
      </c>
      <c r="G12">
        <v>14.74</v>
      </c>
      <c r="H12">
        <v>330292.7</v>
      </c>
      <c r="I12">
        <v>412838.96</v>
      </c>
      <c r="J12">
        <v>14.74</v>
      </c>
      <c r="K12">
        <v>330292.7</v>
      </c>
      <c r="L12" t="s">
        <v>411</v>
      </c>
      <c r="M12" s="37">
        <v>43921</v>
      </c>
    </row>
    <row r="13" spans="1:13" x14ac:dyDescent="0.2">
      <c r="A13" t="s">
        <v>409</v>
      </c>
      <c r="B13" t="s">
        <v>135</v>
      </c>
      <c r="C13" t="s">
        <v>134</v>
      </c>
      <c r="D13" t="s">
        <v>421</v>
      </c>
      <c r="E13">
        <v>22201</v>
      </c>
      <c r="F13">
        <v>1045342.31</v>
      </c>
      <c r="G13">
        <v>42.15</v>
      </c>
      <c r="H13">
        <v>935772.15</v>
      </c>
      <c r="I13">
        <v>1045342.31</v>
      </c>
      <c r="J13">
        <v>42.15</v>
      </c>
      <c r="K13">
        <v>935772.15</v>
      </c>
      <c r="L13" t="s">
        <v>411</v>
      </c>
      <c r="M13" s="37">
        <v>43921</v>
      </c>
    </row>
    <row r="14" spans="1:13" x14ac:dyDescent="0.2">
      <c r="A14" t="s">
        <v>409</v>
      </c>
      <c r="B14" t="s">
        <v>138</v>
      </c>
      <c r="C14" t="s">
        <v>137</v>
      </c>
      <c r="D14" t="s">
        <v>422</v>
      </c>
      <c r="E14">
        <v>11424</v>
      </c>
      <c r="F14">
        <v>900848.13</v>
      </c>
      <c r="G14">
        <v>136</v>
      </c>
      <c r="H14">
        <v>1553664</v>
      </c>
      <c r="I14">
        <v>900848.13</v>
      </c>
      <c r="J14">
        <v>136</v>
      </c>
      <c r="K14">
        <v>1553664</v>
      </c>
      <c r="L14" t="s">
        <v>411</v>
      </c>
      <c r="M14" s="37">
        <v>43921</v>
      </c>
    </row>
    <row r="15" spans="1:13" x14ac:dyDescent="0.2">
      <c r="A15" t="s">
        <v>409</v>
      </c>
      <c r="B15" t="s">
        <v>147</v>
      </c>
      <c r="C15" t="s">
        <v>146</v>
      </c>
      <c r="D15" t="s">
        <v>423</v>
      </c>
      <c r="E15">
        <v>141740</v>
      </c>
      <c r="F15">
        <v>1219772.27</v>
      </c>
      <c r="G15">
        <v>6.83</v>
      </c>
      <c r="H15">
        <v>967800.72</v>
      </c>
      <c r="I15">
        <v>1219772.27</v>
      </c>
      <c r="J15">
        <v>6.83</v>
      </c>
      <c r="K15">
        <v>967800.72</v>
      </c>
      <c r="L15" t="s">
        <v>411</v>
      </c>
      <c r="M15" s="37">
        <v>43921</v>
      </c>
    </row>
    <row r="16" spans="1:13" x14ac:dyDescent="0.2">
      <c r="A16" t="s">
        <v>409</v>
      </c>
      <c r="B16" t="s">
        <v>109</v>
      </c>
      <c r="C16" t="s">
        <v>108</v>
      </c>
      <c r="D16" t="s">
        <v>424</v>
      </c>
      <c r="E16">
        <v>38552</v>
      </c>
      <c r="F16">
        <v>1675194.86</v>
      </c>
      <c r="G16">
        <v>48.14</v>
      </c>
      <c r="H16">
        <v>1855893.28</v>
      </c>
      <c r="I16">
        <v>1675194.86</v>
      </c>
      <c r="J16">
        <v>48.14</v>
      </c>
      <c r="K16">
        <v>1855893.28</v>
      </c>
      <c r="L16" t="s">
        <v>411</v>
      </c>
      <c r="M16" s="37">
        <v>43921</v>
      </c>
    </row>
    <row r="17" spans="1:13" x14ac:dyDescent="0.2">
      <c r="A17" t="s">
        <v>409</v>
      </c>
      <c r="B17" t="s">
        <v>171</v>
      </c>
      <c r="C17" t="s">
        <v>170</v>
      </c>
      <c r="D17" t="s">
        <v>425</v>
      </c>
      <c r="E17">
        <v>28127</v>
      </c>
      <c r="F17">
        <v>711541.75</v>
      </c>
      <c r="G17">
        <v>42.93</v>
      </c>
      <c r="H17">
        <v>1207492.1100000001</v>
      </c>
      <c r="I17">
        <v>711541.75</v>
      </c>
      <c r="J17">
        <v>42.93</v>
      </c>
      <c r="K17">
        <v>1207492.1100000001</v>
      </c>
      <c r="L17" t="s">
        <v>411</v>
      </c>
      <c r="M17" s="37">
        <v>43921</v>
      </c>
    </row>
    <row r="18" spans="1:13" x14ac:dyDescent="0.2">
      <c r="A18" t="s">
        <v>409</v>
      </c>
      <c r="B18">
        <v>589339209</v>
      </c>
      <c r="C18" t="s">
        <v>117</v>
      </c>
      <c r="D18" t="s">
        <v>426</v>
      </c>
      <c r="E18">
        <v>73023</v>
      </c>
      <c r="F18">
        <v>1599526.32</v>
      </c>
      <c r="G18">
        <v>20.54</v>
      </c>
      <c r="H18">
        <v>1500257.54</v>
      </c>
      <c r="I18">
        <v>1599526.32</v>
      </c>
      <c r="J18">
        <v>20.54</v>
      </c>
      <c r="K18">
        <v>1500257.54</v>
      </c>
      <c r="L18" t="s">
        <v>411</v>
      </c>
      <c r="M18" s="37">
        <v>43921</v>
      </c>
    </row>
    <row r="19" spans="1:13" x14ac:dyDescent="0.2">
      <c r="A19" t="s">
        <v>409</v>
      </c>
      <c r="B19">
        <v>617760202</v>
      </c>
      <c r="C19" t="s">
        <v>112</v>
      </c>
      <c r="D19" t="s">
        <v>427</v>
      </c>
      <c r="E19">
        <v>14000</v>
      </c>
      <c r="F19">
        <v>508310.6</v>
      </c>
      <c r="G19">
        <v>24.57</v>
      </c>
      <c r="H19">
        <v>343980</v>
      </c>
      <c r="I19">
        <v>508310.6</v>
      </c>
      <c r="J19">
        <v>24.57</v>
      </c>
      <c r="K19">
        <v>343980</v>
      </c>
      <c r="L19" t="s">
        <v>411</v>
      </c>
      <c r="M19" s="37">
        <v>43921</v>
      </c>
    </row>
    <row r="20" spans="1:13" x14ac:dyDescent="0.2">
      <c r="A20" t="s">
        <v>409</v>
      </c>
      <c r="B20">
        <v>654902204</v>
      </c>
      <c r="C20">
        <v>2640891</v>
      </c>
      <c r="D20" t="s">
        <v>428</v>
      </c>
      <c r="E20">
        <v>170000</v>
      </c>
      <c r="F20">
        <v>512873</v>
      </c>
      <c r="G20">
        <v>3.1</v>
      </c>
      <c r="H20">
        <v>527000</v>
      </c>
      <c r="I20">
        <v>512873</v>
      </c>
      <c r="J20">
        <v>3.1</v>
      </c>
      <c r="K20">
        <v>527000</v>
      </c>
      <c r="L20" t="s">
        <v>411</v>
      </c>
      <c r="M20" s="37">
        <v>43921</v>
      </c>
    </row>
    <row r="21" spans="1:13" x14ac:dyDescent="0.2">
      <c r="A21" t="s">
        <v>409</v>
      </c>
      <c r="B21">
        <v>683715106</v>
      </c>
      <c r="C21">
        <v>2655657</v>
      </c>
      <c r="D21" t="s">
        <v>429</v>
      </c>
      <c r="E21">
        <v>30760</v>
      </c>
      <c r="F21">
        <v>1063849.21</v>
      </c>
      <c r="G21">
        <v>34.92</v>
      </c>
      <c r="H21">
        <v>1074139.2</v>
      </c>
      <c r="I21">
        <v>1063849.21</v>
      </c>
      <c r="J21">
        <v>34.92</v>
      </c>
      <c r="K21">
        <v>1074139.2</v>
      </c>
      <c r="L21" t="s">
        <v>411</v>
      </c>
      <c r="M21" s="37">
        <v>43921</v>
      </c>
    </row>
    <row r="22" spans="1:13" x14ac:dyDescent="0.2">
      <c r="A22" t="s">
        <v>409</v>
      </c>
      <c r="B22">
        <v>686330101</v>
      </c>
      <c r="C22">
        <v>2402444</v>
      </c>
      <c r="D22" t="s">
        <v>430</v>
      </c>
      <c r="E22">
        <v>17307</v>
      </c>
      <c r="F22">
        <v>1386633.92</v>
      </c>
      <c r="G22">
        <v>59.1</v>
      </c>
      <c r="H22">
        <v>1022843.7</v>
      </c>
      <c r="I22">
        <v>1386633.92</v>
      </c>
      <c r="J22">
        <v>59.1</v>
      </c>
      <c r="K22">
        <v>1022843.7</v>
      </c>
      <c r="L22" t="s">
        <v>411</v>
      </c>
      <c r="M22" s="37">
        <v>43921</v>
      </c>
    </row>
    <row r="23" spans="1:13" x14ac:dyDescent="0.2">
      <c r="A23" t="s">
        <v>409</v>
      </c>
      <c r="B23">
        <v>705015105</v>
      </c>
      <c r="C23">
        <v>2704485</v>
      </c>
      <c r="D23" t="s">
        <v>431</v>
      </c>
      <c r="E23">
        <v>99014</v>
      </c>
      <c r="F23">
        <v>1181340.82</v>
      </c>
      <c r="G23">
        <v>6.89</v>
      </c>
      <c r="H23">
        <v>682206.46</v>
      </c>
      <c r="I23">
        <v>1181340.82</v>
      </c>
      <c r="J23">
        <v>6.89</v>
      </c>
      <c r="K23">
        <v>682206.46</v>
      </c>
      <c r="L23" t="s">
        <v>411</v>
      </c>
      <c r="M23" s="37">
        <v>43921</v>
      </c>
    </row>
    <row r="24" spans="1:13" x14ac:dyDescent="0.2">
      <c r="A24" t="s">
        <v>409</v>
      </c>
      <c r="B24">
        <v>803054204</v>
      </c>
      <c r="C24">
        <v>2775135</v>
      </c>
      <c r="D24" t="s">
        <v>432</v>
      </c>
      <c r="E24">
        <v>13700</v>
      </c>
      <c r="F24">
        <v>1379457.16</v>
      </c>
      <c r="G24">
        <v>110.5</v>
      </c>
      <c r="H24">
        <v>1513850</v>
      </c>
      <c r="I24">
        <v>1379457.16</v>
      </c>
      <c r="J24">
        <v>110.5</v>
      </c>
      <c r="K24">
        <v>1513850</v>
      </c>
      <c r="L24" t="s">
        <v>411</v>
      </c>
      <c r="M24" s="37">
        <v>43921</v>
      </c>
    </row>
    <row r="25" spans="1:13" x14ac:dyDescent="0.2">
      <c r="A25" t="s">
        <v>409</v>
      </c>
      <c r="B25">
        <v>835699307</v>
      </c>
      <c r="C25">
        <v>2821481</v>
      </c>
      <c r="D25" t="s">
        <v>433</v>
      </c>
      <c r="E25">
        <v>41226</v>
      </c>
      <c r="F25">
        <v>1340484.27</v>
      </c>
      <c r="G25">
        <v>59.18</v>
      </c>
      <c r="H25">
        <v>2439754.6800000002</v>
      </c>
      <c r="I25">
        <v>1340484.27</v>
      </c>
      <c r="J25">
        <v>59.18</v>
      </c>
      <c r="K25">
        <v>2439754.6800000002</v>
      </c>
      <c r="L25" t="s">
        <v>411</v>
      </c>
      <c r="M25" s="37">
        <v>43921</v>
      </c>
    </row>
    <row r="26" spans="1:13" x14ac:dyDescent="0.2">
      <c r="A26" t="s">
        <v>409</v>
      </c>
      <c r="B26" t="s">
        <v>120</v>
      </c>
      <c r="C26" t="s">
        <v>119</v>
      </c>
      <c r="D26" t="s">
        <v>434</v>
      </c>
      <c r="E26">
        <v>5992</v>
      </c>
      <c r="F26">
        <v>1108323.28</v>
      </c>
      <c r="G26">
        <v>416.93</v>
      </c>
      <c r="H26">
        <v>2498244.56</v>
      </c>
      <c r="I26">
        <v>1108323.28</v>
      </c>
      <c r="J26">
        <v>416.93</v>
      </c>
      <c r="K26">
        <v>2498244.56</v>
      </c>
      <c r="L26" t="s">
        <v>411</v>
      </c>
      <c r="M26" s="37">
        <v>43921</v>
      </c>
    </row>
    <row r="27" spans="1:13" x14ac:dyDescent="0.2">
      <c r="A27" t="s">
        <v>409</v>
      </c>
      <c r="B27" t="s">
        <v>202</v>
      </c>
      <c r="C27">
        <v>2615565</v>
      </c>
      <c r="D27" t="s">
        <v>435</v>
      </c>
      <c r="E27">
        <v>40885</v>
      </c>
      <c r="F27">
        <v>1351842.11</v>
      </c>
      <c r="G27">
        <v>35.869999999999997</v>
      </c>
      <c r="H27">
        <v>1466544.95</v>
      </c>
      <c r="I27">
        <v>1351842.11</v>
      </c>
      <c r="J27">
        <v>35.869999999999997</v>
      </c>
      <c r="K27">
        <v>1466544.95</v>
      </c>
      <c r="L27" t="s">
        <v>411</v>
      </c>
      <c r="M27" s="37">
        <v>43921</v>
      </c>
    </row>
    <row r="28" spans="1:13" x14ac:dyDescent="0.2">
      <c r="A28" t="s">
        <v>409</v>
      </c>
      <c r="B28" t="s">
        <v>123</v>
      </c>
      <c r="C28" t="s">
        <v>122</v>
      </c>
      <c r="D28" t="s">
        <v>436</v>
      </c>
      <c r="E28">
        <v>77042</v>
      </c>
      <c r="F28">
        <v>827053</v>
      </c>
      <c r="G28">
        <v>5.4</v>
      </c>
      <c r="H28">
        <v>416103.84</v>
      </c>
      <c r="I28">
        <v>827053</v>
      </c>
      <c r="J28">
        <v>5.4</v>
      </c>
      <c r="K28">
        <v>416103.84</v>
      </c>
      <c r="L28" t="s">
        <v>411</v>
      </c>
      <c r="M28" s="37">
        <v>43921</v>
      </c>
    </row>
    <row r="29" spans="1:13" x14ac:dyDescent="0.2">
      <c r="A29" t="s">
        <v>409</v>
      </c>
      <c r="B29">
        <v>861012102</v>
      </c>
      <c r="C29">
        <v>2430025</v>
      </c>
      <c r="D29" t="s">
        <v>437</v>
      </c>
      <c r="E29">
        <v>64583</v>
      </c>
      <c r="F29">
        <v>672166.21</v>
      </c>
      <c r="G29">
        <v>21.37</v>
      </c>
      <c r="H29">
        <v>1380138.71</v>
      </c>
      <c r="I29">
        <v>672166.21</v>
      </c>
      <c r="J29">
        <v>21.37</v>
      </c>
      <c r="K29">
        <v>1380138.71</v>
      </c>
      <c r="L29" t="s">
        <v>411</v>
      </c>
      <c r="M29" s="37">
        <v>43921</v>
      </c>
    </row>
    <row r="30" spans="1:13" x14ac:dyDescent="0.2">
      <c r="A30" t="s">
        <v>409</v>
      </c>
      <c r="B30" t="s">
        <v>154</v>
      </c>
      <c r="C30" t="s">
        <v>153</v>
      </c>
      <c r="D30" t="s">
        <v>438</v>
      </c>
      <c r="E30">
        <v>6000</v>
      </c>
      <c r="F30">
        <v>125800.2</v>
      </c>
      <c r="G30">
        <v>23.32</v>
      </c>
      <c r="H30">
        <v>139902</v>
      </c>
      <c r="I30">
        <v>125800.2</v>
      </c>
      <c r="J30">
        <v>23.32</v>
      </c>
      <c r="K30">
        <v>139902</v>
      </c>
      <c r="L30" t="s">
        <v>411</v>
      </c>
      <c r="M30" s="37">
        <v>43921</v>
      </c>
    </row>
    <row r="31" spans="1:13" x14ac:dyDescent="0.2">
      <c r="A31" t="s">
        <v>409</v>
      </c>
      <c r="B31">
        <v>878742204</v>
      </c>
      <c r="C31">
        <v>2124533</v>
      </c>
      <c r="D31" t="s">
        <v>439</v>
      </c>
      <c r="E31">
        <v>26789</v>
      </c>
      <c r="F31">
        <v>470215.13</v>
      </c>
      <c r="G31">
        <v>7.56</v>
      </c>
      <c r="H31">
        <v>202524.84</v>
      </c>
      <c r="I31">
        <v>470215.13</v>
      </c>
      <c r="J31">
        <v>7.56</v>
      </c>
      <c r="K31">
        <v>202524.84</v>
      </c>
      <c r="L31" t="s">
        <v>411</v>
      </c>
      <c r="M31" s="37">
        <v>43921</v>
      </c>
    </row>
    <row r="32" spans="1:13" x14ac:dyDescent="0.2">
      <c r="A32" t="s">
        <v>409</v>
      </c>
      <c r="B32" t="s">
        <v>129</v>
      </c>
      <c r="C32" t="s">
        <v>128</v>
      </c>
      <c r="D32" t="s">
        <v>440</v>
      </c>
      <c r="E32">
        <v>30672</v>
      </c>
      <c r="F32">
        <v>260185.98</v>
      </c>
      <c r="G32">
        <v>47.45</v>
      </c>
      <c r="H32">
        <v>1455386.4</v>
      </c>
      <c r="I32">
        <v>260185.98</v>
      </c>
      <c r="J32">
        <v>47.45</v>
      </c>
      <c r="K32">
        <v>1455386.4</v>
      </c>
      <c r="L32" t="s">
        <v>411</v>
      </c>
      <c r="M32" s="37">
        <v>43921</v>
      </c>
    </row>
    <row r="33" spans="1:13" x14ac:dyDescent="0.2">
      <c r="A33" t="s">
        <v>409</v>
      </c>
      <c r="B33">
        <v>5330047</v>
      </c>
      <c r="C33">
        <v>5330047</v>
      </c>
      <c r="D33" t="s">
        <v>441</v>
      </c>
      <c r="E33">
        <v>11395</v>
      </c>
      <c r="F33">
        <v>976539.43</v>
      </c>
      <c r="G33">
        <v>148.88999999999999</v>
      </c>
      <c r="H33">
        <v>1696618.64</v>
      </c>
      <c r="I33">
        <v>876799.03</v>
      </c>
      <c r="J33">
        <v>135</v>
      </c>
      <c r="K33">
        <v>1538325</v>
      </c>
      <c r="L33" t="s">
        <v>442</v>
      </c>
      <c r="M33" s="37">
        <v>43921</v>
      </c>
    </row>
    <row r="34" spans="1:13" x14ac:dyDescent="0.2">
      <c r="A34" t="s">
        <v>409</v>
      </c>
      <c r="B34">
        <v>5889505</v>
      </c>
      <c r="C34">
        <v>5889505</v>
      </c>
      <c r="D34" t="s">
        <v>193</v>
      </c>
      <c r="E34">
        <v>53225</v>
      </c>
      <c r="F34">
        <v>1067159.77</v>
      </c>
      <c r="G34">
        <v>14.81</v>
      </c>
      <c r="H34">
        <v>788365.88</v>
      </c>
      <c r="I34">
        <v>965766.58</v>
      </c>
      <c r="J34">
        <v>13.43</v>
      </c>
      <c r="K34">
        <v>714811.75</v>
      </c>
      <c r="L34" t="s">
        <v>442</v>
      </c>
      <c r="M34" s="37">
        <v>43921</v>
      </c>
    </row>
    <row r="35" spans="1:13" x14ac:dyDescent="0.2">
      <c r="A35" t="s">
        <v>409</v>
      </c>
      <c r="B35" t="s">
        <v>163</v>
      </c>
      <c r="C35" t="s">
        <v>163</v>
      </c>
      <c r="D35" t="s">
        <v>443</v>
      </c>
      <c r="E35">
        <v>22463</v>
      </c>
      <c r="F35">
        <v>561618.21</v>
      </c>
      <c r="G35">
        <v>93.75</v>
      </c>
      <c r="H35">
        <v>2105827.63</v>
      </c>
      <c r="I35">
        <v>497232.14</v>
      </c>
      <c r="J35">
        <v>85</v>
      </c>
      <c r="K35">
        <v>1909355</v>
      </c>
      <c r="L35" t="s">
        <v>442</v>
      </c>
      <c r="M35" s="37">
        <v>43921</v>
      </c>
    </row>
    <row r="36" spans="1:13" x14ac:dyDescent="0.2">
      <c r="A36" t="s">
        <v>409</v>
      </c>
      <c r="B36">
        <v>5999330</v>
      </c>
      <c r="C36">
        <v>5999330</v>
      </c>
      <c r="D36" t="s">
        <v>444</v>
      </c>
      <c r="E36">
        <v>8400</v>
      </c>
      <c r="F36">
        <v>1524006.27</v>
      </c>
      <c r="G36">
        <v>209.33</v>
      </c>
      <c r="H36">
        <v>1758375.53</v>
      </c>
      <c r="I36">
        <v>1345481.09</v>
      </c>
      <c r="J36">
        <v>189.8</v>
      </c>
      <c r="K36">
        <v>1594320</v>
      </c>
      <c r="L36" t="s">
        <v>442</v>
      </c>
      <c r="M36" s="37">
        <v>43921</v>
      </c>
    </row>
    <row r="37" spans="1:13" x14ac:dyDescent="0.2">
      <c r="A37" t="s">
        <v>409</v>
      </c>
      <c r="B37">
        <v>4031879</v>
      </c>
      <c r="C37">
        <v>4031879</v>
      </c>
      <c r="D37" t="s">
        <v>445</v>
      </c>
      <c r="E37">
        <v>43721</v>
      </c>
      <c r="F37">
        <v>951816.56</v>
      </c>
      <c r="G37">
        <v>21.48</v>
      </c>
      <c r="H37">
        <v>939082.38</v>
      </c>
      <c r="I37">
        <v>854457.01</v>
      </c>
      <c r="J37">
        <v>19.47</v>
      </c>
      <c r="K37">
        <v>851466.47</v>
      </c>
      <c r="L37" t="s">
        <v>442</v>
      </c>
      <c r="M37" s="37">
        <v>43921</v>
      </c>
    </row>
    <row r="38" spans="1:13" x14ac:dyDescent="0.2">
      <c r="A38" t="s">
        <v>409</v>
      </c>
      <c r="B38">
        <v>6021500</v>
      </c>
      <c r="C38">
        <v>6021500</v>
      </c>
      <c r="D38" t="s">
        <v>446</v>
      </c>
      <c r="E38">
        <v>18000</v>
      </c>
      <c r="F38">
        <v>497005</v>
      </c>
      <c r="G38">
        <v>9.76</v>
      </c>
      <c r="H38">
        <v>175597.51</v>
      </c>
      <c r="I38">
        <v>54901657.32</v>
      </c>
      <c r="J38">
        <v>1049</v>
      </c>
      <c r="K38">
        <v>18882000</v>
      </c>
      <c r="L38" t="s">
        <v>447</v>
      </c>
      <c r="M38" s="37">
        <v>43921</v>
      </c>
    </row>
    <row r="39" spans="1:13" x14ac:dyDescent="0.2">
      <c r="A39" t="s">
        <v>409</v>
      </c>
      <c r="B39">
        <v>6054603</v>
      </c>
      <c r="C39">
        <v>6054603</v>
      </c>
      <c r="D39" t="s">
        <v>448</v>
      </c>
      <c r="E39">
        <v>86685</v>
      </c>
      <c r="F39">
        <v>708791.26</v>
      </c>
      <c r="G39">
        <v>7.11</v>
      </c>
      <c r="H39">
        <v>616541.31999999995</v>
      </c>
      <c r="I39">
        <v>74588701.5</v>
      </c>
      <c r="J39">
        <v>764.8</v>
      </c>
      <c r="K39">
        <v>66296688</v>
      </c>
      <c r="L39" t="s">
        <v>447</v>
      </c>
      <c r="M39" s="37">
        <v>43921</v>
      </c>
    </row>
    <row r="40" spans="1:13" x14ac:dyDescent="0.2">
      <c r="A40" t="s">
        <v>409</v>
      </c>
      <c r="B40">
        <v>6555805</v>
      </c>
      <c r="C40">
        <v>6555805</v>
      </c>
      <c r="D40" t="s">
        <v>449</v>
      </c>
      <c r="E40">
        <v>22900</v>
      </c>
      <c r="F40">
        <v>799104.8</v>
      </c>
      <c r="G40">
        <v>30.83</v>
      </c>
      <c r="H40">
        <v>705975.08</v>
      </c>
      <c r="I40">
        <v>83719000</v>
      </c>
      <c r="J40">
        <v>3315</v>
      </c>
      <c r="K40">
        <v>75913500</v>
      </c>
      <c r="L40" t="s">
        <v>447</v>
      </c>
      <c r="M40" s="37">
        <v>43921</v>
      </c>
    </row>
    <row r="41" spans="1:13" x14ac:dyDescent="0.2">
      <c r="A41" t="s">
        <v>409</v>
      </c>
      <c r="B41">
        <v>6640682</v>
      </c>
      <c r="C41">
        <v>6640682</v>
      </c>
      <c r="D41" t="s">
        <v>450</v>
      </c>
      <c r="E41">
        <v>27036</v>
      </c>
      <c r="F41">
        <v>1219600.04</v>
      </c>
      <c r="G41">
        <v>52.14</v>
      </c>
      <c r="H41">
        <v>1409754.04</v>
      </c>
      <c r="I41">
        <v>127967454</v>
      </c>
      <c r="J41">
        <v>5607</v>
      </c>
      <c r="K41">
        <v>151590852</v>
      </c>
      <c r="L41" t="s">
        <v>447</v>
      </c>
      <c r="M41" s="37">
        <v>43921</v>
      </c>
    </row>
    <row r="42" spans="1:13" x14ac:dyDescent="0.2">
      <c r="A42" t="s">
        <v>409</v>
      </c>
      <c r="B42">
        <v>6659428</v>
      </c>
      <c r="C42">
        <v>6659428</v>
      </c>
      <c r="D42" t="s">
        <v>451</v>
      </c>
      <c r="E42">
        <v>24737</v>
      </c>
      <c r="F42">
        <v>1074572.6399999999</v>
      </c>
      <c r="G42">
        <v>52.36</v>
      </c>
      <c r="H42">
        <v>1295167.02</v>
      </c>
      <c r="I42">
        <v>120072645</v>
      </c>
      <c r="J42">
        <v>5630</v>
      </c>
      <c r="K42">
        <v>139269310</v>
      </c>
      <c r="L42" t="s">
        <v>447</v>
      </c>
      <c r="M42" s="37">
        <v>43921</v>
      </c>
    </row>
    <row r="43" spans="1:13" x14ac:dyDescent="0.2">
      <c r="A43" t="s">
        <v>409</v>
      </c>
      <c r="B43">
        <v>6269861</v>
      </c>
      <c r="C43">
        <v>6269861</v>
      </c>
      <c r="D43" t="s">
        <v>452</v>
      </c>
      <c r="E43">
        <v>67804</v>
      </c>
      <c r="F43">
        <v>1092695.1399999999</v>
      </c>
      <c r="G43">
        <v>19.059999999999999</v>
      </c>
      <c r="H43">
        <v>1292015.21</v>
      </c>
      <c r="I43">
        <v>122017806</v>
      </c>
      <c r="J43">
        <v>2049</v>
      </c>
      <c r="K43">
        <v>138930396</v>
      </c>
      <c r="L43" t="s">
        <v>447</v>
      </c>
      <c r="M43" s="37">
        <v>43921</v>
      </c>
    </row>
    <row r="44" spans="1:13" x14ac:dyDescent="0.2">
      <c r="A44" t="s">
        <v>409</v>
      </c>
      <c r="B44">
        <v>6229597</v>
      </c>
      <c r="C44">
        <v>6229597</v>
      </c>
      <c r="D44" t="s">
        <v>453</v>
      </c>
      <c r="E44">
        <v>171810</v>
      </c>
      <c r="F44">
        <v>1464470.49</v>
      </c>
      <c r="G44">
        <v>7.63</v>
      </c>
      <c r="H44">
        <v>1310185.06</v>
      </c>
      <c r="I44">
        <v>163435850</v>
      </c>
      <c r="J44">
        <v>820</v>
      </c>
      <c r="K44">
        <v>140884200</v>
      </c>
      <c r="L44" t="s">
        <v>447</v>
      </c>
      <c r="M44" s="37">
        <v>43921</v>
      </c>
    </row>
    <row r="45" spans="1:13" x14ac:dyDescent="0.2">
      <c r="A45" t="s">
        <v>409</v>
      </c>
      <c r="B45">
        <v>6356406</v>
      </c>
      <c r="C45">
        <v>6356406</v>
      </c>
      <c r="D45" t="s">
        <v>187</v>
      </c>
      <c r="E45">
        <v>18896</v>
      </c>
      <c r="F45">
        <v>717790.05</v>
      </c>
      <c r="G45">
        <v>19.28</v>
      </c>
      <c r="H45">
        <v>364371.39</v>
      </c>
      <c r="I45">
        <v>75697360</v>
      </c>
      <c r="J45">
        <v>2073.5</v>
      </c>
      <c r="K45">
        <v>39180856</v>
      </c>
      <c r="L45" t="s">
        <v>447</v>
      </c>
      <c r="M45" s="37">
        <v>43921</v>
      </c>
    </row>
    <row r="46" spans="1:13" x14ac:dyDescent="0.2">
      <c r="A46" t="s">
        <v>409</v>
      </c>
      <c r="B46">
        <v>6616508</v>
      </c>
      <c r="C46">
        <v>6616508</v>
      </c>
      <c r="D46" t="s">
        <v>454</v>
      </c>
      <c r="E46">
        <v>20275</v>
      </c>
      <c r="F46">
        <v>391019.45</v>
      </c>
      <c r="G46">
        <v>10.88</v>
      </c>
      <c r="H46">
        <v>220605.88</v>
      </c>
      <c r="I46">
        <v>41258300</v>
      </c>
      <c r="J46">
        <v>1170</v>
      </c>
      <c r="K46">
        <v>23721750</v>
      </c>
      <c r="L46" t="s">
        <v>447</v>
      </c>
      <c r="M46" s="37">
        <v>43921</v>
      </c>
    </row>
    <row r="47" spans="1:13" x14ac:dyDescent="0.2">
      <c r="A47" t="s">
        <v>409</v>
      </c>
      <c r="B47">
        <v>6869302</v>
      </c>
      <c r="C47">
        <v>6869302</v>
      </c>
      <c r="D47" t="s">
        <v>455</v>
      </c>
      <c r="E47">
        <v>10891</v>
      </c>
      <c r="F47">
        <v>734355.68</v>
      </c>
      <c r="G47">
        <v>77.930000000000007</v>
      </c>
      <c r="H47">
        <v>848754.58</v>
      </c>
      <c r="I47">
        <v>77018280</v>
      </c>
      <c r="J47">
        <v>8380</v>
      </c>
      <c r="K47">
        <v>91266580</v>
      </c>
      <c r="L47" t="s">
        <v>447</v>
      </c>
      <c r="M47" s="37">
        <v>43921</v>
      </c>
    </row>
    <row r="48" spans="1:13" x14ac:dyDescent="0.2">
      <c r="A48" t="s">
        <v>409</v>
      </c>
      <c r="B48">
        <v>6986041</v>
      </c>
      <c r="C48">
        <v>6986041</v>
      </c>
      <c r="D48" t="s">
        <v>456</v>
      </c>
      <c r="E48">
        <v>35390</v>
      </c>
      <c r="F48">
        <v>1021773.62</v>
      </c>
      <c r="G48">
        <v>27.68</v>
      </c>
      <c r="H48">
        <v>979453.55</v>
      </c>
      <c r="I48">
        <v>114156082</v>
      </c>
      <c r="J48">
        <v>2976</v>
      </c>
      <c r="K48">
        <v>105320640</v>
      </c>
      <c r="L48" t="s">
        <v>447</v>
      </c>
      <c r="M48" s="37">
        <v>43921</v>
      </c>
    </row>
    <row r="49" spans="1:13" x14ac:dyDescent="0.2">
      <c r="A49" t="s">
        <v>409</v>
      </c>
      <c r="B49">
        <v>7124594</v>
      </c>
      <c r="C49">
        <v>7124594</v>
      </c>
      <c r="D49" t="s">
        <v>179</v>
      </c>
      <c r="E49">
        <v>6300</v>
      </c>
      <c r="F49">
        <v>953629.32</v>
      </c>
      <c r="G49">
        <v>132.08000000000001</v>
      </c>
      <c r="H49">
        <v>832087.84</v>
      </c>
      <c r="I49">
        <v>929121.05</v>
      </c>
      <c r="J49">
        <v>126.9</v>
      </c>
      <c r="K49">
        <v>799470</v>
      </c>
      <c r="L49" t="s">
        <v>457</v>
      </c>
      <c r="M49" s="37">
        <v>43921</v>
      </c>
    </row>
    <row r="50" spans="1:13" x14ac:dyDescent="0.2">
      <c r="A50" t="s">
        <v>409</v>
      </c>
      <c r="B50" t="s">
        <v>149</v>
      </c>
      <c r="C50" t="s">
        <v>149</v>
      </c>
      <c r="D50" t="s">
        <v>148</v>
      </c>
      <c r="E50">
        <v>18000</v>
      </c>
      <c r="F50">
        <v>946195.59</v>
      </c>
      <c r="G50">
        <v>34.380000000000003</v>
      </c>
      <c r="H50">
        <v>618796.84</v>
      </c>
      <c r="I50">
        <v>921878.36</v>
      </c>
      <c r="J50">
        <v>33.03</v>
      </c>
      <c r="K50">
        <v>594540</v>
      </c>
      <c r="L50" t="s">
        <v>457</v>
      </c>
      <c r="M50" s="37">
        <v>43921</v>
      </c>
    </row>
    <row r="51" spans="1:13" x14ac:dyDescent="0.2">
      <c r="A51" t="s">
        <v>409</v>
      </c>
      <c r="B51">
        <v>7333378</v>
      </c>
      <c r="C51">
        <v>7333378</v>
      </c>
      <c r="D51" t="s">
        <v>458</v>
      </c>
      <c r="E51">
        <v>6754</v>
      </c>
      <c r="F51">
        <v>1211167.53</v>
      </c>
      <c r="G51">
        <v>418.61</v>
      </c>
      <c r="H51">
        <v>2827288.51</v>
      </c>
      <c r="I51">
        <v>1193865.8</v>
      </c>
      <c r="J51">
        <v>402.2</v>
      </c>
      <c r="K51">
        <v>2716458.8</v>
      </c>
      <c r="L51" t="s">
        <v>457</v>
      </c>
      <c r="M51" s="37">
        <v>43921</v>
      </c>
    </row>
    <row r="52" spans="1:13" x14ac:dyDescent="0.2">
      <c r="A52" t="s">
        <v>409</v>
      </c>
      <c r="B52" t="s">
        <v>142</v>
      </c>
      <c r="C52" t="s">
        <v>142</v>
      </c>
      <c r="D52" t="s">
        <v>459</v>
      </c>
      <c r="E52">
        <v>60507</v>
      </c>
      <c r="F52">
        <v>523927.74</v>
      </c>
      <c r="G52">
        <v>6.15</v>
      </c>
      <c r="H52">
        <v>372324.08</v>
      </c>
      <c r="I52">
        <v>694700.49</v>
      </c>
      <c r="J52">
        <v>10.029999999999999</v>
      </c>
      <c r="K52">
        <v>606885.21</v>
      </c>
      <c r="L52" t="s">
        <v>460</v>
      </c>
      <c r="M52" s="37">
        <v>43921</v>
      </c>
    </row>
    <row r="53" spans="1:13" x14ac:dyDescent="0.2">
      <c r="A53" t="s">
        <v>409</v>
      </c>
      <c r="B53" t="s">
        <v>176</v>
      </c>
      <c r="C53" t="s">
        <v>176</v>
      </c>
      <c r="D53" t="s">
        <v>461</v>
      </c>
      <c r="E53">
        <v>41639</v>
      </c>
      <c r="F53">
        <v>851379.63</v>
      </c>
      <c r="G53">
        <v>20.239999999999998</v>
      </c>
      <c r="H53">
        <v>842570.62</v>
      </c>
      <c r="I53">
        <v>976555.34</v>
      </c>
      <c r="J53">
        <v>16.29</v>
      </c>
      <c r="K53">
        <v>678507.5</v>
      </c>
      <c r="L53" t="s">
        <v>462</v>
      </c>
      <c r="M53" s="37">
        <v>43921</v>
      </c>
    </row>
    <row r="54" spans="1:13" x14ac:dyDescent="0.2">
      <c r="A54" t="s">
        <v>409</v>
      </c>
      <c r="B54" t="s">
        <v>173</v>
      </c>
      <c r="C54" t="s">
        <v>173</v>
      </c>
      <c r="D54" t="s">
        <v>463</v>
      </c>
      <c r="E54">
        <v>21850</v>
      </c>
      <c r="F54">
        <v>1318338.1100000001</v>
      </c>
      <c r="G54">
        <v>90.4</v>
      </c>
      <c r="H54">
        <v>1975306.42</v>
      </c>
      <c r="I54">
        <v>986229.89</v>
      </c>
      <c r="J54">
        <v>72.8</v>
      </c>
      <c r="K54">
        <v>1590680</v>
      </c>
      <c r="L54" t="s">
        <v>462</v>
      </c>
      <c r="M54" s="37">
        <v>43921</v>
      </c>
    </row>
    <row r="55" spans="1:13" x14ac:dyDescent="0.2">
      <c r="A55" t="s">
        <v>409</v>
      </c>
      <c r="B55" t="s">
        <v>159</v>
      </c>
      <c r="C55" t="s">
        <v>159</v>
      </c>
      <c r="D55" t="s">
        <v>464</v>
      </c>
      <c r="E55">
        <v>33623</v>
      </c>
      <c r="F55">
        <v>645299.34</v>
      </c>
      <c r="G55">
        <v>15.22</v>
      </c>
      <c r="H55">
        <v>511892.29</v>
      </c>
      <c r="I55">
        <v>514113.17</v>
      </c>
      <c r="J55">
        <v>12.26</v>
      </c>
      <c r="K55">
        <v>412217.98</v>
      </c>
      <c r="L55" t="s">
        <v>462</v>
      </c>
      <c r="M55" s="37">
        <v>43921</v>
      </c>
    </row>
    <row r="56" spans="1:13" x14ac:dyDescent="0.2">
      <c r="A56" t="s">
        <v>409</v>
      </c>
      <c r="B56" t="s">
        <v>465</v>
      </c>
      <c r="C56" t="s">
        <v>465</v>
      </c>
      <c r="D56" t="s">
        <v>466</v>
      </c>
      <c r="F56">
        <v>1203502.52</v>
      </c>
      <c r="H56">
        <v>1203502.52</v>
      </c>
      <c r="I56">
        <v>1203502.52</v>
      </c>
      <c r="K56">
        <v>1203502.52</v>
      </c>
      <c r="L56" t="s">
        <v>411</v>
      </c>
      <c r="M56" s="37">
        <v>43921</v>
      </c>
    </row>
    <row r="57" spans="1:13" x14ac:dyDescent="0.2">
      <c r="A57" t="s">
        <v>409</v>
      </c>
      <c r="B57" t="s">
        <v>465</v>
      </c>
      <c r="C57" t="s">
        <v>465</v>
      </c>
      <c r="D57" t="s">
        <v>467</v>
      </c>
      <c r="E57">
        <v>35730.559999999998</v>
      </c>
      <c r="F57">
        <v>46278</v>
      </c>
      <c r="G57">
        <v>1.24</v>
      </c>
      <c r="H57">
        <v>44370.21</v>
      </c>
      <c r="I57">
        <v>35730.559999999998</v>
      </c>
      <c r="J57">
        <v>1</v>
      </c>
      <c r="K57">
        <v>35730.559999999998</v>
      </c>
      <c r="L57" t="s">
        <v>462</v>
      </c>
      <c r="M57" s="37">
        <v>43921</v>
      </c>
    </row>
    <row r="58" spans="1:13" x14ac:dyDescent="0.2">
      <c r="A58" t="s">
        <v>409</v>
      </c>
      <c r="B58" t="s">
        <v>465</v>
      </c>
      <c r="C58" t="s">
        <v>465</v>
      </c>
      <c r="D58" t="s">
        <v>468</v>
      </c>
      <c r="E58">
        <v>776145.4</v>
      </c>
      <c r="F58">
        <v>83659.839999999997</v>
      </c>
      <c r="G58">
        <v>0.1</v>
      </c>
      <c r="H58">
        <v>78573.13</v>
      </c>
      <c r="I58">
        <v>776145.4</v>
      </c>
      <c r="J58">
        <v>1</v>
      </c>
      <c r="K58">
        <v>776145.4</v>
      </c>
      <c r="L58" t="s">
        <v>469</v>
      </c>
      <c r="M58" s="37">
        <v>43921</v>
      </c>
    </row>
    <row r="59" spans="1:13" x14ac:dyDescent="0.2">
      <c r="A59" t="s">
        <v>409</v>
      </c>
      <c r="B59" t="s">
        <v>465</v>
      </c>
      <c r="C59" t="s">
        <v>465</v>
      </c>
      <c r="D59" t="s">
        <v>470</v>
      </c>
      <c r="E59">
        <v>82019.44</v>
      </c>
      <c r="F59">
        <v>81769.539999999994</v>
      </c>
      <c r="G59">
        <v>1.04</v>
      </c>
      <c r="H59">
        <v>85365.78</v>
      </c>
      <c r="I59">
        <v>82019.44</v>
      </c>
      <c r="J59">
        <v>1</v>
      </c>
      <c r="K59">
        <v>82019.44</v>
      </c>
      <c r="L59" t="s">
        <v>457</v>
      </c>
      <c r="M59" s="37">
        <v>43921</v>
      </c>
    </row>
    <row r="60" spans="1:13" x14ac:dyDescent="0.2">
      <c r="A60" t="s">
        <v>409</v>
      </c>
      <c r="B60" t="s">
        <v>465</v>
      </c>
      <c r="C60" t="s">
        <v>465</v>
      </c>
      <c r="D60" t="s">
        <v>471</v>
      </c>
      <c r="E60">
        <v>986310</v>
      </c>
      <c r="F60">
        <v>9083.52</v>
      </c>
      <c r="G60">
        <v>0.01</v>
      </c>
      <c r="H60">
        <v>9172.42</v>
      </c>
      <c r="I60">
        <v>986310</v>
      </c>
      <c r="J60">
        <v>1</v>
      </c>
      <c r="K60">
        <v>986310</v>
      </c>
      <c r="L60" t="s">
        <v>447</v>
      </c>
      <c r="M60" s="37">
        <v>43921</v>
      </c>
    </row>
    <row r="61" spans="1:13" x14ac:dyDescent="0.2">
      <c r="A61" t="s">
        <v>409</v>
      </c>
      <c r="B61" t="s">
        <v>465</v>
      </c>
      <c r="C61" t="s">
        <v>465</v>
      </c>
      <c r="D61" t="s">
        <v>472</v>
      </c>
      <c r="E61">
        <v>33954.51</v>
      </c>
      <c r="F61">
        <v>23610.41</v>
      </c>
      <c r="G61">
        <v>0.61</v>
      </c>
      <c r="H61">
        <v>20831.09</v>
      </c>
      <c r="I61">
        <v>33954.51</v>
      </c>
      <c r="J61">
        <v>1</v>
      </c>
      <c r="K61">
        <v>33954.51</v>
      </c>
      <c r="L61" t="s">
        <v>460</v>
      </c>
      <c r="M61" s="37">
        <v>43921</v>
      </c>
    </row>
    <row r="62" spans="1:13" x14ac:dyDescent="0.2">
      <c r="A62" t="s">
        <v>409</v>
      </c>
      <c r="B62" t="s">
        <v>465</v>
      </c>
      <c r="C62" t="s">
        <v>465</v>
      </c>
      <c r="D62" t="s">
        <v>473</v>
      </c>
      <c r="E62">
        <v>69.53</v>
      </c>
      <c r="F62">
        <v>75.66</v>
      </c>
      <c r="G62">
        <v>1.1000000000000001</v>
      </c>
      <c r="H62">
        <v>76.680000000000007</v>
      </c>
      <c r="I62">
        <v>69.53</v>
      </c>
      <c r="J62">
        <v>1</v>
      </c>
      <c r="K62">
        <v>69.53</v>
      </c>
      <c r="L62" t="s">
        <v>442</v>
      </c>
      <c r="M62" s="37">
        <v>43921</v>
      </c>
    </row>
  </sheetData>
  <sortState ref="A1:M52">
    <sortCondition ref="D1:D5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2020-04-02T11:59:30Z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