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rry\OneDrive\Larry\Reconciliation\2020\January\TCL8 BD10 Recon\"/>
    </mc:Choice>
  </mc:AlternateContent>
  <xr:revisionPtr revIDLastSave="786" documentId="8_{26945AC6-9C68-4088-8126-4AE9D13DAFF9}" xr6:coauthVersionLast="44" xr6:coauthVersionMax="45" xr10:uidLastSave="{611D5504-627B-4FB9-895D-5FFCF834873F}"/>
  <bookViews>
    <workbookView xWindow="-118" yWindow="-118" windowWidth="25370" windowHeight="13759" tabRatio="576" activeTab="5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 l="1"/>
  <c r="H68" i="1"/>
  <c r="H69" i="1"/>
  <c r="H70" i="1"/>
  <c r="H71" i="1"/>
  <c r="H72" i="1"/>
  <c r="K67" i="1"/>
  <c r="K68" i="1"/>
  <c r="K69" i="1"/>
  <c r="K70" i="1"/>
  <c r="K71" i="1"/>
  <c r="K72" i="1"/>
  <c r="D15" i="2" l="1"/>
  <c r="N67" i="1" l="1"/>
  <c r="N68" i="1"/>
  <c r="N69" i="1"/>
  <c r="N70" i="1"/>
  <c r="N71" i="1"/>
  <c r="N72" i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F16" i="2" l="1"/>
  <c r="D23" i="2"/>
  <c r="D26" i="2" s="1"/>
  <c r="M13" i="1" l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N63" i="1" s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65" i="1"/>
  <c r="M65" i="1"/>
  <c r="F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G30" i="1"/>
  <c r="M30" i="1"/>
  <c r="F30" i="1"/>
  <c r="G32" i="1"/>
  <c r="M32" i="1"/>
  <c r="F32" i="1"/>
  <c r="G34" i="1"/>
  <c r="M34" i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G44" i="1"/>
  <c r="M44" i="1"/>
  <c r="F44" i="1"/>
  <c r="G46" i="1"/>
  <c r="M46" i="1"/>
  <c r="F46" i="1"/>
  <c r="G48" i="1"/>
  <c r="M48" i="1"/>
  <c r="F48" i="1"/>
  <c r="G50" i="1"/>
  <c r="M50" i="1"/>
  <c r="F50" i="1"/>
  <c r="G52" i="1"/>
  <c r="M52" i="1"/>
  <c r="F52" i="1"/>
  <c r="G54" i="1"/>
  <c r="M54" i="1"/>
  <c r="F54" i="1"/>
  <c r="G56" i="1"/>
  <c r="M56" i="1"/>
  <c r="F56" i="1"/>
  <c r="G58" i="1"/>
  <c r="M58" i="1"/>
  <c r="F58" i="1"/>
  <c r="G60" i="1"/>
  <c r="M60" i="1"/>
  <c r="F60" i="1"/>
  <c r="G62" i="1"/>
  <c r="M62" i="1"/>
  <c r="F62" i="1"/>
  <c r="G64" i="1"/>
  <c r="M64" i="1"/>
  <c r="F64" i="1"/>
  <c r="N33" i="1" l="1"/>
  <c r="N46" i="1"/>
  <c r="H42" i="1"/>
  <c r="H44" i="1"/>
  <c r="N64" i="1"/>
  <c r="N60" i="1"/>
  <c r="N56" i="1"/>
  <c r="N52" i="1"/>
  <c r="N48" i="1"/>
  <c r="N44" i="1"/>
  <c r="H61" i="1"/>
  <c r="H53" i="1"/>
  <c r="H37" i="1"/>
  <c r="H29" i="1"/>
  <c r="H21" i="1"/>
  <c r="H65" i="1"/>
  <c r="H57" i="1"/>
  <c r="N53" i="1"/>
  <c r="H49" i="1"/>
  <c r="N45" i="1"/>
  <c r="H41" i="1"/>
  <c r="H33" i="1"/>
  <c r="H25" i="1"/>
  <c r="N21" i="1"/>
  <c r="N35" i="1"/>
  <c r="H46" i="1"/>
  <c r="H45" i="1"/>
  <c r="H66" i="1"/>
  <c r="H62" i="1"/>
  <c r="H58" i="1"/>
  <c r="H54" i="1"/>
  <c r="H50" i="1"/>
  <c r="N42" i="1"/>
  <c r="N38" i="1"/>
  <c r="H36" i="1"/>
  <c r="N34" i="1"/>
  <c r="H32" i="1"/>
  <c r="N30" i="1"/>
  <c r="H28" i="1"/>
  <c r="H24" i="1"/>
  <c r="N22" i="1"/>
  <c r="H20" i="1"/>
  <c r="H16" i="1"/>
  <c r="N14" i="1"/>
  <c r="N15" i="1"/>
  <c r="N65" i="1"/>
  <c r="H63" i="1"/>
  <c r="H59" i="1"/>
  <c r="H55" i="1"/>
  <c r="H51" i="1"/>
  <c r="H47" i="1"/>
  <c r="H43" i="1"/>
  <c r="N41" i="1"/>
  <c r="H39" i="1"/>
  <c r="H35" i="1"/>
  <c r="H31" i="1"/>
  <c r="H27" i="1"/>
  <c r="H23" i="1"/>
  <c r="H4" i="1"/>
  <c r="H38" i="1"/>
  <c r="H34" i="1"/>
  <c r="H30" i="1"/>
  <c r="H26" i="1"/>
  <c r="H22" i="1"/>
  <c r="H18" i="1"/>
  <c r="H14" i="1"/>
  <c r="N66" i="1"/>
  <c r="N54" i="1"/>
  <c r="N40" i="1"/>
  <c r="N32" i="1"/>
  <c r="N28" i="1"/>
  <c r="N26" i="1"/>
  <c r="N24" i="1"/>
  <c r="N18" i="1"/>
  <c r="N19" i="1"/>
  <c r="H40" i="1"/>
  <c r="H15" i="1"/>
  <c r="N62" i="1"/>
  <c r="N58" i="1"/>
  <c r="N50" i="1"/>
  <c r="N17" i="1"/>
  <c r="N61" i="1"/>
  <c r="N57" i="1"/>
  <c r="N49" i="1"/>
  <c r="N25" i="1"/>
  <c r="N51" i="1"/>
  <c r="N55" i="1"/>
  <c r="N59" i="1"/>
  <c r="H17" i="1"/>
  <c r="N47" i="1"/>
  <c r="N27" i="1"/>
  <c r="N31" i="1"/>
  <c r="N39" i="1"/>
  <c r="H64" i="1"/>
  <c r="H60" i="1"/>
  <c r="H56" i="1"/>
  <c r="H52" i="1"/>
  <c r="H48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B4" i="1"/>
  <c r="N5" i="1" l="1"/>
  <c r="S5" i="1"/>
  <c r="B5" i="1"/>
  <c r="F15" i="2"/>
  <c r="F23" i="2" s="1"/>
  <c r="F26" i="2" s="1"/>
  <c r="E23" i="2"/>
  <c r="H5" i="1"/>
</calcChain>
</file>

<file path=xl/sharedStrings.xml><?xml version="1.0" encoding="utf-8"?>
<sst xmlns="http://schemas.openxmlformats.org/spreadsheetml/2006/main" count="1190" uniqueCount="464">
  <si>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</si>
  <si>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</si>
  <si>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</si>
  <si>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</si>
  <si>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</si>
  <si>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</si>
  <si>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</si>
  <si>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</si>
  <si>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</si>
  <si>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</si>
  <si>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</si>
  <si>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</si>
  <si>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</si>
  <si>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</si>
  <si>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</si>
  <si>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</si>
  <si>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</si>
  <si>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</si>
  <si>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</si>
  <si>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</si>
  <si>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</si>
  <si>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</si>
  <si>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</si>
  <si>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</si>
  <si>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</si>
  <si>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</si>
  <si>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</si>
  <si>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</si>
  <si>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</si>
  <si>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</si>
  <si>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</si>
  <si>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</si>
  <si>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</si>
  <si>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</si>
  <si>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</si>
  <si>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</si>
  <si>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</si>
  <si>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</si>
  <si>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</si>
  <si>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</si>
  <si>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</si>
  <si>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</si>
  <si>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</si>
  <si>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</si>
  <si>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</si>
  <si>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</si>
  <si>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</si>
  <si>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</si>
  <si>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</si>
  <si>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</si>
  <si>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</si>
  <si>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</si>
  <si>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</si>
  <si>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</si>
  <si>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</si>
  <si>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</si>
  <si>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</si>
  <si>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</si>
  <si>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</si>
  <si>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</si>
  <si>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</si>
  <si>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</si>
  <si>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</si>
  <si>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</si>
  <si>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</si>
  <si>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</si>
  <si>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</si>
  <si>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</si>
  <si>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</si>
  <si>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</si>
  <si>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</si>
  <si>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</si>
  <si>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</si>
  <si>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</si>
  <si>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</si>
  <si>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</si>
  <si>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</si>
  <si>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</si>
  <si>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</si>
  <si>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</si>
  <si>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</si>
  <si>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</si>
  <si>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</si>
  <si>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</si>
  <si>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</si>
  <si>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</si>
  <si>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</si>
  <si>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</si>
  <si>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</si>
  <si>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</si>
  <si>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</si>
  <si>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</si>
  <si>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</si>
  <si>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</si>
  <si>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</si>
  <si>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</si>
  <si>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</si>
  <si>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</si>
  <si>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</si>
  <si>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</si>
  <si>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</si>
  <si>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</si>
  <si>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</si>
  <si>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</si>
  <si>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</si>
  <si>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</si>
  <si>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</si>
  <si>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tcl8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</si>
  <si>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</si>
  <si>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</si>
  <si>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</si>
  <si>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</si>
  <si>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</si>
  <si>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</si>
  <si>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</si>
  <si>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</si>
  <si>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</si>
  <si>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</si>
  <si>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</si>
  <si>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</si>
  <si>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</si>
  <si>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</si>
  <si>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</si>
  <si>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</si>
  <si>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</si>
  <si>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</si>
  <si>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</si>
  <si>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</si>
  <si>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</si>
  <si>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</si>
  <si>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</si>
  <si>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</si>
  <si>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</si>
  <si>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</si>
  <si>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</si>
  <si>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</si>
  <si>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</si>
  <si>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</si>
  <si>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</si>
  <si>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</si>
  <si>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</si>
  <si>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</si>
  <si>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</si>
  <si>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</si>
  <si>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</si>
  <si>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</si>
  <si>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</si>
  <si>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</si>
  <si>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</si>
  <si>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</si>
  <si>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</si>
  <si>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</si>
  <si>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</si>
  <si>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</si>
  <si>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</si>
  <si>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</si>
  <si>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</si>
  <si>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</si>
  <si>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</si>
  <si>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</si>
  <si>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</si>
  <si>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</si>
  <si>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</si>
  <si>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</si>
  <si>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</si>
  <si>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</si>
  <si>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</si>
  <si>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</si>
  <si>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</si>
  <si>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</si>
  <si>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</si>
  <si>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</si>
  <si>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</si>
  <si>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</si>
  <si>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</si>
  <si>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</si>
  <si>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</si>
  <si>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</si>
  <si>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</si>
  <si>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</si>
  <si>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</si>
  <si>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</si>
  <si>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</si>
  <si>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</si>
  <si>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</si>
  <si>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</si>
  <si>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</si>
  <si>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</si>
  <si>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</si>
  <si>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</si>
  <si>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</si>
  <si>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</si>
  <si>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</si>
  <si>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</si>
  <si>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</si>
  <si>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</si>
  <si>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</si>
  <si>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</si>
  <si>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</si>
  <si>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</si>
  <si>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</si>
  <si>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</si>
  <si>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</si>
  <si>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</si>
  <si>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</si>
  <si>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</si>
  <si>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</si>
  <si>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</si>
  <si>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</si>
  <si>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</si>
  <si>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</si>
  <si>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</si>
  <si>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</si>
  <si>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</si>
  <si>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</si>
  <si>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</si>
  <si>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</si>
  <si>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</si>
  <si>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</si>
  <si>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</si>
  <si>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</si>
  <si>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</si>
  <si>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</si>
  <si>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</si>
  <si>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</si>
  <si>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</si>
  <si>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</si>
  <si>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</si>
  <si>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</si>
  <si>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</si>
  <si>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</si>
  <si>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</si>
  <si>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</si>
  <si>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</si>
  <si>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</si>
  <si>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</si>
  <si>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</si>
  <si>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</si>
  <si>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</si>
  <si>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</si>
  <si>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</si>
  <si>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</si>
  <si>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</si>
  <si>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</si>
  <si>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</si>
  <si>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</si>
  <si>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</si>
  <si>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</si>
  <si>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</si>
  <si>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</si>
  <si>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</si>
  <si>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</si>
  <si>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</si>
  <si>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</si>
  <si>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</si>
  <si>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</si>
  <si>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</si>
  <si>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</si>
  <si>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</si>
  <si>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</si>
  <si>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</si>
  <si>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</si>
  <si>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</si>
  <si>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</si>
  <si>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</si>
  <si>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</si>
  <si>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</si>
  <si>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</si>
  <si>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</si>
  <si>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</si>
  <si>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</si>
  <si>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</si>
  <si>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</si>
  <si>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</si>
  <si>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</si>
  <si>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</si>
  <si>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</si>
  <si>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</si>
  <si>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</si>
  <si>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</si>
  <si>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</si>
  <si>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</si>
  <si>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</si>
  <si>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</si>
  <si>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</si>
  <si>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</si>
  <si>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</si>
  <si>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</si>
  <si>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</si>
  <si>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</si>
  <si>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</si>
  <si>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</si>
  <si>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</si>
  <si>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</si>
  <si>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</si>
  <si>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</si>
  <si>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</si>
  <si>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</si>
  <si>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</si>
  <si>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</si>
  <si>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</si>
  <si>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</si>
  <si>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</si>
  <si>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</si>
  <si>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</si>
  <si>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</si>
  <si>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</si>
  <si>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</si>
  <si>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</si>
  <si>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</si>
  <si>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</si>
  <si>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</si>
  <si>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</si>
  <si>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</si>
  <si>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</si>
  <si>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</si>
  <si>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</si>
  <si>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</si>
  <si>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</si>
  <si>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</si>
  <si>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</si>
  <si>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</si>
  <si>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</si>
  <si>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</si>
  <si>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</si>
  <si>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</si>
  <si>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</si>
  <si>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</si>
  <si>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</si>
  <si>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</si>
  <si>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</si>
  <si>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</si>
  <si>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</si>
  <si>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</si>
  <si>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</si>
  <si>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</si>
  <si>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</si>
  <si>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</si>
  <si>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</si>
  <si>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</si>
  <si>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</si>
  <si>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</si>
  <si>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</si>
  <si>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</si>
  <si>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</si>
  <si>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</si>
  <si>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</si>
  <si>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</si>
  <si>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</si>
  <si>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</si>
  <si>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</si>
  <si>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</si>
  <si>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</si>
  <si>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</si>
  <si>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</si>
  <si>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</si>
  <si>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</si>
  <si>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</si>
  <si>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</si>
  <si>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</si>
  <si>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</si>
  <si>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</si>
  <si>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</si>
  <si>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</si>
  <si>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</si>
  <si>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</si>
  <si>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</si>
  <si>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</si>
  <si>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</si>
  <si>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</si>
  <si>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</si>
  <si>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</si>
  <si>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</si>
  <si>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</si>
  <si>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</si>
  <si>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</si>
  <si>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</si>
  <si>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</si>
  <si>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RAKUTEN INC COMMON STOCK</t>
  </si>
  <si>
    <t>DR</t>
  </si>
  <si>
    <t>JPY</t>
  </si>
  <si>
    <t>N</t>
  </si>
  <si>
    <t>MERCK KGAA SPONSORED ADR ADR</t>
  </si>
  <si>
    <t>USD</t>
  </si>
  <si>
    <t>INFINEON TECHNOLOGIES ADR ADR</t>
  </si>
  <si>
    <t>INFINEON TECHNOLOGIES AG COMMON STOCK</t>
  </si>
  <si>
    <t>EUR</t>
  </si>
  <si>
    <t>STMICROELECTRONICS NV NY SHS NY REG SHRS</t>
  </si>
  <si>
    <t>SAP SE SPONSORED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</si>
  <si>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</si>
  <si>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</si>
  <si>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</si>
  <si>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</si>
  <si>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</si>
  <si>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</si>
  <si>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GRIFOLS SA ADR ADR</t>
  </si>
  <si>
    <t>FERRARI NV COMMON STOCK EUR.01</t>
  </si>
  <si>
    <t>PAN PACIFIC INTERNATIONAL HO COMMON STOCK</t>
  </si>
  <si>
    <t>LINE CORP SPONSORED ADR</t>
  </si>
  <si>
    <t>MORPHOSYS AG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</si>
  <si>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</si>
  <si>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</si>
  <si>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</si>
  <si>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</si>
  <si>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</si>
  <si>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</si>
  <si>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</si>
  <si>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</si>
  <si>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</si>
  <si>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</si>
  <si>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</si>
  <si>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</si>
  <si>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</si>
  <si>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</si>
  <si>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</si>
  <si>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</si>
  <si>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</si>
  <si>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</si>
  <si>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</si>
  <si>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</si>
  <si>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</si>
  <si>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</si>
  <si>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</si>
  <si>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</si>
  <si>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</si>
  <si>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</si>
  <si>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</si>
  <si>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</si>
  <si>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</si>
  <si>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</si>
  <si>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</si>
  <si>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</si>
  <si>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</si>
  <si>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</si>
  <si>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</si>
  <si>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</si>
  <si>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</si>
  <si>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</si>
  <si>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</si>
  <si>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</si>
  <si>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</si>
  <si>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</si>
  <si>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</si>
  <si>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</si>
  <si>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</si>
  <si>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</si>
  <si>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</si>
  <si>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</si>
  <si>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</si>
  <si>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</si>
  <si>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</si>
  <si>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</si>
  <si>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</si>
  <si>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AUSTRALIAN DOLLAR</t>
  </si>
  <si>
    <t>FC</t>
  </si>
  <si>
    <t>POUND STERLING</t>
  </si>
  <si>
    <t>STRS LIQUIDITY FUND</t>
  </si>
  <si>
    <t>8322049D5</t>
  </si>
  <si>
    <t>SF</t>
  </si>
  <si>
    <t>SWEDISH KRONA</t>
  </si>
  <si>
    <t>SEK</t>
  </si>
  <si>
    <t>SWISS FRANC</t>
  </si>
  <si>
    <t>EURO CURRENCY</t>
  </si>
  <si>
    <t>JAPANESE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</si>
</sst>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  <numFmt numFmtId="171" formatCode="#,##0.00;\(#,##0.0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14" fontId="25" fillId="0" borderId="0" xfId="0" applyNumberFormat="1" applyFont="1"/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171" fontId="22" fillId="0" borderId="0" xfId="0" applyNumberFormat="1" applyFont="1" applyAlignment="1">
      <alignment horizontal="right"/>
    </xf>
  </cellXfs>
  <cellStyles count="13">
    <cellStyle name="Comma" xfId="1" builtinId="3"/>
    <cellStyle name="Normal" xfId="0" builtinId="0"/>
    <cellStyle name="Normal 10" xfId="11" xr:uid="{63686ADF-4C74-40DF-8364-F68F42237B82}"/>
    <cellStyle name="Normal 11" xfId="12" xr:uid="{E2ACD775-4BB8-4DC8-B14B-9FF633C827C8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B6" sqref="B6"/>
    </sheetView>
  </sheetViews>
  <sheetFormatPr defaultRowHeight="13.1" x14ac:dyDescent="0.25"/>
  <cols>
    <col min="1" max="1" width="20.75" style="2" customWidth="1"/>
    <col min="2" max="2" width="38" style="2" customWidth="1"/>
    <col min="3" max="3" width="4.125" style="2" customWidth="1"/>
    <col min="4" max="4" width="24.375" style="13" bestFit="1" customWidth="1"/>
    <col min="5" max="5" width="20.25" style="13" customWidth="1"/>
    <col min="6" max="6" width="17.75" style="13" customWidth="1"/>
    <col min="7" max="7" width="48.75" style="2" bestFit="1" customWidth="1"/>
    <col min="8" max="8" width="53.625" style="2" bestFit="1" customWidth="1"/>
  </cols>
  <sheetData>
    <row r="1" spans="1:8" s="9" customFormat="1" ht="31.6" customHeight="1" x14ac:dyDescent="0.3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5">
      <c r="C3" s="8"/>
      <c r="D3" s="14"/>
      <c r="E3" s="14"/>
      <c r="F3" s="14"/>
      <c r="G3" s="8"/>
    </row>
    <row r="4" spans="1:8" ht="20.3" customHeight="1" x14ac:dyDescent="0.25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8" customHeight="1" x14ac:dyDescent="0.25">
      <c r="A5" s="29" t="s">
        <v>106</v>
      </c>
      <c r="B5" s="29">
        <v>43875</v>
      </c>
      <c r="C5" s="8"/>
      <c r="D5" s="14"/>
      <c r="E5" s="14"/>
      <c r="F5" s="14"/>
      <c r="G5" s="8"/>
    </row>
    <row r="6" spans="1:8" x14ac:dyDescent="0.25">
      <c r="C6" s="8"/>
      <c r="D6" s="14"/>
      <c r="E6" s="14"/>
      <c r="F6" s="14"/>
      <c r="G6" s="8"/>
    </row>
    <row r="7" spans="1:8" x14ac:dyDescent="0.25">
      <c r="C7" s="8"/>
      <c r="D7" s="14"/>
      <c r="E7" s="14"/>
      <c r="F7" s="14"/>
      <c r="G7" s="8"/>
    </row>
    <row r="13" spans="1:8" s="10" customFormat="1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5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79070267.050000012</v>
      </c>
      <c r="E15" s="30">
        <f>+Recon!H3</f>
        <v>79083935.769999996</v>
      </c>
      <c r="F15" s="13">
        <f ca="1">+D15-E15</f>
        <v>-13668.719999983907</v>
      </c>
      <c r="G15" s="2" t="s">
        <v>29</v>
      </c>
      <c r="H15" s="2" t="s">
        <v>42</v>
      </c>
    </row>
    <row r="16" spans="1:8" x14ac:dyDescent="0.25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52962.299999999996</v>
      </c>
      <c r="E16" s="30">
        <f>+Recon!B3</f>
        <v>8978.43</v>
      </c>
      <c r="F16" s="13">
        <f ca="1">+D16-E16</f>
        <v>43983.869999999995</v>
      </c>
      <c r="G16" s="2" t="s">
        <v>29</v>
      </c>
      <c r="H16" s="2" t="s">
        <v>43</v>
      </c>
    </row>
    <row r="17" spans="1:7" x14ac:dyDescent="0.25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5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5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5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5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5">
      <c r="B23" s="2" t="s">
        <v>31</v>
      </c>
      <c r="D23" s="16">
        <f ca="1">SUM(D14:D22)</f>
        <v>79123229.350000009</v>
      </c>
      <c r="E23" s="16">
        <f>SUM(E14:E22)</f>
        <v>79092914.200000003</v>
      </c>
      <c r="F23" s="16">
        <f ca="1">SUM(F14:F22)</f>
        <v>30315.150000016089</v>
      </c>
    </row>
    <row r="24" spans="1:7" x14ac:dyDescent="0.25">
      <c r="B24" s="15" t="s">
        <v>36</v>
      </c>
      <c r="D24" s="16">
        <f>Trial!G43</f>
        <v>79123229.349999994</v>
      </c>
    </row>
    <row r="25" spans="1:7" x14ac:dyDescent="0.25">
      <c r="G25" s="24"/>
    </row>
    <row r="26" spans="1:7" x14ac:dyDescent="0.25">
      <c r="B26" s="15" t="s">
        <v>46</v>
      </c>
      <c r="D26" s="13">
        <f ca="1">+D23-D24</f>
        <v>0</v>
      </c>
      <c r="F26" s="23">
        <f ca="1">(+F23-F18)/D23</f>
        <v>3.8313843164714163E-4</v>
      </c>
    </row>
    <row r="33" spans="1:8" s="9" customFormat="1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5">
      <c r="A34" s="2" t="s">
        <v>56</v>
      </c>
      <c r="C34" s="13"/>
      <c r="F34" s="2"/>
      <c r="H34"/>
    </row>
    <row r="35" spans="1:8" x14ac:dyDescent="0.25">
      <c r="A35" s="2" t="s">
        <v>57</v>
      </c>
      <c r="C35" s="13"/>
      <c r="F35" s="2"/>
      <c r="H35"/>
    </row>
    <row r="36" spans="1:8" x14ac:dyDescent="0.25">
      <c r="A36" s="2" t="s">
        <v>53</v>
      </c>
      <c r="C36" s="13"/>
      <c r="F36" s="2"/>
      <c r="H36"/>
    </row>
    <row r="37" spans="1:8" x14ac:dyDescent="0.25">
      <c r="A37" s="2" t="s">
        <v>54</v>
      </c>
      <c r="C37" s="13"/>
      <c r="F37" s="2"/>
      <c r="H37"/>
    </row>
    <row r="38" spans="1:8" x14ac:dyDescent="0.25">
      <c r="A38" s="2" t="s">
        <v>55</v>
      </c>
      <c r="C38" s="13"/>
      <c r="F38" s="2"/>
      <c r="H38"/>
    </row>
    <row r="39" spans="1:8" x14ac:dyDescent="0.25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2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R58" sqref="R58"/>
    </sheetView>
  </sheetViews>
  <sheetFormatPr defaultColWidth="9.25" defaultRowHeight="13.1" x14ac:dyDescent="0.25"/>
  <cols>
    <col min="1" max="1" width="16.125" style="3" customWidth="1"/>
    <col min="2" max="2" width="6.75" style="3" customWidth="1"/>
    <col min="3" max="3" width="10.875" style="3" bestFit="1" customWidth="1"/>
    <col min="4" max="4" width="20.25" style="3" customWidth="1"/>
    <col min="5" max="5" width="16.375" style="4" customWidth="1"/>
    <col min="6" max="6" width="15.25" style="2" customWidth="1"/>
    <col min="7" max="7" width="21.625" style="2" customWidth="1"/>
    <col min="8" max="8" width="11.875" style="2" bestFit="1" customWidth="1"/>
    <col min="9" max="9" width="13.625" style="2" customWidth="1"/>
    <col min="10" max="10" width="15.125" style="2" bestFit="1" customWidth="1"/>
    <col min="11" max="11" width="15.375" style="3" customWidth="1"/>
    <col min="12" max="13" width="15.75" style="3" bestFit="1" customWidth="1"/>
    <col min="14" max="14" width="18.125" style="3" customWidth="1"/>
    <col min="15" max="16" width="12.625" style="2" bestFit="1" customWidth="1"/>
    <col min="17" max="17" width="11.75" style="2" customWidth="1"/>
    <col min="18" max="18" width="37.75" style="5" customWidth="1"/>
    <col min="19" max="19" width="21.75" style="5" customWidth="1"/>
    <col min="20" max="16384" width="9.25" style="2"/>
  </cols>
  <sheetData>
    <row r="1" spans="1:19" ht="13.75" thickBot="1" x14ac:dyDescent="0.3"/>
    <row r="2" spans="1:19" ht="13.75" thickBot="1" x14ac:dyDescent="0.3">
      <c r="A2" s="77" t="s">
        <v>34</v>
      </c>
      <c r="B2" s="70"/>
      <c r="C2" s="70"/>
      <c r="D2" s="70"/>
      <c r="E2" s="71"/>
      <c r="G2" s="77" t="s">
        <v>16</v>
      </c>
      <c r="H2" s="70"/>
      <c r="I2" s="70"/>
      <c r="J2" s="70"/>
      <c r="K2" s="71"/>
      <c r="M2" s="69" t="s">
        <v>40</v>
      </c>
      <c r="N2" s="70"/>
      <c r="O2" s="70"/>
      <c r="P2" s="70"/>
      <c r="Q2" s="71"/>
    </row>
    <row r="3" spans="1:19" x14ac:dyDescent="0.25">
      <c r="A3" s="7" t="s">
        <v>11</v>
      </c>
      <c r="B3" s="78">
        <f>SUM(P:P)</f>
        <v>8978.43</v>
      </c>
      <c r="C3" s="78"/>
      <c r="D3" s="78"/>
      <c r="E3" s="79"/>
      <c r="F3" s="2" t="s">
        <v>38</v>
      </c>
      <c r="G3" s="7" t="s">
        <v>11</v>
      </c>
      <c r="H3" s="78">
        <f>SUM(M13:M59972)</f>
        <v>79083935.769999996</v>
      </c>
      <c r="I3" s="78"/>
      <c r="J3" s="78"/>
      <c r="K3" s="79"/>
      <c r="L3" s="2" t="s">
        <v>38</v>
      </c>
      <c r="M3" s="7" t="s">
        <v>11</v>
      </c>
      <c r="N3" s="72">
        <f>SUM(G13:G59972)</f>
        <v>2023118</v>
      </c>
      <c r="O3" s="72"/>
      <c r="P3" s="72"/>
      <c r="Q3" s="73"/>
      <c r="R3" s="2" t="s">
        <v>38</v>
      </c>
    </row>
    <row r="4" spans="1:19" x14ac:dyDescent="0.25">
      <c r="A4" s="7" t="s">
        <v>12</v>
      </c>
      <c r="B4" s="78">
        <f>SUM(O:O)</f>
        <v>8978.43</v>
      </c>
      <c r="C4" s="78"/>
      <c r="D4" s="78"/>
      <c r="E4" s="79"/>
      <c r="F4" s="2" t="s">
        <v>38</v>
      </c>
      <c r="G4" s="7" t="s">
        <v>12</v>
      </c>
      <c r="H4" s="78">
        <f>SUM(L13:L59973)</f>
        <v>79070267.049999967</v>
      </c>
      <c r="I4" s="78"/>
      <c r="J4" s="78"/>
      <c r="K4" s="79"/>
      <c r="L4" s="2" t="s">
        <v>38</v>
      </c>
      <c r="M4" s="7" t="s">
        <v>12</v>
      </c>
      <c r="N4" s="74">
        <f>SUM(F13:F59973)</f>
        <v>2023118</v>
      </c>
      <c r="O4" s="74"/>
      <c r="P4" s="74"/>
      <c r="Q4" s="75"/>
      <c r="R4" s="2" t="s">
        <v>38</v>
      </c>
      <c r="S4" s="22">
        <v>1806476.8499999999</v>
      </c>
    </row>
    <row r="5" spans="1:19" ht="13.75" thickBot="1" x14ac:dyDescent="0.3">
      <c r="A5" s="7" t="s">
        <v>13</v>
      </c>
      <c r="B5" s="78">
        <f>B4-B3</f>
        <v>0</v>
      </c>
      <c r="C5" s="78"/>
      <c r="D5" s="78"/>
      <c r="E5" s="79"/>
      <c r="F5" s="2" t="s">
        <v>10</v>
      </c>
      <c r="G5" s="7" t="s">
        <v>13</v>
      </c>
      <c r="H5" s="78">
        <f>H4-H3</f>
        <v>-13668.72000002861</v>
      </c>
      <c r="I5" s="78"/>
      <c r="J5" s="78"/>
      <c r="K5" s="79"/>
      <c r="M5" s="7" t="s">
        <v>13</v>
      </c>
      <c r="N5" s="74">
        <f>N4-N3</f>
        <v>0</v>
      </c>
      <c r="O5" s="74"/>
      <c r="P5" s="74"/>
      <c r="Q5" s="75"/>
      <c r="S5" s="22">
        <f>+S4-B4</f>
        <v>1797498.42</v>
      </c>
    </row>
    <row r="6" spans="1:19" ht="13.75" thickBot="1" x14ac:dyDescent="0.3">
      <c r="A6" s="76" t="s">
        <v>14</v>
      </c>
      <c r="B6" s="70"/>
      <c r="C6" s="70"/>
      <c r="D6" s="70"/>
      <c r="E6" s="71"/>
      <c r="G6" s="76" t="s">
        <v>14</v>
      </c>
      <c r="H6" s="70"/>
      <c r="I6" s="70"/>
      <c r="J6" s="70"/>
      <c r="K6" s="71"/>
      <c r="M6" s="76" t="s">
        <v>14</v>
      </c>
      <c r="N6" s="70"/>
      <c r="O6" s="70"/>
      <c r="P6" s="70"/>
      <c r="Q6" s="71"/>
      <c r="S6" s="21"/>
    </row>
    <row r="7" spans="1:19" ht="12.8" customHeight="1" x14ac:dyDescent="0.25">
      <c r="A7" s="6"/>
      <c r="B7" s="68" t="s">
        <v>39</v>
      </c>
      <c r="C7" s="56"/>
      <c r="D7" s="56"/>
      <c r="E7" s="57"/>
      <c r="G7" s="6"/>
      <c r="H7" s="68" t="s">
        <v>44</v>
      </c>
      <c r="I7" s="56"/>
      <c r="J7" s="56"/>
      <c r="K7" s="57"/>
      <c r="M7" s="55" t="s">
        <v>45</v>
      </c>
      <c r="N7" s="56"/>
      <c r="O7" s="56"/>
      <c r="P7" s="57"/>
      <c r="Q7" s="3"/>
    </row>
    <row r="8" spans="1:19" x14ac:dyDescent="0.25">
      <c r="A8" s="6"/>
      <c r="B8" s="58"/>
      <c r="C8" s="59"/>
      <c r="D8" s="59"/>
      <c r="E8" s="60"/>
      <c r="F8" s="2" t="s">
        <v>15</v>
      </c>
      <c r="G8" s="6"/>
      <c r="H8" s="58"/>
      <c r="I8" s="59"/>
      <c r="J8" s="59"/>
      <c r="K8" s="60"/>
      <c r="L8" s="2" t="s">
        <v>15</v>
      </c>
      <c r="M8" s="58"/>
      <c r="N8" s="59"/>
      <c r="O8" s="59"/>
      <c r="P8" s="60"/>
      <c r="Q8" s="2" t="s">
        <v>15</v>
      </c>
    </row>
    <row r="9" spans="1:19" ht="13.75" thickBot="1" x14ac:dyDescent="0.3">
      <c r="A9" s="6"/>
      <c r="B9" s="61"/>
      <c r="C9" s="62"/>
      <c r="D9" s="62"/>
      <c r="E9" s="63"/>
      <c r="G9" s="6"/>
      <c r="H9" s="61"/>
      <c r="I9" s="62"/>
      <c r="J9" s="62"/>
      <c r="K9" s="63"/>
      <c r="L9" s="2"/>
      <c r="M9" s="61"/>
      <c r="N9" s="62"/>
      <c r="O9" s="62"/>
      <c r="P9" s="63"/>
    </row>
    <row r="11" spans="1:19" s="1" customFormat="1" ht="12.45" x14ac:dyDescent="0.2">
      <c r="A11" s="65" t="s">
        <v>8</v>
      </c>
      <c r="B11" s="65" t="s">
        <v>0</v>
      </c>
      <c r="C11" s="65" t="s">
        <v>1</v>
      </c>
      <c r="D11" s="66" t="s">
        <v>9</v>
      </c>
      <c r="E11" s="66" t="s">
        <v>2</v>
      </c>
      <c r="F11" s="39" t="s">
        <v>17</v>
      </c>
      <c r="G11" s="39"/>
      <c r="H11" s="65" t="s">
        <v>3</v>
      </c>
      <c r="I11" s="39" t="s">
        <v>48</v>
      </c>
      <c r="J11" s="39"/>
      <c r="K11" s="65" t="s">
        <v>3</v>
      </c>
      <c r="L11" s="67" t="s">
        <v>18</v>
      </c>
      <c r="M11" s="67"/>
      <c r="N11" s="65" t="s">
        <v>3</v>
      </c>
      <c r="O11" s="39" t="s">
        <v>4</v>
      </c>
      <c r="P11" s="39"/>
      <c r="Q11" s="65" t="s">
        <v>3</v>
      </c>
      <c r="R11" s="64" t="s">
        <v>49</v>
      </c>
      <c r="S11" s="64" t="s">
        <v>5</v>
      </c>
    </row>
    <row r="12" spans="1:19" s="1" customFormat="1" ht="12.45" x14ac:dyDescent="0.2">
      <c r="A12" s="65"/>
      <c r="B12" s="65"/>
      <c r="C12" s="65"/>
      <c r="D12" s="66"/>
      <c r="E12" s="66"/>
      <c r="F12" s="40" t="s">
        <v>6</v>
      </c>
      <c r="G12" s="40" t="s">
        <v>7</v>
      </c>
      <c r="H12" s="65"/>
      <c r="I12" s="40" t="s">
        <v>6</v>
      </c>
      <c r="J12" s="40" t="s">
        <v>7</v>
      </c>
      <c r="K12" s="65"/>
      <c r="L12" s="34" t="s">
        <v>6</v>
      </c>
      <c r="M12" s="34" t="s">
        <v>7</v>
      </c>
      <c r="N12" s="65"/>
      <c r="O12" s="40" t="s">
        <v>6</v>
      </c>
      <c r="P12" s="40" t="s">
        <v>7</v>
      </c>
      <c r="Q12" s="65"/>
      <c r="R12" s="64"/>
      <c r="S12" s="64"/>
    </row>
    <row r="13" spans="1:19" x14ac:dyDescent="0.25">
      <c r="A13" s="46">
        <v>43875</v>
      </c>
      <c r="B13" s="35" t="s">
        <v>59</v>
      </c>
      <c r="C13" s="42">
        <f>VLOOKUP(D13,'Holdings Manager'!$C$2:$O$65,13,FALSE)</f>
        <v>43</v>
      </c>
      <c r="D13" t="s">
        <v>144</v>
      </c>
      <c r="E13" t="s">
        <v>143</v>
      </c>
      <c r="F13" s="44">
        <f>VLOOKUP(D13,'Holdings Manager'!$C$2:$E$65,3,FALSE)</f>
        <v>38552</v>
      </c>
      <c r="G13" s="44">
        <f>VLOOKUP(D13,Sheet1!$C$2:$E$65,3,FALSE)</f>
        <v>38552</v>
      </c>
      <c r="H13" s="36">
        <f>F13-G13</f>
        <v>0</v>
      </c>
      <c r="I13" s="44">
        <f>VLOOKUP(D13,'Holdings Manager'!$C$2:$J$65,8,FALSE)</f>
        <v>48.82</v>
      </c>
      <c r="J13" s="44">
        <f>VLOOKUP(D13,Sheet1!$C$2:$J$65,8,FALSE)</f>
        <v>48.82</v>
      </c>
      <c r="K13" s="37">
        <f>I13-J13</f>
        <v>0</v>
      </c>
      <c r="L13" s="44">
        <f>VLOOKUP(D13,'Holdings Manager'!$C$2:$H$65,6,FALSE)</f>
        <v>1882108.64</v>
      </c>
      <c r="M13" s="44">
        <f>VLOOKUP(D13,Sheet1!$C$2:$H$65,6,FALSE)</f>
        <v>1882108.64</v>
      </c>
      <c r="N13" s="37">
        <f>L13-M13</f>
        <v>0</v>
      </c>
      <c r="O13" s="44">
        <f>IFERROR(VLOOKUP(D13,'Accruals Manager'!$B$2:$C$33,2,FALSE),0)</f>
        <v>0</v>
      </c>
      <c r="P13" s="44">
        <v>0</v>
      </c>
      <c r="Q13" s="36">
        <f t="shared" ref="Q13:Q72" si="0">O13-P13</f>
        <v>0</v>
      </c>
      <c r="R13" s="38"/>
      <c r="S13" s="38"/>
    </row>
    <row r="14" spans="1:19" x14ac:dyDescent="0.25">
      <c r="A14" s="46">
        <v>43875</v>
      </c>
      <c r="B14" s="35" t="s">
        <v>59</v>
      </c>
      <c r="C14" s="42">
        <f>VLOOKUP(D14,'Holdings Manager'!$C$2:$O$65,13,FALSE)</f>
        <v>43</v>
      </c>
      <c r="D14" s="43" t="s">
        <v>151</v>
      </c>
      <c r="E14" s="43">
        <v>617760202</v>
      </c>
      <c r="F14" s="44">
        <f>VLOOKUP(D14,'Holdings Manager'!$C$2:$E$65,3,FALSE)</f>
        <v>14000</v>
      </c>
      <c r="G14" s="44">
        <f>VLOOKUP(D14,Sheet1!$C$2:$E$65,3,FALSE)</f>
        <v>14000</v>
      </c>
      <c r="H14" s="36">
        <f t="shared" ref="H14:H72" si="1">F14-G14</f>
        <v>0</v>
      </c>
      <c r="I14" s="44">
        <f>VLOOKUP(D14,'Holdings Manager'!$C$2:$J$65,8,FALSE)</f>
        <v>30.76</v>
      </c>
      <c r="J14" s="44">
        <f>VLOOKUP(D14,Sheet1!$C$2:$J$65,8,FALSE)</f>
        <v>30.76</v>
      </c>
      <c r="K14" s="37">
        <f t="shared" ref="K14:K72" si="2">I14-J14</f>
        <v>0</v>
      </c>
      <c r="L14" s="44">
        <f>VLOOKUP(D14,'Holdings Manager'!$C$2:$H$65,6,FALSE)</f>
        <v>430640</v>
      </c>
      <c r="M14" s="44">
        <f>VLOOKUP(D14,Sheet1!$C$2:$H$65,6,FALSE)</f>
        <v>430640</v>
      </c>
      <c r="N14" s="37">
        <f t="shared" ref="N14:N72" si="3">L14-M14</f>
        <v>0</v>
      </c>
      <c r="O14" s="44">
        <f>IFERROR(VLOOKUP(D14,'Accruals Manager'!$B$2:$C$33,2,FALSE),0)</f>
        <v>0</v>
      </c>
      <c r="P14" s="44">
        <v>0</v>
      </c>
      <c r="Q14" s="36">
        <f t="shared" si="0"/>
        <v>0</v>
      </c>
      <c r="S14" s="38"/>
    </row>
    <row r="15" spans="1:19" ht="12.8" customHeight="1" x14ac:dyDescent="0.25">
      <c r="A15" s="46">
        <v>43875</v>
      </c>
      <c r="B15" s="35" t="s">
        <v>59</v>
      </c>
      <c r="C15" s="42">
        <f>VLOOKUP(D15,'Holdings Manager'!$C$2:$O$65,13,FALSE)</f>
        <v>41</v>
      </c>
      <c r="D15" s="43" t="s">
        <v>122</v>
      </c>
      <c r="E15" s="43" t="s">
        <v>121</v>
      </c>
      <c r="F15" s="44">
        <f>VLOOKUP(D15,'Holdings Manager'!$C$2:$E$65,3,FALSE)</f>
        <v>14596</v>
      </c>
      <c r="G15" s="44">
        <f>VLOOKUP(D15,Sheet1!$C$2:$E$65,3,FALSE)</f>
        <v>14596</v>
      </c>
      <c r="H15" s="36">
        <f t="shared" si="1"/>
        <v>0</v>
      </c>
      <c r="I15" s="44">
        <f>VLOOKUP(D15,'Holdings Manager'!$C$2:$J$65,8,FALSE)</f>
        <v>173.26</v>
      </c>
      <c r="J15" s="44">
        <f>VLOOKUP(D15,Sheet1!$C$2:$J$65,8,FALSE)</f>
        <v>173.26</v>
      </c>
      <c r="K15" s="37">
        <f t="shared" si="2"/>
        <v>0</v>
      </c>
      <c r="L15" s="44">
        <f>VLOOKUP(D15,'Holdings Manager'!$C$2:$H$65,6,FALSE)</f>
        <v>2528902.96</v>
      </c>
      <c r="M15" s="44">
        <f>VLOOKUP(D15,Sheet1!$C$2:$H$65,6,FALSE)</f>
        <v>2528902.96</v>
      </c>
      <c r="N15" s="37">
        <f t="shared" si="3"/>
        <v>0</v>
      </c>
      <c r="O15" s="44">
        <f>IFERROR(VLOOKUP(D15,'Accruals Manager'!$B$2:$C$33,2,FALSE),0)</f>
        <v>67.02</v>
      </c>
      <c r="P15" s="44">
        <v>67.02</v>
      </c>
      <c r="Q15" s="36">
        <f t="shared" si="0"/>
        <v>0</v>
      </c>
      <c r="S15" s="38"/>
    </row>
    <row r="16" spans="1:19" x14ac:dyDescent="0.25">
      <c r="A16" s="46">
        <v>43875</v>
      </c>
      <c r="B16" s="35" t="s">
        <v>59</v>
      </c>
      <c r="C16" s="42">
        <f>VLOOKUP(D16,'Holdings Manager'!$C$2:$O$65,13,FALSE)</f>
        <v>43</v>
      </c>
      <c r="D16" s="43" t="s">
        <v>149</v>
      </c>
      <c r="E16" s="43">
        <v>589339209</v>
      </c>
      <c r="F16" s="44">
        <f>VLOOKUP(D16,'Holdings Manager'!$C$2:$E$65,3,FALSE)</f>
        <v>73023</v>
      </c>
      <c r="G16" s="44">
        <f>VLOOKUP(D16,Sheet1!$C$2:$E$65,3,FALSE)</f>
        <v>73023</v>
      </c>
      <c r="H16" s="36">
        <f t="shared" si="1"/>
        <v>0</v>
      </c>
      <c r="I16" s="44">
        <f>VLOOKUP(D16,'Holdings Manager'!$C$2:$J$65,8,FALSE)</f>
        <v>26.59</v>
      </c>
      <c r="J16" s="44">
        <f>VLOOKUP(D16,Sheet1!$C$2:$J$65,8,FALSE)</f>
        <v>26.54</v>
      </c>
      <c r="K16" s="37">
        <f t="shared" si="2"/>
        <v>5.0000000000000711E-2</v>
      </c>
      <c r="L16" s="44">
        <f>VLOOKUP(D16,'Holdings Manager'!$C$2:$H$65,6,FALSE)</f>
        <v>1941681.57</v>
      </c>
      <c r="M16" s="44">
        <f>VLOOKUP(D16,Sheet1!$C$2:$H$65,6,FALSE)</f>
        <v>1937957.41</v>
      </c>
      <c r="N16" s="37">
        <f t="shared" si="3"/>
        <v>3724.160000000149</v>
      </c>
      <c r="O16" s="44">
        <f>IFERROR(VLOOKUP(D16,'Accruals Manager'!$B$2:$C$33,2,FALSE),0)</f>
        <v>0</v>
      </c>
      <c r="P16" s="44">
        <v>0</v>
      </c>
      <c r="Q16" s="36">
        <f t="shared" si="0"/>
        <v>0</v>
      </c>
      <c r="R16" s="38" t="s">
        <v>47</v>
      </c>
      <c r="S16" s="38"/>
    </row>
    <row r="17" spans="1:19" x14ac:dyDescent="0.25">
      <c r="A17" s="46">
        <v>43875</v>
      </c>
      <c r="B17" s="35" t="s">
        <v>59</v>
      </c>
      <c r="C17" s="42">
        <f>VLOOKUP(D17,'Holdings Manager'!$C$2:$O$65,13,FALSE)</f>
        <v>41</v>
      </c>
      <c r="D17" s="43" t="s">
        <v>159</v>
      </c>
      <c r="E17" s="43" t="s">
        <v>158</v>
      </c>
      <c r="F17" s="44">
        <f>VLOOKUP(D17,'Holdings Manager'!$C$2:$E$65,3,FALSE)</f>
        <v>5992</v>
      </c>
      <c r="G17" s="44">
        <f>VLOOKUP(D17,Sheet1!$C$2:$E$65,3,FALSE)</f>
        <v>5992</v>
      </c>
      <c r="H17" s="36">
        <f t="shared" si="1"/>
        <v>0</v>
      </c>
      <c r="I17" s="44">
        <f>VLOOKUP(D17,'Holdings Manager'!$C$2:$J$65,8,FALSE)</f>
        <v>531.22</v>
      </c>
      <c r="J17" s="44">
        <f>VLOOKUP(D17,Sheet1!$C$2:$J$65,8,FALSE)</f>
        <v>531.22</v>
      </c>
      <c r="K17" s="37">
        <f t="shared" si="2"/>
        <v>0</v>
      </c>
      <c r="L17" s="44">
        <f>VLOOKUP(D17,'Holdings Manager'!$C$2:$H$65,6,FALSE)</f>
        <v>3183070.24</v>
      </c>
      <c r="M17" s="44">
        <f>VLOOKUP(D17,Sheet1!$C$2:$H$65,6,FALSE)</f>
        <v>3183070.24</v>
      </c>
      <c r="N17" s="37">
        <f t="shared" si="3"/>
        <v>0</v>
      </c>
      <c r="O17" s="44">
        <f>IFERROR(VLOOKUP(D17,'Accruals Manager'!$B$2:$C$33,2,FALSE),0)</f>
        <v>0</v>
      </c>
      <c r="P17" s="44">
        <v>0</v>
      </c>
      <c r="Q17" s="36">
        <f t="shared" si="0"/>
        <v>0</v>
      </c>
      <c r="S17" s="38"/>
    </row>
    <row r="18" spans="1:19" x14ac:dyDescent="0.25">
      <c r="A18" s="46">
        <v>43875</v>
      </c>
      <c r="B18" s="35" t="s">
        <v>59</v>
      </c>
      <c r="C18" s="42">
        <f>VLOOKUP(D18,'Holdings Manager'!$C$2:$O$65,13,FALSE)</f>
        <v>43</v>
      </c>
      <c r="D18" s="43" t="s">
        <v>164</v>
      </c>
      <c r="E18" s="43" t="s">
        <v>163</v>
      </c>
      <c r="F18" s="44">
        <f>VLOOKUP(D18,'Holdings Manager'!$C$2:$E$65,3,FALSE)</f>
        <v>77042</v>
      </c>
      <c r="G18" s="44">
        <f>VLOOKUP(D18,Sheet1!$C$2:$E$65,3,FALSE)</f>
        <v>77042</v>
      </c>
      <c r="H18" s="36">
        <f t="shared" si="1"/>
        <v>0</v>
      </c>
      <c r="I18" s="44">
        <f>VLOOKUP(D18,'Holdings Manager'!$C$2:$J$65,8,FALSE)</f>
        <v>8.7850000000000001</v>
      </c>
      <c r="J18" s="44">
        <f>VLOOKUP(D18,Sheet1!$C$2:$J$65,8,FALSE)</f>
        <v>8.83</v>
      </c>
      <c r="K18" s="37">
        <f t="shared" si="2"/>
        <v>-4.4999999999999929E-2</v>
      </c>
      <c r="L18" s="44">
        <f>VLOOKUP(D18,'Holdings Manager'!$C$2:$H$65,6,FALSE)</f>
        <v>676813.97</v>
      </c>
      <c r="M18" s="44">
        <f>VLOOKUP(D18,Sheet1!$C$2:$H$65,6,FALSE)</f>
        <v>680589.03</v>
      </c>
      <c r="N18" s="37">
        <f t="shared" si="3"/>
        <v>-3775.0600000000559</v>
      </c>
      <c r="O18" s="44">
        <f>IFERROR(VLOOKUP(D18,'Accruals Manager'!$B$2:$C$33,2,FALSE),0)</f>
        <v>0</v>
      </c>
      <c r="P18" s="44">
        <v>0</v>
      </c>
      <c r="Q18" s="36">
        <f t="shared" si="0"/>
        <v>0</v>
      </c>
      <c r="R18" s="38" t="s">
        <v>47</v>
      </c>
      <c r="S18" s="38"/>
    </row>
    <row r="19" spans="1:19" ht="12.8" customHeight="1" x14ac:dyDescent="0.25">
      <c r="A19" s="46">
        <v>43875</v>
      </c>
      <c r="B19" s="35" t="s">
        <v>59</v>
      </c>
      <c r="C19" s="42">
        <f>VLOOKUP(D19,'Holdings Manager'!$C$2:$O$65,13,FALSE)</f>
        <v>41</v>
      </c>
      <c r="D19" s="43" t="s">
        <v>172</v>
      </c>
      <c r="E19" s="43" t="s">
        <v>171</v>
      </c>
      <c r="F19" s="44">
        <f>VLOOKUP(D19,'Holdings Manager'!$C$2:$E$65,3,FALSE)</f>
        <v>30672</v>
      </c>
      <c r="G19" s="44">
        <f>VLOOKUP(D19,Sheet1!$C$2:$E$65,3,FALSE)</f>
        <v>30672</v>
      </c>
      <c r="H19" s="36">
        <f t="shared" si="1"/>
        <v>0</v>
      </c>
      <c r="I19" s="44">
        <f>VLOOKUP(D19,'Holdings Manager'!$C$2:$J$65,8,FALSE)</f>
        <v>63.19</v>
      </c>
      <c r="J19" s="44">
        <f>VLOOKUP(D19,Sheet1!$C$2:$J$65,8,FALSE)</f>
        <v>63.19</v>
      </c>
      <c r="K19" s="37">
        <f t="shared" si="2"/>
        <v>0</v>
      </c>
      <c r="L19" s="44">
        <f>VLOOKUP(D19,'Holdings Manager'!$C$2:$H$65,6,FALSE)</f>
        <v>1938163.68</v>
      </c>
      <c r="M19" s="44">
        <f>VLOOKUP(D19,Sheet1!$C$2:$H$65,6,FALSE)</f>
        <v>1938163.68</v>
      </c>
      <c r="N19" s="37">
        <f t="shared" si="3"/>
        <v>0</v>
      </c>
      <c r="O19" s="44">
        <f>IFERROR(VLOOKUP(D19,'Accruals Manager'!$B$2:$C$33,2,FALSE),0)</f>
        <v>0</v>
      </c>
      <c r="P19" s="44">
        <v>0</v>
      </c>
      <c r="Q19" s="36">
        <f t="shared" si="0"/>
        <v>0</v>
      </c>
      <c r="S19" s="38"/>
    </row>
    <row r="20" spans="1:19" x14ac:dyDescent="0.25">
      <c r="A20" s="46">
        <v>43875</v>
      </c>
      <c r="B20" s="35" t="s">
        <v>59</v>
      </c>
      <c r="C20" s="42">
        <f>VLOOKUP(D20,'Holdings Manager'!$C$2:$O$65,13,FALSE)</f>
        <v>41</v>
      </c>
      <c r="D20" s="43" t="s">
        <v>113</v>
      </c>
      <c r="E20" s="43" t="s">
        <v>112</v>
      </c>
      <c r="F20" s="44">
        <f>VLOOKUP(D20,'Holdings Manager'!$C$2:$E$65,3,FALSE)</f>
        <v>27647</v>
      </c>
      <c r="G20" s="44">
        <f>VLOOKUP(D20,Sheet1!$C$2:$E$65,3,FALSE)</f>
        <v>27647</v>
      </c>
      <c r="H20" s="36">
        <f t="shared" si="1"/>
        <v>0</v>
      </c>
      <c r="I20" s="44">
        <f>VLOOKUP(D20,'Holdings Manager'!$C$2:$J$65,8,FALSE)</f>
        <v>77.58</v>
      </c>
      <c r="J20" s="44">
        <f>VLOOKUP(D20,Sheet1!$C$2:$J$65,8,FALSE)</f>
        <v>77.58</v>
      </c>
      <c r="K20" s="37">
        <f t="shared" si="2"/>
        <v>0</v>
      </c>
      <c r="L20" s="44">
        <f>VLOOKUP(D20,'Holdings Manager'!$C$2:$H$65,6,FALSE)</f>
        <v>2144854.2599999998</v>
      </c>
      <c r="M20" s="44">
        <f>VLOOKUP(D20,Sheet1!$C$2:$H$65,6,FALSE)</f>
        <v>2144854.2599999998</v>
      </c>
      <c r="N20" s="37">
        <f t="shared" si="3"/>
        <v>0</v>
      </c>
      <c r="O20" s="44">
        <f>IFERROR(VLOOKUP(D20,'Accruals Manager'!$B$2:$C$33,2,FALSE),0)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5">
      <c r="A21" s="46">
        <v>43875</v>
      </c>
      <c r="B21" s="35" t="s">
        <v>59</v>
      </c>
      <c r="C21" s="42">
        <f>VLOOKUP(D21,'Holdings Manager'!$C$2:$O$65,13,FALSE)</f>
        <v>43</v>
      </c>
      <c r="D21" s="43" t="s">
        <v>132</v>
      </c>
      <c r="E21" s="43" t="s">
        <v>131</v>
      </c>
      <c r="F21" s="44">
        <f>VLOOKUP(D21,'Holdings Manager'!$C$2:$E$65,3,FALSE)</f>
        <v>22201</v>
      </c>
      <c r="G21" s="44">
        <f>VLOOKUP(D21,Sheet1!$C$2:$E$65,3,FALSE)</f>
        <v>22201</v>
      </c>
      <c r="H21" s="36">
        <f t="shared" si="1"/>
        <v>0</v>
      </c>
      <c r="I21" s="44">
        <f>VLOOKUP(D21,'Holdings Manager'!$C$2:$J$65,8,FALSE)</f>
        <v>62.57</v>
      </c>
      <c r="J21" s="44">
        <f>VLOOKUP(D21,Sheet1!$C$2:$J$65,8,FALSE)</f>
        <v>62.57</v>
      </c>
      <c r="K21" s="37">
        <f t="shared" si="2"/>
        <v>0</v>
      </c>
      <c r="L21" s="44">
        <f>VLOOKUP(D21,'Holdings Manager'!$C$2:$H$65,6,FALSE)</f>
        <v>1389116.57</v>
      </c>
      <c r="M21" s="44">
        <f>VLOOKUP(D21,Sheet1!$C$2:$H$65,6,FALSE)</f>
        <v>1389116.57</v>
      </c>
      <c r="N21" s="37">
        <f t="shared" si="3"/>
        <v>0</v>
      </c>
      <c r="O21" s="44">
        <f>IFERROR(VLOOKUP(D21,'Accruals Manager'!$B$2:$C$33,2,FALSE),0)</f>
        <v>0</v>
      </c>
      <c r="P21" s="44">
        <v>0</v>
      </c>
      <c r="Q21" s="36">
        <f t="shared" si="0"/>
        <v>0</v>
      </c>
      <c r="R21" s="38"/>
      <c r="S21" s="38"/>
    </row>
    <row r="22" spans="1:19" ht="12.8" customHeight="1" x14ac:dyDescent="0.25">
      <c r="A22" s="46">
        <v>43875</v>
      </c>
      <c r="B22" s="35" t="s">
        <v>59</v>
      </c>
      <c r="C22" s="42">
        <f>VLOOKUP(D22,'Holdings Manager'!$C$2:$O$65,13,FALSE)</f>
        <v>41</v>
      </c>
      <c r="D22" s="43" t="s">
        <v>138</v>
      </c>
      <c r="E22" s="43" t="s">
        <v>137</v>
      </c>
      <c r="F22" s="44">
        <f>VLOOKUP(D22,'Holdings Manager'!$C$2:$E$65,3,FALSE)</f>
        <v>11424</v>
      </c>
      <c r="G22" s="44">
        <f>VLOOKUP(D22,Sheet1!$C$2:$E$65,3,FALSE)</f>
        <v>11424</v>
      </c>
      <c r="H22" s="36">
        <f t="shared" si="1"/>
        <v>0</v>
      </c>
      <c r="I22" s="44">
        <f>VLOOKUP(D22,'Holdings Manager'!$C$2:$J$65,8,FALSE)</f>
        <v>175.28</v>
      </c>
      <c r="J22" s="44">
        <f>VLOOKUP(D22,Sheet1!$C$2:$J$65,8,FALSE)</f>
        <v>175.28</v>
      </c>
      <c r="K22" s="37">
        <f t="shared" si="2"/>
        <v>0</v>
      </c>
      <c r="L22" s="44">
        <f>VLOOKUP(D22,'Holdings Manager'!$C$2:$H$65,6,FALSE)</f>
        <v>2002398.72</v>
      </c>
      <c r="M22" s="44">
        <f>VLOOKUP(D22,Sheet1!$C$2:$H$65,6,FALSE)</f>
        <v>2002398.72</v>
      </c>
      <c r="N22" s="37">
        <f t="shared" si="3"/>
        <v>0</v>
      </c>
      <c r="O22" s="44">
        <f>IFERROR(VLOOKUP(D22,'Accruals Manager'!$B$2:$C$33,2,FALSE),0)</f>
        <v>0</v>
      </c>
      <c r="P22" s="44">
        <v>0</v>
      </c>
      <c r="Q22" s="36">
        <f t="shared" si="0"/>
        <v>0</v>
      </c>
      <c r="R22" s="38"/>
      <c r="S22" s="38"/>
    </row>
    <row r="23" spans="1:19" ht="12.8" customHeight="1" x14ac:dyDescent="0.25">
      <c r="A23" s="46">
        <v>43875</v>
      </c>
      <c r="B23" s="35" t="s">
        <v>59</v>
      </c>
      <c r="C23" s="42">
        <f>VLOOKUP(D23,'Holdings Manager'!$C$2:$O$65,13,FALSE)</f>
        <v>43</v>
      </c>
      <c r="D23" s="43" t="s">
        <v>127</v>
      </c>
      <c r="E23" s="43">
        <v>398438408</v>
      </c>
      <c r="F23" s="44">
        <f>VLOOKUP(D23,'Holdings Manager'!$C$2:$E$65,3,FALSE)</f>
        <v>50445</v>
      </c>
      <c r="G23" s="44">
        <f>VLOOKUP(D23,Sheet1!$C$2:$E$65,3,FALSE)</f>
        <v>50445</v>
      </c>
      <c r="H23" s="36">
        <f t="shared" si="1"/>
        <v>0</v>
      </c>
      <c r="I23" s="44">
        <f>VLOOKUP(D23,'Holdings Manager'!$C$2:$J$65,8,FALSE)</f>
        <v>24.64</v>
      </c>
      <c r="J23" s="44">
        <f>VLOOKUP(D23,Sheet1!$C$2:$J$65,8,FALSE)</f>
        <v>24.64</v>
      </c>
      <c r="K23" s="37">
        <f t="shared" si="2"/>
        <v>0</v>
      </c>
      <c r="L23" s="44">
        <f>VLOOKUP(D23,'Holdings Manager'!$C$2:$H$65,6,FALSE)</f>
        <v>1242964.8</v>
      </c>
      <c r="M23" s="44">
        <f>VLOOKUP(D23,Sheet1!$C$2:$H$65,6,FALSE)</f>
        <v>1242964.8</v>
      </c>
      <c r="N23" s="37">
        <f t="shared" si="3"/>
        <v>0</v>
      </c>
      <c r="O23" s="44">
        <f>IFERROR(VLOOKUP(D23,'Accruals Manager'!$B$2:$C$33,2,FALSE),0)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5">
      <c r="A24" s="46">
        <v>43875</v>
      </c>
      <c r="B24" s="35" t="s">
        <v>59</v>
      </c>
      <c r="C24" s="42">
        <f>VLOOKUP(D24,'Holdings Manager'!$C$2:$O$65,13,FALSE)</f>
        <v>41</v>
      </c>
      <c r="D24" s="43" t="s">
        <v>135</v>
      </c>
      <c r="E24" s="43" t="s">
        <v>134</v>
      </c>
      <c r="F24" s="44">
        <f>VLOOKUP(D24,'Holdings Manager'!$C$2:$E$65,3,FALSE)</f>
        <v>17843</v>
      </c>
      <c r="G24" s="44">
        <f>VLOOKUP(D24,Sheet1!$C$2:$E$65,3,FALSE)</f>
        <v>17843</v>
      </c>
      <c r="H24" s="36">
        <f t="shared" si="1"/>
        <v>0</v>
      </c>
      <c r="I24" s="44">
        <f>VLOOKUP(D24,'Holdings Manager'!$C$2:$J$65,8,FALSE)</f>
        <v>92.25</v>
      </c>
      <c r="J24" s="44">
        <f>VLOOKUP(D24,Sheet1!$C$2:$J$65,8,FALSE)</f>
        <v>92.25</v>
      </c>
      <c r="K24" s="37">
        <f t="shared" si="2"/>
        <v>0</v>
      </c>
      <c r="L24" s="44">
        <f>VLOOKUP(D24,'Holdings Manager'!$C$2:$H$65,6,FALSE)</f>
        <v>1646016.75</v>
      </c>
      <c r="M24" s="44">
        <f>VLOOKUP(D24,Sheet1!$C$2:$H$65,6,FALSE)</f>
        <v>1646016.75</v>
      </c>
      <c r="N24" s="37">
        <f t="shared" si="3"/>
        <v>0</v>
      </c>
      <c r="O24" s="44">
        <f>IFERROR(VLOOKUP(D24,'Accruals Manager'!$B$2:$C$33,2,FALSE),0)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5">
      <c r="A25" s="46">
        <v>43875</v>
      </c>
      <c r="B25" s="35" t="s">
        <v>59</v>
      </c>
      <c r="C25" s="42">
        <f>VLOOKUP(D25,'Holdings Manager'!$C$2:$O$65,13,FALSE)</f>
        <v>41</v>
      </c>
      <c r="D25" s="43" t="s">
        <v>198</v>
      </c>
      <c r="E25" s="43" t="s">
        <v>410</v>
      </c>
      <c r="F25" s="44">
        <f>VLOOKUP(D25,'Holdings Manager'!$C$2:$E$65,3,FALSE)</f>
        <v>60507</v>
      </c>
      <c r="G25" s="44">
        <f>VLOOKUP(D25,Sheet1!$C$2:$E$65,3,FALSE)</f>
        <v>60507</v>
      </c>
      <c r="H25" s="36">
        <f t="shared" si="1"/>
        <v>0</v>
      </c>
      <c r="I25" s="44">
        <f>VLOOKUP(D25,'Holdings Manager'!$C$2:$J$65,8,FALSE)</f>
        <v>11.29</v>
      </c>
      <c r="J25" s="44">
        <f>VLOOKUP(D25,Sheet1!$C$2:$J$65,8,FALSE)</f>
        <v>11.29</v>
      </c>
      <c r="K25" s="37">
        <f t="shared" si="2"/>
        <v>0</v>
      </c>
      <c r="L25" s="44">
        <f>VLOOKUP(D25,'Holdings Manager'!$C$2:$H$65,6,FALSE)</f>
        <v>458888.58</v>
      </c>
      <c r="M25" s="44">
        <f>VLOOKUP(D25,Sheet1!$C$2:$H$65,6,FALSE)</f>
        <v>458581.16</v>
      </c>
      <c r="N25" s="37">
        <f t="shared" si="3"/>
        <v>307.42000000004191</v>
      </c>
      <c r="O25" s="44">
        <f>IFERROR(VLOOKUP(D25,'Accruals Manager'!$B$2:$C$33,2,FALSE),0)</f>
        <v>0</v>
      </c>
      <c r="P25" s="44">
        <v>0</v>
      </c>
      <c r="Q25" s="36">
        <f t="shared" si="0"/>
        <v>0</v>
      </c>
      <c r="S25" s="38"/>
    </row>
    <row r="26" spans="1:19" x14ac:dyDescent="0.25">
      <c r="A26" s="46">
        <v>43875</v>
      </c>
      <c r="B26" s="35" t="s">
        <v>59</v>
      </c>
      <c r="C26" s="42">
        <f>VLOOKUP(D26,'Holdings Manager'!$C$2:$O$65,13,FALSE)</f>
        <v>43</v>
      </c>
      <c r="D26" s="43" t="s">
        <v>141</v>
      </c>
      <c r="E26" s="43" t="s">
        <v>140</v>
      </c>
      <c r="F26" s="44">
        <f>VLOOKUP(D26,'Holdings Manager'!$C$2:$E$65,3,FALSE)</f>
        <v>141740</v>
      </c>
      <c r="G26" s="44">
        <f>VLOOKUP(D26,Sheet1!$C$2:$E$65,3,FALSE)</f>
        <v>141740</v>
      </c>
      <c r="H26" s="36">
        <f t="shared" si="1"/>
        <v>0</v>
      </c>
      <c r="I26" s="44">
        <f>VLOOKUP(D26,'Holdings Manager'!$C$2:$J$65,8,FALSE)</f>
        <v>10.15</v>
      </c>
      <c r="J26" s="44">
        <f>VLOOKUP(D26,Sheet1!$C$2:$J$65,8,FALSE)</f>
        <v>10.24</v>
      </c>
      <c r="K26" s="37">
        <f t="shared" si="2"/>
        <v>-8.9999999999999858E-2</v>
      </c>
      <c r="L26" s="44">
        <f>VLOOKUP(D26,'Holdings Manager'!$C$2:$H$65,6,FALSE)</f>
        <v>1438661</v>
      </c>
      <c r="M26" s="44">
        <f>VLOOKUP(D26,Sheet1!$C$2:$H$65,6,FALSE)</f>
        <v>1451701.08</v>
      </c>
      <c r="N26" s="37">
        <f t="shared" si="3"/>
        <v>-13040.080000000075</v>
      </c>
      <c r="O26" s="44">
        <f>IFERROR(VLOOKUP(D26,'Accruals Manager'!$B$2:$C$33,2,FALSE),0)</f>
        <v>0</v>
      </c>
      <c r="P26" s="44">
        <v>0</v>
      </c>
      <c r="Q26" s="36">
        <f t="shared" si="0"/>
        <v>0</v>
      </c>
      <c r="R26" s="38" t="s">
        <v>47</v>
      </c>
      <c r="S26" s="38"/>
    </row>
    <row r="27" spans="1:19" x14ac:dyDescent="0.25">
      <c r="A27" s="46">
        <v>43875</v>
      </c>
      <c r="B27" s="35" t="s">
        <v>59</v>
      </c>
      <c r="C27" s="42">
        <f>VLOOKUP(D27,'Holdings Manager'!$C$2:$O$65,13,FALSE)</f>
        <v>41</v>
      </c>
      <c r="D27" s="43" t="s">
        <v>195</v>
      </c>
      <c r="E27" s="43" t="s">
        <v>413</v>
      </c>
      <c r="F27" s="44">
        <f>VLOOKUP(D27,'Holdings Manager'!$C$2:$E$65,3,FALSE)</f>
        <v>18000</v>
      </c>
      <c r="G27" s="44">
        <f>VLOOKUP(D27,Sheet1!$C$2:$E$65,3,FALSE)</f>
        <v>18000</v>
      </c>
      <c r="H27" s="36">
        <f t="shared" si="1"/>
        <v>0</v>
      </c>
      <c r="I27" s="44">
        <f>VLOOKUP(D27,'Holdings Manager'!$C$2:$J$65,8,FALSE)</f>
        <v>50.26</v>
      </c>
      <c r="J27" s="44">
        <f>VLOOKUP(D27,Sheet1!$C$2:$J$65,8,FALSE)</f>
        <v>50.26</v>
      </c>
      <c r="K27" s="37">
        <f t="shared" si="2"/>
        <v>0</v>
      </c>
      <c r="L27" s="44">
        <f>VLOOKUP(D27,'Holdings Manager'!$C$2:$H$65,6,FALSE)</f>
        <v>921779</v>
      </c>
      <c r="M27" s="44">
        <f>VLOOKUP(D27,Sheet1!$C$2:$H$65,6,FALSE)</f>
        <v>921262.73</v>
      </c>
      <c r="N27" s="37">
        <f t="shared" si="3"/>
        <v>516.27000000001863</v>
      </c>
      <c r="O27" s="44">
        <f>IFERROR(VLOOKUP(D27,'Accruals Manager'!$B$2:$C$33,2,FALSE),0)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5">
      <c r="A28" s="46">
        <v>43875</v>
      </c>
      <c r="B28" s="35" t="s">
        <v>59</v>
      </c>
      <c r="C28" s="42">
        <f>VLOOKUP(D28,'Holdings Manager'!$C$2:$O$65,13,FALSE)</f>
        <v>43</v>
      </c>
      <c r="D28" s="43" t="s">
        <v>168</v>
      </c>
      <c r="E28" s="43" t="s">
        <v>167</v>
      </c>
      <c r="F28" s="44">
        <f>VLOOKUP(D28,'Holdings Manager'!$C$2:$E$65,3,FALSE)</f>
        <v>6000</v>
      </c>
      <c r="G28" s="44">
        <f>VLOOKUP(D28,Sheet1!$C$2:$E$65,3,FALSE)</f>
        <v>6000</v>
      </c>
      <c r="H28" s="36">
        <f t="shared" si="1"/>
        <v>0</v>
      </c>
      <c r="I28" s="44">
        <f>VLOOKUP(D28,'Holdings Manager'!$C$2:$J$65,8,FALSE)</f>
        <v>26.72</v>
      </c>
      <c r="J28" s="44">
        <f>VLOOKUP(D28,Sheet1!$C$2:$J$65,8,FALSE)</f>
        <v>26.8</v>
      </c>
      <c r="K28" s="37">
        <f t="shared" si="2"/>
        <v>-8.0000000000001847E-2</v>
      </c>
      <c r="L28" s="44">
        <f>VLOOKUP(D28,'Holdings Manager'!$C$2:$H$65,6,FALSE)</f>
        <v>160320</v>
      </c>
      <c r="M28" s="44">
        <f>VLOOKUP(D28,Sheet1!$C$2:$H$65,6,FALSE)</f>
        <v>160830</v>
      </c>
      <c r="N28" s="37">
        <f t="shared" si="3"/>
        <v>-510</v>
      </c>
      <c r="O28" s="44">
        <f>IFERROR(VLOOKUP(D28,'Accruals Manager'!$B$2:$C$33,2,FALSE),0)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5">
      <c r="A29" s="46">
        <v>43875</v>
      </c>
      <c r="B29" s="35" t="s">
        <v>59</v>
      </c>
      <c r="C29" s="42">
        <f>VLOOKUP(D29,'Holdings Manager'!$C$2:$O$65,13,FALSE)</f>
        <v>43</v>
      </c>
      <c r="D29" s="43" t="s">
        <v>125</v>
      </c>
      <c r="E29" s="43" t="s">
        <v>124</v>
      </c>
      <c r="F29" s="44">
        <f>VLOOKUP(D29,'Holdings Manager'!$C$2:$E$65,3,FALSE)</f>
        <v>6324</v>
      </c>
      <c r="G29" s="44">
        <f>VLOOKUP(D29,Sheet1!$C$2:$E$65,3,FALSE)</f>
        <v>6324</v>
      </c>
      <c r="H29" s="36">
        <f t="shared" si="1"/>
        <v>0</v>
      </c>
      <c r="I29" s="44">
        <f>VLOOKUP(D29,'Holdings Manager'!$C$2:$J$65,8,FALSE)</f>
        <v>258.99</v>
      </c>
      <c r="J29" s="44">
        <f>VLOOKUP(D29,Sheet1!$C$2:$J$65,8,FALSE)</f>
        <v>258.99</v>
      </c>
      <c r="K29" s="37">
        <f t="shared" si="2"/>
        <v>0</v>
      </c>
      <c r="L29" s="44">
        <f>VLOOKUP(D29,'Holdings Manager'!$C$2:$H$65,6,FALSE)</f>
        <v>1637852.76</v>
      </c>
      <c r="M29" s="44">
        <f>VLOOKUP(D29,Sheet1!$C$2:$H$65,6,FALSE)</f>
        <v>1637852.76</v>
      </c>
      <c r="N29" s="37">
        <f t="shared" si="3"/>
        <v>0</v>
      </c>
      <c r="O29" s="44">
        <f>IFERROR(VLOOKUP(D29,'Accruals Manager'!$B$2:$C$33,2,FALSE),0)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5">
      <c r="A30" s="46">
        <v>43875</v>
      </c>
      <c r="B30" s="35" t="s">
        <v>59</v>
      </c>
      <c r="C30" s="42">
        <f>VLOOKUP(D30,'Holdings Manager'!$C$2:$O$65,13,FALSE)</f>
        <v>41</v>
      </c>
      <c r="D30" s="43" t="s">
        <v>206</v>
      </c>
      <c r="E30" s="43" t="s">
        <v>418</v>
      </c>
      <c r="F30" s="44">
        <f>VLOOKUP(D30,'Holdings Manager'!$C$2:$E$65,3,FALSE)</f>
        <v>33623</v>
      </c>
      <c r="G30" s="44">
        <f>VLOOKUP(D30,Sheet1!$C$2:$E$65,3,FALSE)</f>
        <v>33623</v>
      </c>
      <c r="H30" s="36">
        <f t="shared" si="1"/>
        <v>0</v>
      </c>
      <c r="I30" s="44">
        <f>VLOOKUP(D30,'Holdings Manager'!$C$2:$J$65,8,FALSE)</f>
        <v>17.38</v>
      </c>
      <c r="J30" s="44">
        <f>VLOOKUP(D30,Sheet1!$C$2:$J$65,8,FALSE)</f>
        <v>17.38</v>
      </c>
      <c r="K30" s="37">
        <f t="shared" si="2"/>
        <v>0</v>
      </c>
      <c r="L30" s="44">
        <f>VLOOKUP(D30,'Holdings Manager'!$C$2:$H$65,6,FALSE)</f>
        <v>760525.13</v>
      </c>
      <c r="M30" s="44">
        <f>VLOOKUP(D30,Sheet1!$C$2:$H$65,6,FALSE)</f>
        <v>762366.15</v>
      </c>
      <c r="N30" s="37">
        <f t="shared" si="3"/>
        <v>-1841.0200000000186</v>
      </c>
      <c r="O30" s="44">
        <f>IFERROR(VLOOKUP(D30,'Accruals Manager'!$B$2:$C$33,2,FALSE),0)</f>
        <v>0</v>
      </c>
      <c r="P30" s="44">
        <v>0</v>
      </c>
      <c r="Q30" s="36">
        <f t="shared" si="0"/>
        <v>0</v>
      </c>
      <c r="R30" s="38" t="s">
        <v>47</v>
      </c>
      <c r="S30" s="38"/>
    </row>
    <row r="31" spans="1:19" x14ac:dyDescent="0.25">
      <c r="A31" s="46">
        <v>43875</v>
      </c>
      <c r="B31" s="35" t="s">
        <v>59</v>
      </c>
      <c r="C31" s="42">
        <f>VLOOKUP(D31,'Holdings Manager'!$C$2:$O$65,13,FALSE)</f>
        <v>41</v>
      </c>
      <c r="D31" s="43" t="s">
        <v>177</v>
      </c>
      <c r="E31" s="43" t="s">
        <v>391</v>
      </c>
      <c r="F31" s="44">
        <f>VLOOKUP(D31,'Holdings Manager'!$C$2:$E$65,3,FALSE)</f>
        <v>22463</v>
      </c>
      <c r="G31" s="44">
        <f>VLOOKUP(D31,Sheet1!$C$2:$E$65,3,FALSE)</f>
        <v>22463</v>
      </c>
      <c r="H31" s="36">
        <f t="shared" si="1"/>
        <v>0</v>
      </c>
      <c r="I31" s="44">
        <f>VLOOKUP(D31,'Holdings Manager'!$C$2:$J$65,8,FALSE)</f>
        <v>98.86</v>
      </c>
      <c r="J31" s="44">
        <f>VLOOKUP(D31,Sheet1!$C$2:$J$65,8,FALSE)</f>
        <v>98.86</v>
      </c>
      <c r="K31" s="37">
        <f t="shared" si="2"/>
        <v>0</v>
      </c>
      <c r="L31" s="44">
        <f>VLOOKUP(D31,'Holdings Manager'!$C$2:$H$65,6,FALSE)</f>
        <v>2408452.75</v>
      </c>
      <c r="M31" s="44">
        <f>VLOOKUP(D31,Sheet1!$C$2:$H$65,6,FALSE)</f>
        <v>2405009.63</v>
      </c>
      <c r="N31" s="37">
        <f t="shared" si="3"/>
        <v>3443.1200000001118</v>
      </c>
      <c r="O31" s="44">
        <f>IFERROR(VLOOKUP(D31,'Accruals Manager'!$B$2:$C$33,2,FALSE),0)</f>
        <v>0</v>
      </c>
      <c r="P31" s="44">
        <v>0</v>
      </c>
      <c r="Q31" s="36">
        <f t="shared" si="0"/>
        <v>0</v>
      </c>
      <c r="R31" s="38"/>
      <c r="S31" s="38"/>
    </row>
    <row r="32" spans="1:19" x14ac:dyDescent="0.25">
      <c r="A32" s="46">
        <v>43875</v>
      </c>
      <c r="B32" s="35" t="s">
        <v>59</v>
      </c>
      <c r="C32" s="42">
        <f>VLOOKUP(D32,'Holdings Manager'!$C$2:$O$65,13,FALSE)</f>
        <v>41</v>
      </c>
      <c r="D32" s="43" t="s">
        <v>109</v>
      </c>
      <c r="E32" s="43" t="s">
        <v>108</v>
      </c>
      <c r="F32" s="44">
        <f>VLOOKUP(D32,'Holdings Manager'!$C$2:$E$65,3,FALSE)</f>
        <v>27326</v>
      </c>
      <c r="G32" s="44">
        <f>VLOOKUP(D32,Sheet1!$C$2:$E$65,3,FALSE)</f>
        <v>27326</v>
      </c>
      <c r="H32" s="36">
        <f t="shared" si="1"/>
        <v>0</v>
      </c>
      <c r="I32" s="44">
        <f>VLOOKUP(D32,'Holdings Manager'!$C$2:$J$65,8,FALSE)</f>
        <v>62.52</v>
      </c>
      <c r="J32" s="44">
        <f>VLOOKUP(D32,Sheet1!$C$2:$J$65,8,FALSE)</f>
        <v>62.52</v>
      </c>
      <c r="K32" s="37">
        <f t="shared" si="2"/>
        <v>0</v>
      </c>
      <c r="L32" s="44">
        <f>VLOOKUP(D32,'Holdings Manager'!$C$2:$H$65,6,FALSE)</f>
        <v>1708421.52</v>
      </c>
      <c r="M32" s="44">
        <f>VLOOKUP(D32,Sheet1!$C$2:$H$65,6,FALSE)</f>
        <v>1708421.52</v>
      </c>
      <c r="N32" s="37">
        <f t="shared" si="3"/>
        <v>0</v>
      </c>
      <c r="O32" s="44">
        <f>IFERROR(VLOOKUP(D32,'Accruals Manager'!$B$2:$C$33,2,FALSE),0)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5">
      <c r="A33" s="46">
        <v>43875</v>
      </c>
      <c r="B33" s="35" t="s">
        <v>59</v>
      </c>
      <c r="C33" s="42">
        <f>VLOOKUP(D33,'Holdings Manager'!$C$2:$O$65,13,FALSE)</f>
        <v>41</v>
      </c>
      <c r="D33" s="43" t="s">
        <v>147</v>
      </c>
      <c r="E33" s="43" t="s">
        <v>146</v>
      </c>
      <c r="F33" s="44">
        <f>VLOOKUP(D33,'Holdings Manager'!$C$2:$E$65,3,FALSE)</f>
        <v>28127</v>
      </c>
      <c r="G33" s="44">
        <f>VLOOKUP(D33,Sheet1!$C$2:$E$65,3,FALSE)</f>
        <v>28127</v>
      </c>
      <c r="H33" s="36">
        <f t="shared" si="1"/>
        <v>0</v>
      </c>
      <c r="I33" s="44">
        <f>VLOOKUP(D33,'Holdings Manager'!$C$2:$J$65,8,FALSE)</f>
        <v>44</v>
      </c>
      <c r="J33" s="44">
        <f>VLOOKUP(D33,Sheet1!$C$2:$J$65,8,FALSE)</f>
        <v>44</v>
      </c>
      <c r="K33" s="37">
        <f t="shared" si="2"/>
        <v>0</v>
      </c>
      <c r="L33" s="44">
        <f>VLOOKUP(D33,'Holdings Manager'!$C$2:$H$65,6,FALSE)</f>
        <v>1237588</v>
      </c>
      <c r="M33" s="44">
        <f>VLOOKUP(D33,Sheet1!$C$2:$H$65,6,FALSE)</f>
        <v>1237588</v>
      </c>
      <c r="N33" s="37">
        <f t="shared" si="3"/>
        <v>0</v>
      </c>
      <c r="O33" s="44">
        <f>IFERROR(VLOOKUP(D33,'Accruals Manager'!$B$2:$C$33,2,FALSE),0)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5">
      <c r="A34" s="46">
        <v>43875</v>
      </c>
      <c r="B34" s="35" t="s">
        <v>59</v>
      </c>
      <c r="C34" s="42">
        <f>VLOOKUP(D34,'Holdings Manager'!$C$2:$O$65,13,FALSE)</f>
        <v>41</v>
      </c>
      <c r="D34" s="43" t="s">
        <v>204</v>
      </c>
      <c r="E34" s="43" t="s">
        <v>424</v>
      </c>
      <c r="F34" s="44">
        <f>VLOOKUP(D34,'Holdings Manager'!$C$2:$E$65,3,FALSE)</f>
        <v>21850</v>
      </c>
      <c r="G34" s="44">
        <f>VLOOKUP(D34,Sheet1!$C$2:$E$65,3,FALSE)</f>
        <v>21850</v>
      </c>
      <c r="H34" s="36">
        <f t="shared" si="1"/>
        <v>0</v>
      </c>
      <c r="I34" s="44">
        <f>VLOOKUP(D34,'Holdings Manager'!$C$2:$J$65,8,FALSE)</f>
        <v>82.2</v>
      </c>
      <c r="J34" s="44">
        <f>VLOOKUP(D34,Sheet1!$C$2:$J$65,8,FALSE)</f>
        <v>82.2</v>
      </c>
      <c r="K34" s="37">
        <f t="shared" si="2"/>
        <v>0</v>
      </c>
      <c r="L34" s="44">
        <f>VLOOKUP(D34,'Holdings Manager'!$C$2:$H$65,6,FALSE)</f>
        <v>2337494.5</v>
      </c>
      <c r="M34" s="44">
        <f>VLOOKUP(D34,Sheet1!$C$2:$H$65,6,FALSE)</f>
        <v>2343152.92</v>
      </c>
      <c r="N34" s="37">
        <f t="shared" si="3"/>
        <v>-5658.4199999999255</v>
      </c>
      <c r="O34" s="44">
        <f>IFERROR(VLOOKUP(D34,'Accruals Manager'!$B$2:$C$33,2,FALSE),0)</f>
        <v>0</v>
      </c>
      <c r="P34" s="44">
        <v>0</v>
      </c>
      <c r="Q34" s="36">
        <f t="shared" si="0"/>
        <v>0</v>
      </c>
      <c r="R34" s="38" t="s">
        <v>47</v>
      </c>
      <c r="S34" s="38"/>
    </row>
    <row r="35" spans="1:19" x14ac:dyDescent="0.25">
      <c r="A35" s="46">
        <v>43875</v>
      </c>
      <c r="B35" s="35" t="s">
        <v>59</v>
      </c>
      <c r="C35" s="42">
        <f>VLOOKUP(D35,'Holdings Manager'!$C$2:$O$65,13,FALSE)</f>
        <v>41</v>
      </c>
      <c r="D35" s="43" t="s">
        <v>201</v>
      </c>
      <c r="E35" s="43" t="s">
        <v>426</v>
      </c>
      <c r="F35" s="44">
        <f>VLOOKUP(D35,'Holdings Manager'!$C$2:$E$65,3,FALSE)</f>
        <v>41639</v>
      </c>
      <c r="G35" s="44">
        <f>VLOOKUP(D35,Sheet1!$C$2:$E$65,3,FALSE)</f>
        <v>41639</v>
      </c>
      <c r="H35" s="36">
        <f t="shared" si="1"/>
        <v>0</v>
      </c>
      <c r="I35" s="44">
        <f>VLOOKUP(D35,'Holdings Manager'!$C$2:$J$65,8,FALSE)</f>
        <v>19.350000000000001</v>
      </c>
      <c r="J35" s="44">
        <f>VLOOKUP(D35,Sheet1!$C$2:$J$65,8,FALSE)</f>
        <v>19.350000000000001</v>
      </c>
      <c r="K35" s="37">
        <f t="shared" si="2"/>
        <v>0</v>
      </c>
      <c r="L35" s="44">
        <f>VLOOKUP(D35,'Holdings Manager'!$C$2:$H$65,6,FALSE)</f>
        <v>1048596.97</v>
      </c>
      <c r="M35" s="44">
        <f>VLOOKUP(D35,Sheet1!$C$2:$H$65,6,FALSE)</f>
        <v>1051135.33</v>
      </c>
      <c r="N35" s="37">
        <f t="shared" si="3"/>
        <v>-2538.3600000001024</v>
      </c>
      <c r="O35" s="44">
        <f>IFERROR(VLOOKUP(D35,'Accruals Manager'!$B$2:$C$33,2,FALSE),0)</f>
        <v>0</v>
      </c>
      <c r="P35" s="44">
        <v>0</v>
      </c>
      <c r="Q35" s="36">
        <f t="shared" si="0"/>
        <v>0</v>
      </c>
      <c r="R35" s="38" t="s">
        <v>47</v>
      </c>
      <c r="S35" s="38"/>
    </row>
    <row r="36" spans="1:19" x14ac:dyDescent="0.25">
      <c r="A36" s="46">
        <v>43875</v>
      </c>
      <c r="B36" s="35" t="s">
        <v>59</v>
      </c>
      <c r="C36" s="42">
        <f>VLOOKUP(D36,'Holdings Manager'!$C$2:$O$65,13,FALSE)</f>
        <v>41</v>
      </c>
      <c r="D36" s="43">
        <v>7333378</v>
      </c>
      <c r="E36" s="43">
        <v>733337901</v>
      </c>
      <c r="F36" s="44">
        <f>VLOOKUP(D36,'Holdings Manager'!$C$2:$E$65,3,FALSE)</f>
        <v>6754</v>
      </c>
      <c r="G36" s="44">
        <f>VLOOKUP(D36,Sheet1!$C$2:$E$65,3,FALSE)</f>
        <v>6754</v>
      </c>
      <c r="H36" s="36">
        <f t="shared" si="1"/>
        <v>0</v>
      </c>
      <c r="I36" s="44">
        <f>VLOOKUP(D36,'Holdings Manager'!$C$2:$J$65,8,FALSE)</f>
        <v>416.9</v>
      </c>
      <c r="J36" s="44">
        <f>VLOOKUP(D36,Sheet1!$C$2:$J$65,8,FALSE)</f>
        <v>416.9</v>
      </c>
      <c r="K36" s="37">
        <f t="shared" si="2"/>
        <v>0</v>
      </c>
      <c r="L36" s="44">
        <f>VLOOKUP(D36,'Holdings Manager'!$C$2:$H$65,6,FALSE)</f>
        <v>2868961.84</v>
      </c>
      <c r="M36" s="44">
        <f>VLOOKUP(D36,Sheet1!$C$2:$H$65,6,FALSE)</f>
        <v>2867354.99</v>
      </c>
      <c r="N36" s="37">
        <f t="shared" si="3"/>
        <v>1606.8499999996275</v>
      </c>
      <c r="O36" s="44">
        <f>IFERROR(VLOOKUP(D36,'Accruals Manager'!$B$2:$C$33,2,FALSE),0)</f>
        <v>0</v>
      </c>
      <c r="P36" s="44">
        <v>0</v>
      </c>
      <c r="Q36" s="36">
        <f t="shared" si="0"/>
        <v>0</v>
      </c>
      <c r="R36" s="38"/>
      <c r="S36" s="38"/>
    </row>
    <row r="37" spans="1:19" x14ac:dyDescent="0.25">
      <c r="A37" s="46">
        <v>43875</v>
      </c>
      <c r="B37" s="35" t="s">
        <v>59</v>
      </c>
      <c r="C37" s="42">
        <f>VLOOKUP(D37,'Holdings Manager'!$C$2:$O$65,13,FALSE)</f>
        <v>41</v>
      </c>
      <c r="D37" s="43">
        <v>7124594</v>
      </c>
      <c r="E37" s="43">
        <v>712459908</v>
      </c>
      <c r="F37" s="44">
        <f>VLOOKUP(D37,'Holdings Manager'!$C$2:$E$65,3,FALSE)</f>
        <v>6300</v>
      </c>
      <c r="G37" s="44">
        <f>VLOOKUP(D37,Sheet1!$C$2:$E$65,3,FALSE)</f>
        <v>6300</v>
      </c>
      <c r="H37" s="36">
        <f t="shared" si="1"/>
        <v>0</v>
      </c>
      <c r="I37" s="44">
        <f>VLOOKUP(D37,'Holdings Manager'!$C$2:$J$65,8,FALSE)</f>
        <v>181.6</v>
      </c>
      <c r="J37" s="44">
        <f>VLOOKUP(D37,Sheet1!$C$2:$J$65,8,FALSE)</f>
        <v>181.6</v>
      </c>
      <c r="K37" s="37">
        <f t="shared" si="2"/>
        <v>0</v>
      </c>
      <c r="L37" s="44">
        <f>VLOOKUP(D37,'Holdings Manager'!$C$2:$H$65,6,FALSE)</f>
        <v>1165703.81</v>
      </c>
      <c r="M37" s="44">
        <f>VLOOKUP(D37,Sheet1!$C$2:$H$65,6,FALSE)</f>
        <v>1165050.92</v>
      </c>
      <c r="N37" s="37">
        <f t="shared" si="3"/>
        <v>652.89000000013039</v>
      </c>
      <c r="O37" s="44">
        <f>IFERROR(VLOOKUP(D37,'Accruals Manager'!$B$2:$C$33,2,FALSE),0)</f>
        <v>0</v>
      </c>
      <c r="P37" s="44">
        <v>0</v>
      </c>
      <c r="Q37" s="36">
        <f t="shared" si="0"/>
        <v>0</v>
      </c>
      <c r="R37" s="38"/>
      <c r="S37" s="38"/>
    </row>
    <row r="38" spans="1:19" x14ac:dyDescent="0.25">
      <c r="A38" s="46">
        <v>43875</v>
      </c>
      <c r="B38" s="35" t="s">
        <v>59</v>
      </c>
      <c r="C38" s="42">
        <f>VLOOKUP(D38,'Holdings Manager'!$C$2:$O$65,13,FALSE)</f>
        <v>41</v>
      </c>
      <c r="D38" s="43">
        <v>6986041</v>
      </c>
      <c r="E38" s="43">
        <v>698604006</v>
      </c>
      <c r="F38" s="44">
        <f>VLOOKUP(D38,'Holdings Manager'!$C$2:$E$65,3,FALSE)</f>
        <v>35390</v>
      </c>
      <c r="G38" s="44">
        <f>VLOOKUP(D38,Sheet1!$C$2:$E$65,3,FALSE)</f>
        <v>35390</v>
      </c>
      <c r="H38" s="36">
        <f t="shared" si="1"/>
        <v>0</v>
      </c>
      <c r="I38" s="44">
        <f>VLOOKUP(D38,'Holdings Manager'!$C$2:$J$65,8,FALSE)</f>
        <v>3890</v>
      </c>
      <c r="J38" s="44">
        <f>VLOOKUP(D38,Sheet1!$C$2:$J$65,8,FALSE)</f>
        <v>3890</v>
      </c>
      <c r="K38" s="37">
        <f t="shared" si="2"/>
        <v>0</v>
      </c>
      <c r="L38" s="44">
        <f>VLOOKUP(D38,'Holdings Manager'!$C$2:$H$65,6,FALSE)</f>
        <v>1254255.6499999999</v>
      </c>
      <c r="M38" s="44">
        <f>VLOOKUP(D38,Sheet1!$C$2:$H$65,6,FALSE)</f>
        <v>1254484.24</v>
      </c>
      <c r="N38" s="37">
        <f t="shared" si="3"/>
        <v>-228.59000000008382</v>
      </c>
      <c r="O38" s="44">
        <f>IFERROR(VLOOKUP(D38,'Accruals Manager'!$B$2:$C$33,2,FALSE),0)</f>
        <v>0</v>
      </c>
      <c r="P38" s="44">
        <v>0</v>
      </c>
      <c r="Q38" s="36">
        <f t="shared" si="0"/>
        <v>0</v>
      </c>
      <c r="R38" s="38"/>
      <c r="S38" s="38"/>
    </row>
    <row r="39" spans="1:19" x14ac:dyDescent="0.25">
      <c r="A39" s="46">
        <v>43875</v>
      </c>
      <c r="B39" s="35" t="s">
        <v>59</v>
      </c>
      <c r="C39" s="42">
        <f>VLOOKUP(D39,'Holdings Manager'!$C$2:$O$65,13,FALSE)</f>
        <v>41</v>
      </c>
      <c r="D39" s="43">
        <v>6869302</v>
      </c>
      <c r="E39" s="43">
        <v>686930009</v>
      </c>
      <c r="F39" s="44">
        <f>VLOOKUP(D39,'Holdings Manager'!$C$2:$E$65,3,FALSE)</f>
        <v>10891</v>
      </c>
      <c r="G39" s="44">
        <f>VLOOKUP(D39,Sheet1!$C$2:$E$65,3,FALSE)</f>
        <v>10891</v>
      </c>
      <c r="H39" s="36">
        <f t="shared" si="1"/>
        <v>0</v>
      </c>
      <c r="I39" s="44">
        <f>VLOOKUP(D39,'Holdings Manager'!$C$2:$J$65,8,FALSE)</f>
        <v>11870</v>
      </c>
      <c r="J39" s="44">
        <f>VLOOKUP(D39,Sheet1!$C$2:$J$65,8,FALSE)</f>
        <v>11870</v>
      </c>
      <c r="K39" s="37">
        <f t="shared" si="2"/>
        <v>0</v>
      </c>
      <c r="L39" s="44">
        <f>VLOOKUP(D39,'Holdings Manager'!$C$2:$H$65,6,FALSE)</f>
        <v>1177807.67</v>
      </c>
      <c r="M39" s="44">
        <f>VLOOKUP(D39,Sheet1!$C$2:$H$65,6,FALSE)</f>
        <v>1178022.33</v>
      </c>
      <c r="N39" s="37">
        <f t="shared" si="3"/>
        <v>-214.66000000014901</v>
      </c>
      <c r="O39" s="44">
        <f>IFERROR(VLOOKUP(D39,'Accruals Manager'!$B$2:$C$33,2,FALSE),0)</f>
        <v>0</v>
      </c>
      <c r="P39" s="44">
        <v>0</v>
      </c>
      <c r="Q39" s="36">
        <f t="shared" si="0"/>
        <v>0</v>
      </c>
      <c r="R39" s="38"/>
      <c r="S39" s="38"/>
    </row>
    <row r="40" spans="1:19" x14ac:dyDescent="0.25">
      <c r="A40" s="46">
        <v>43875</v>
      </c>
      <c r="B40" s="35" t="s">
        <v>59</v>
      </c>
      <c r="C40" s="42">
        <f>VLOOKUP(D40,'Holdings Manager'!$C$2:$O$65,13,FALSE)</f>
        <v>41</v>
      </c>
      <c r="D40" s="43">
        <v>6659428</v>
      </c>
      <c r="E40" s="43">
        <v>665942009</v>
      </c>
      <c r="F40" s="44">
        <f>VLOOKUP(D40,'Holdings Manager'!$C$2:$E$65,3,FALSE)</f>
        <v>24737</v>
      </c>
      <c r="G40" s="44">
        <f>VLOOKUP(D40,Sheet1!$C$2:$E$65,3,FALSE)</f>
        <v>24737</v>
      </c>
      <c r="H40" s="36">
        <f t="shared" si="1"/>
        <v>0</v>
      </c>
      <c r="I40" s="44">
        <f>VLOOKUP(D40,'Holdings Manager'!$C$2:$J$65,8,FALSE)</f>
        <v>6730</v>
      </c>
      <c r="J40" s="44">
        <f>VLOOKUP(D40,Sheet1!$C$2:$J$65,8,FALSE)</f>
        <v>6730</v>
      </c>
      <c r="K40" s="37">
        <f t="shared" si="2"/>
        <v>0</v>
      </c>
      <c r="L40" s="44">
        <f>VLOOKUP(D40,'Holdings Manager'!$C$2:$H$65,6,FALSE)</f>
        <v>1516763.94</v>
      </c>
      <c r="M40" s="44">
        <f>VLOOKUP(D40,Sheet1!$C$2:$H$65,6,FALSE)</f>
        <v>1517040.37</v>
      </c>
      <c r="N40" s="37">
        <f t="shared" si="3"/>
        <v>-276.43000000016764</v>
      </c>
      <c r="O40" s="44">
        <f>IFERROR(VLOOKUP(D40,'Accruals Manager'!$B$2:$C$33,2,FALSE),0)</f>
        <v>0</v>
      </c>
      <c r="P40" s="44">
        <v>0</v>
      </c>
      <c r="Q40" s="36">
        <f t="shared" si="0"/>
        <v>0</v>
      </c>
      <c r="R40" s="38"/>
      <c r="S40" s="38"/>
    </row>
    <row r="41" spans="1:19" x14ac:dyDescent="0.25">
      <c r="A41" s="46">
        <v>43875</v>
      </c>
      <c r="B41" s="35" t="s">
        <v>59</v>
      </c>
      <c r="C41" s="42">
        <f>VLOOKUP(D41,'Holdings Manager'!$C$2:$O$65,13,FALSE)</f>
        <v>41</v>
      </c>
      <c r="D41" s="43">
        <v>6640682</v>
      </c>
      <c r="E41" s="43">
        <v>664068004</v>
      </c>
      <c r="F41" s="44">
        <f>VLOOKUP(D41,'Holdings Manager'!$C$2:$E$65,3,FALSE)</f>
        <v>13518</v>
      </c>
      <c r="G41" s="44">
        <f>VLOOKUP(D41,Sheet1!$C$2:$E$65,3,FALSE)</f>
        <v>13518</v>
      </c>
      <c r="H41" s="36">
        <f t="shared" si="1"/>
        <v>0</v>
      </c>
      <c r="I41" s="44">
        <f>VLOOKUP(D41,'Holdings Manager'!$C$2:$J$65,8,FALSE)</f>
        <v>14475</v>
      </c>
      <c r="J41" s="44">
        <f>VLOOKUP(D41,Sheet1!$C$2:$J$65,8,FALSE)</f>
        <v>14475</v>
      </c>
      <c r="K41" s="37">
        <f t="shared" si="2"/>
        <v>0</v>
      </c>
      <c r="L41" s="44">
        <f>VLOOKUP(D41,'Holdings Manager'!$C$2:$H$65,6,FALSE)</f>
        <v>1782735.51</v>
      </c>
      <c r="M41" s="44">
        <f>VLOOKUP(D41,Sheet1!$C$2:$H$65,6,FALSE)</f>
        <v>1783060.42</v>
      </c>
      <c r="N41" s="37">
        <f t="shared" si="3"/>
        <v>-324.90999999991618</v>
      </c>
      <c r="O41" s="44">
        <f>IFERROR(VLOOKUP(D41,'Accruals Manager'!$B$2:$C$33,2,FALSE),0)</f>
        <v>0</v>
      </c>
      <c r="P41" s="44">
        <v>0</v>
      </c>
      <c r="Q41" s="36">
        <f t="shared" si="0"/>
        <v>0</v>
      </c>
      <c r="R41" s="38"/>
      <c r="S41" s="38"/>
    </row>
    <row r="42" spans="1:19" x14ac:dyDescent="0.25">
      <c r="A42" s="46">
        <v>43875</v>
      </c>
      <c r="B42" s="35" t="s">
        <v>59</v>
      </c>
      <c r="C42" s="42">
        <f>VLOOKUP(D42,'Holdings Manager'!$C$2:$O$65,13,FALSE)</f>
        <v>41</v>
      </c>
      <c r="D42" s="43">
        <v>6616508</v>
      </c>
      <c r="E42" s="43">
        <v>661650903</v>
      </c>
      <c r="F42" s="44">
        <f>VLOOKUP(D42,'Holdings Manager'!$C$2:$E$65,3,FALSE)</f>
        <v>20275</v>
      </c>
      <c r="G42" s="44">
        <f>VLOOKUP(D42,Sheet1!$C$2:$E$65,3,FALSE)</f>
        <v>20275</v>
      </c>
      <c r="H42" s="36">
        <f t="shared" si="1"/>
        <v>0</v>
      </c>
      <c r="I42" s="44">
        <f>VLOOKUP(D42,'Holdings Manager'!$C$2:$J$65,8,FALSE)</f>
        <v>1676</v>
      </c>
      <c r="J42" s="44">
        <f>VLOOKUP(D42,Sheet1!$C$2:$J$65,8,FALSE)</f>
        <v>1676</v>
      </c>
      <c r="K42" s="37">
        <f t="shared" si="2"/>
        <v>0</v>
      </c>
      <c r="L42" s="44">
        <f>VLOOKUP(D42,'Holdings Manager'!$C$2:$H$65,6,FALSE)</f>
        <v>309592.75</v>
      </c>
      <c r="M42" s="44">
        <f>VLOOKUP(D42,Sheet1!$C$2:$H$65,6,FALSE)</f>
        <v>309649.17</v>
      </c>
      <c r="N42" s="37">
        <f t="shared" si="3"/>
        <v>-56.419999999983702</v>
      </c>
      <c r="O42" s="44">
        <f>IFERROR(VLOOKUP(D42,'Accruals Manager'!$B$2:$C$33,2,FALSE),0)</f>
        <v>0</v>
      </c>
      <c r="P42" s="44">
        <v>0</v>
      </c>
      <c r="Q42" s="36">
        <f t="shared" si="0"/>
        <v>0</v>
      </c>
      <c r="R42" s="38"/>
      <c r="S42" s="38"/>
    </row>
    <row r="43" spans="1:19" x14ac:dyDescent="0.25">
      <c r="A43" s="46">
        <v>43875</v>
      </c>
      <c r="B43" s="35" t="s">
        <v>59</v>
      </c>
      <c r="C43" s="42">
        <f>VLOOKUP(D43,'Holdings Manager'!$C$2:$O$65,13,FALSE)</f>
        <v>41</v>
      </c>
      <c r="D43" s="43">
        <v>6555805</v>
      </c>
      <c r="E43" s="43">
        <v>655580009</v>
      </c>
      <c r="F43" s="44">
        <f>VLOOKUP(D43,'Holdings Manager'!$C$2:$E$65,3,FALSE)</f>
        <v>22900</v>
      </c>
      <c r="G43" s="44">
        <f>VLOOKUP(D43,Sheet1!$C$2:$E$65,3,FALSE)</f>
        <v>22900</v>
      </c>
      <c r="H43" s="36">
        <f t="shared" si="1"/>
        <v>0</v>
      </c>
      <c r="I43" s="44">
        <f>VLOOKUP(D43,'Holdings Manager'!$C$2:$J$65,8,FALSE)</f>
        <v>4280</v>
      </c>
      <c r="J43" s="44">
        <f>VLOOKUP(D43,Sheet1!$C$2:$J$65,8,FALSE)</f>
        <v>4280</v>
      </c>
      <c r="K43" s="37">
        <f t="shared" si="2"/>
        <v>0</v>
      </c>
      <c r="L43" s="44">
        <f>VLOOKUP(D43,'Holdings Manager'!$C$2:$H$65,6,FALSE)</f>
        <v>892966.47</v>
      </c>
      <c r="M43" s="44">
        <f>VLOOKUP(D43,Sheet1!$C$2:$H$65,6,FALSE)</f>
        <v>893129.21</v>
      </c>
      <c r="N43" s="37">
        <f t="shared" si="3"/>
        <v>-162.73999999999069</v>
      </c>
      <c r="O43" s="44">
        <f>IFERROR(VLOOKUP(D43,'Accruals Manager'!$B$2:$C$33,2,FALSE),0)</f>
        <v>0</v>
      </c>
      <c r="P43" s="44">
        <v>0</v>
      </c>
      <c r="Q43" s="36">
        <f t="shared" si="0"/>
        <v>0</v>
      </c>
      <c r="R43" s="38"/>
      <c r="S43" s="38"/>
    </row>
    <row r="44" spans="1:19" x14ac:dyDescent="0.25">
      <c r="A44" s="46">
        <v>43875</v>
      </c>
      <c r="B44" s="35" t="s">
        <v>59</v>
      </c>
      <c r="C44" s="42">
        <f>VLOOKUP(D44,'Holdings Manager'!$C$2:$O$65,13,FALSE)</f>
        <v>41</v>
      </c>
      <c r="D44" s="43">
        <v>6356406</v>
      </c>
      <c r="E44" s="43">
        <v>635640006</v>
      </c>
      <c r="F44" s="44">
        <f>VLOOKUP(D44,'Holdings Manager'!$C$2:$E$65,3,FALSE)</f>
        <v>18896</v>
      </c>
      <c r="G44" s="44">
        <f>VLOOKUP(D44,Sheet1!$C$2:$E$65,3,FALSE)</f>
        <v>18896</v>
      </c>
      <c r="H44" s="36">
        <f t="shared" si="1"/>
        <v>0</v>
      </c>
      <c r="I44" s="44">
        <f>VLOOKUP(D44,'Holdings Manager'!$C$2:$J$65,8,FALSE)</f>
        <v>2857</v>
      </c>
      <c r="J44" s="44">
        <f>VLOOKUP(D44,Sheet1!$C$2:$J$65,8,FALSE)</f>
        <v>2857</v>
      </c>
      <c r="K44" s="37">
        <f t="shared" si="2"/>
        <v>0</v>
      </c>
      <c r="L44" s="44">
        <f>VLOOKUP(D44,'Holdings Manager'!$C$2:$H$65,6,FALSE)</f>
        <v>491853.79</v>
      </c>
      <c r="M44" s="44">
        <f>VLOOKUP(D44,Sheet1!$C$2:$H$65,6,FALSE)</f>
        <v>491943.43</v>
      </c>
      <c r="N44" s="37">
        <f t="shared" si="3"/>
        <v>-89.64000000001397</v>
      </c>
      <c r="O44" s="44">
        <f>IFERROR(VLOOKUP(D44,'Accruals Manager'!$B$2:$C$33,2,FALSE),0)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5">
      <c r="A45" s="46">
        <v>43875</v>
      </c>
      <c r="B45" s="35" t="s">
        <v>59</v>
      </c>
      <c r="C45" s="42">
        <f>VLOOKUP(D45,'Holdings Manager'!$C$2:$O$65,13,FALSE)</f>
        <v>41</v>
      </c>
      <c r="D45" s="43">
        <v>6269861</v>
      </c>
      <c r="E45" s="43">
        <v>626986905</v>
      </c>
      <c r="F45" s="44">
        <f>VLOOKUP(D45,'Holdings Manager'!$C$2:$E$65,3,FALSE)</f>
        <v>67804</v>
      </c>
      <c r="G45" s="44">
        <f>VLOOKUP(D45,Sheet1!$C$2:$E$65,3,FALSE)</f>
        <v>67804</v>
      </c>
      <c r="H45" s="36">
        <f t="shared" si="1"/>
        <v>0</v>
      </c>
      <c r="I45" s="44">
        <f>VLOOKUP(D45,'Holdings Manager'!$C$2:$J$65,8,FALSE)</f>
        <v>1948</v>
      </c>
      <c r="J45" s="44">
        <f>VLOOKUP(D45,Sheet1!$C$2:$J$65,8,FALSE)</f>
        <v>1948</v>
      </c>
      <c r="K45" s="37">
        <f t="shared" si="2"/>
        <v>0</v>
      </c>
      <c r="L45" s="44">
        <f>VLOOKUP(D45,'Holdings Manager'!$C$2:$H$65,6,FALSE)</f>
        <v>1203372.74</v>
      </c>
      <c r="M45" s="44">
        <f>VLOOKUP(D45,Sheet1!$C$2:$H$65,6,FALSE)</f>
        <v>1203592.05</v>
      </c>
      <c r="N45" s="37">
        <f t="shared" si="3"/>
        <v>-219.31000000005588</v>
      </c>
      <c r="O45" s="44">
        <f>IFERROR(VLOOKUP(D45,'Accruals Manager'!$B$2:$C$33,2,FALSE),0)</f>
        <v>1856.2</v>
      </c>
      <c r="P45" s="44">
        <v>1856.2</v>
      </c>
      <c r="Q45" s="36">
        <f t="shared" si="0"/>
        <v>0</v>
      </c>
      <c r="R45" s="38"/>
      <c r="S45" s="38"/>
    </row>
    <row r="46" spans="1:19" x14ac:dyDescent="0.25">
      <c r="A46" s="46">
        <v>43875</v>
      </c>
      <c r="B46" s="35" t="s">
        <v>59</v>
      </c>
      <c r="C46" s="42">
        <f>VLOOKUP(D46,'Holdings Manager'!$C$2:$O$65,13,FALSE)</f>
        <v>41</v>
      </c>
      <c r="D46" s="43">
        <v>6229597</v>
      </c>
      <c r="E46" s="43">
        <v>622959906</v>
      </c>
      <c r="F46" s="44">
        <f>VLOOKUP(D46,'Holdings Manager'!$C$2:$E$65,3,FALSE)</f>
        <v>171810</v>
      </c>
      <c r="G46" s="44">
        <f>VLOOKUP(D46,Sheet1!$C$2:$E$65,3,FALSE)</f>
        <v>171810</v>
      </c>
      <c r="H46" s="36">
        <f t="shared" si="1"/>
        <v>0</v>
      </c>
      <c r="I46" s="44">
        <f>VLOOKUP(D46,'Holdings Manager'!$C$2:$J$65,8,FALSE)</f>
        <v>905</v>
      </c>
      <c r="J46" s="44">
        <f>VLOOKUP(D46,Sheet1!$C$2:$J$65,8,FALSE)</f>
        <v>905</v>
      </c>
      <c r="K46" s="37">
        <f t="shared" si="2"/>
        <v>0</v>
      </c>
      <c r="L46" s="44">
        <f>VLOOKUP(D46,'Holdings Manager'!$C$2:$H$65,6,FALSE)</f>
        <v>1416618.53</v>
      </c>
      <c r="M46" s="44">
        <f>VLOOKUP(D46,Sheet1!$C$2:$H$65,6,FALSE)</f>
        <v>1416876.71</v>
      </c>
      <c r="N46" s="37">
        <f t="shared" si="3"/>
        <v>-258.17999999993481</v>
      </c>
      <c r="O46" s="44">
        <f>IFERROR(VLOOKUP(D46,'Accruals Manager'!$B$2:$C$33,2,FALSE),0)</f>
        <v>7055.21</v>
      </c>
      <c r="P46" s="44">
        <v>7055.21</v>
      </c>
      <c r="Q46" s="36">
        <f t="shared" si="0"/>
        <v>0</v>
      </c>
      <c r="R46" s="38"/>
      <c r="S46" s="38"/>
    </row>
    <row r="47" spans="1:19" x14ac:dyDescent="0.25">
      <c r="A47" s="46">
        <v>43875</v>
      </c>
      <c r="B47" s="35" t="s">
        <v>59</v>
      </c>
      <c r="C47" s="42">
        <f>VLOOKUP(D47,'Holdings Manager'!$C$2:$O$65,13,FALSE)</f>
        <v>41</v>
      </c>
      <c r="D47" s="43">
        <v>6054603</v>
      </c>
      <c r="E47" s="43">
        <v>605460005</v>
      </c>
      <c r="F47" s="44">
        <f>VLOOKUP(D47,'Holdings Manager'!$C$2:$E$65,3,FALSE)</f>
        <v>86685</v>
      </c>
      <c r="G47" s="44">
        <f>VLOOKUP(D47,Sheet1!$C$2:$E$65,3,FALSE)</f>
        <v>86685</v>
      </c>
      <c r="H47" s="36">
        <f t="shared" si="1"/>
        <v>0</v>
      </c>
      <c r="I47" s="44">
        <f>VLOOKUP(D47,'Holdings Manager'!$C$2:$J$65,8,FALSE)</f>
        <v>1053</v>
      </c>
      <c r="J47" s="44">
        <f>VLOOKUP(D47,Sheet1!$C$2:$J$65,8,FALSE)</f>
        <v>1053</v>
      </c>
      <c r="K47" s="37">
        <f t="shared" si="2"/>
        <v>0</v>
      </c>
      <c r="L47" s="44">
        <f>VLOOKUP(D47,'Holdings Manager'!$C$2:$H$65,6,FALSE)</f>
        <v>831626.32</v>
      </c>
      <c r="M47" s="44">
        <f>VLOOKUP(D47,Sheet1!$C$2:$H$65,6,FALSE)</f>
        <v>831777.88</v>
      </c>
      <c r="N47" s="37">
        <f t="shared" si="3"/>
        <v>-151.56000000005588</v>
      </c>
      <c r="O47" s="44">
        <f>IFERROR(VLOOKUP(D47,'Accruals Manager'!$B$2:$C$33,2,FALSE),0)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5">
      <c r="A48" s="46">
        <v>43875</v>
      </c>
      <c r="B48" s="35" t="s">
        <v>59</v>
      </c>
      <c r="C48" s="42">
        <f>VLOOKUP(D48,'Holdings Manager'!$C$2:$O$65,13,FALSE)</f>
        <v>41</v>
      </c>
      <c r="D48" s="43">
        <v>6021500</v>
      </c>
      <c r="E48" s="43">
        <v>602150005</v>
      </c>
      <c r="F48" s="44">
        <f>VLOOKUP(D48,'Holdings Manager'!$C$2:$E$65,3,FALSE)</f>
        <v>18000</v>
      </c>
      <c r="G48" s="44">
        <f>VLOOKUP(D48,Sheet1!$C$2:$E$65,3,FALSE)</f>
        <v>18000</v>
      </c>
      <c r="H48" s="36">
        <f t="shared" si="1"/>
        <v>0</v>
      </c>
      <c r="I48" s="44">
        <f>VLOOKUP(D48,'Holdings Manager'!$C$2:$J$65,8,FALSE)</f>
        <v>1924</v>
      </c>
      <c r="J48" s="44">
        <f>VLOOKUP(D48,Sheet1!$C$2:$J$65,8,FALSE)</f>
        <v>1924</v>
      </c>
      <c r="K48" s="37">
        <f t="shared" si="2"/>
        <v>0</v>
      </c>
      <c r="L48" s="44">
        <f>VLOOKUP(D48,'Holdings Manager'!$C$2:$H$65,6,FALSE)</f>
        <v>315524.78000000003</v>
      </c>
      <c r="M48" s="44">
        <f>VLOOKUP(D48,Sheet1!$C$2:$H$65,6,FALSE)</f>
        <v>315582.28999999998</v>
      </c>
      <c r="N48" s="37">
        <f t="shared" si="3"/>
        <v>-57.509999999951106</v>
      </c>
      <c r="O48" s="44">
        <f>IFERROR(VLOOKUP(D48,'Accruals Manager'!$B$2:$C$33,2,FALSE),0)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5">
      <c r="A49" s="46">
        <v>43875</v>
      </c>
      <c r="B49" s="35" t="s">
        <v>59</v>
      </c>
      <c r="C49" s="42">
        <f>VLOOKUP(D49,'Holdings Manager'!$C$2:$O$65,13,FALSE)</f>
        <v>41</v>
      </c>
      <c r="D49" s="43">
        <v>5999330</v>
      </c>
      <c r="E49" s="43">
        <v>599933900</v>
      </c>
      <c r="F49" s="44">
        <f>VLOOKUP(D49,'Holdings Manager'!$C$2:$E$65,3,FALSE)</f>
        <v>8400</v>
      </c>
      <c r="G49" s="44">
        <f>VLOOKUP(D49,Sheet1!$C$2:$E$65,3,FALSE)</f>
        <v>8400</v>
      </c>
      <c r="H49" s="36">
        <f t="shared" si="1"/>
        <v>0</v>
      </c>
      <c r="I49" s="44">
        <f>VLOOKUP(D49,'Holdings Manager'!$C$2:$J$65,8,FALSE)</f>
        <v>241.6</v>
      </c>
      <c r="J49" s="44">
        <f>VLOOKUP(D49,Sheet1!$C$2:$J$65,8,FALSE)</f>
        <v>241.6</v>
      </c>
      <c r="K49" s="37">
        <f t="shared" si="2"/>
        <v>0</v>
      </c>
      <c r="L49" s="44">
        <f>VLOOKUP(D49,'Holdings Manager'!$C$2:$H$65,6,FALSE)</f>
        <v>2201030.11</v>
      </c>
      <c r="M49" s="44">
        <f>VLOOKUP(D49,Sheet1!$C$2:$H$65,6,FALSE)</f>
        <v>2197883.52</v>
      </c>
      <c r="N49" s="37">
        <f t="shared" si="3"/>
        <v>3146.589999999851</v>
      </c>
      <c r="O49" s="44">
        <f>IFERROR(VLOOKUP(D49,'Accruals Manager'!$B$2:$C$33,2,FALSE),0)</f>
        <v>0</v>
      </c>
      <c r="P49" s="44">
        <v>0</v>
      </c>
      <c r="Q49" s="36">
        <f t="shared" si="0"/>
        <v>0</v>
      </c>
      <c r="R49" s="38" t="s">
        <v>47</v>
      </c>
      <c r="S49" s="38"/>
    </row>
    <row r="50" spans="1:19" x14ac:dyDescent="0.25">
      <c r="A50" s="46">
        <v>43875</v>
      </c>
      <c r="B50" s="35" t="s">
        <v>59</v>
      </c>
      <c r="C50" s="42">
        <f>VLOOKUP(D50,'Holdings Manager'!$C$2:$O$65,13,FALSE)</f>
        <v>41</v>
      </c>
      <c r="D50" s="43">
        <v>5889505</v>
      </c>
      <c r="E50" s="43">
        <v>588950907</v>
      </c>
      <c r="F50" s="44">
        <f>VLOOKUP(D50,'Holdings Manager'!$C$2:$E$65,3,FALSE)</f>
        <v>53225</v>
      </c>
      <c r="G50" s="44">
        <f>VLOOKUP(D50,Sheet1!$C$2:$E$65,3,FALSE)</f>
        <v>53225</v>
      </c>
      <c r="H50" s="36">
        <f t="shared" si="1"/>
        <v>0</v>
      </c>
      <c r="I50" s="44">
        <f>VLOOKUP(D50,'Holdings Manager'!$C$2:$J$65,8,FALSE)</f>
        <v>22.57</v>
      </c>
      <c r="J50" s="44">
        <f>VLOOKUP(D50,Sheet1!$C$2:$J$65,8,FALSE)</f>
        <v>22.57</v>
      </c>
      <c r="K50" s="37">
        <f t="shared" si="2"/>
        <v>0</v>
      </c>
      <c r="L50" s="44">
        <f>VLOOKUP(D50,'Holdings Manager'!$C$2:$H$65,6,FALSE)</f>
        <v>1302857.74</v>
      </c>
      <c r="M50" s="44">
        <f>VLOOKUP(D50,Sheet1!$C$2:$H$65,6,FALSE)</f>
        <v>1300995.17</v>
      </c>
      <c r="N50" s="37">
        <f t="shared" si="3"/>
        <v>1862.5700000000652</v>
      </c>
      <c r="O50" s="44">
        <f>IFERROR(VLOOKUP(D50,'Accruals Manager'!$B$2:$C$33,2,FALSE),0)</f>
        <v>0</v>
      </c>
      <c r="P50" s="44">
        <v>0</v>
      </c>
      <c r="Q50" s="36">
        <f t="shared" si="0"/>
        <v>0</v>
      </c>
      <c r="R50" s="38" t="s">
        <v>47</v>
      </c>
      <c r="S50" s="38"/>
    </row>
    <row r="51" spans="1:19" x14ac:dyDescent="0.25">
      <c r="A51" s="46">
        <v>43875</v>
      </c>
      <c r="B51" s="35" t="s">
        <v>59</v>
      </c>
      <c r="C51" s="42">
        <f>VLOOKUP(D51,'Holdings Manager'!$C$2:$O$65,13,FALSE)</f>
        <v>41</v>
      </c>
      <c r="D51" s="43">
        <v>5330047</v>
      </c>
      <c r="E51" s="43">
        <v>533004909</v>
      </c>
      <c r="F51" s="44">
        <f>VLOOKUP(D51,'Holdings Manager'!$C$2:$E$65,3,FALSE)</f>
        <v>11395</v>
      </c>
      <c r="G51" s="44">
        <f>VLOOKUP(D51,Sheet1!$C$2:$E$65,3,FALSE)</f>
        <v>11395</v>
      </c>
      <c r="H51" s="36">
        <f t="shared" si="1"/>
        <v>0</v>
      </c>
      <c r="I51" s="44">
        <f>VLOOKUP(D51,'Holdings Manager'!$C$2:$J$65,8,FALSE)</f>
        <v>155.30000000000001</v>
      </c>
      <c r="J51" s="44">
        <f>VLOOKUP(D51,Sheet1!$C$2:$J$65,8,FALSE)</f>
        <v>155.30000000000001</v>
      </c>
      <c r="K51" s="37">
        <f t="shared" si="2"/>
        <v>0</v>
      </c>
      <c r="L51" s="44">
        <f>VLOOKUP(D51,'Holdings Manager'!$C$2:$H$65,6,FALSE)</f>
        <v>1919267.69</v>
      </c>
      <c r="M51" s="44">
        <f>VLOOKUP(D51,Sheet1!$C$2:$H$65,6,FALSE)</f>
        <v>1916523.91</v>
      </c>
      <c r="N51" s="37">
        <f t="shared" si="3"/>
        <v>2743.7800000000279</v>
      </c>
      <c r="O51" s="44">
        <f>IFERROR(VLOOKUP(D51,'Accruals Manager'!$B$2:$C$33,2,FALSE),0)</f>
        <v>0</v>
      </c>
      <c r="P51" s="44">
        <v>0</v>
      </c>
      <c r="Q51" s="36">
        <f t="shared" si="0"/>
        <v>0</v>
      </c>
      <c r="R51" s="38" t="s">
        <v>47</v>
      </c>
      <c r="S51" s="38"/>
    </row>
    <row r="52" spans="1:19" x14ac:dyDescent="0.25">
      <c r="A52" s="46">
        <v>43875</v>
      </c>
      <c r="B52" s="35" t="s">
        <v>59</v>
      </c>
      <c r="C52" s="42">
        <f>VLOOKUP(D52,'Holdings Manager'!$C$2:$O$65,13,FALSE)</f>
        <v>41</v>
      </c>
      <c r="D52" s="43">
        <v>4031879</v>
      </c>
      <c r="E52" s="43">
        <v>403187909</v>
      </c>
      <c r="F52" s="44">
        <f>VLOOKUP(D52,'Holdings Manager'!$C$2:$E$65,3,FALSE)</f>
        <v>43721</v>
      </c>
      <c r="G52" s="44">
        <f>VLOOKUP(D52,Sheet1!$C$2:$E$65,3,FALSE)</f>
        <v>43721</v>
      </c>
      <c r="H52" s="36">
        <f t="shared" si="1"/>
        <v>0</v>
      </c>
      <c r="I52" s="44">
        <f>VLOOKUP(D52,'Holdings Manager'!$C$2:$J$65,8,FALSE)</f>
        <v>28.05</v>
      </c>
      <c r="J52" s="44">
        <f>VLOOKUP(D52,Sheet1!$C$2:$J$65,8,FALSE)</f>
        <v>28.05</v>
      </c>
      <c r="K52" s="37">
        <f t="shared" si="2"/>
        <v>0</v>
      </c>
      <c r="L52" s="44">
        <f>VLOOKUP(D52,'Holdings Manager'!$C$2:$H$65,6,FALSE)</f>
        <v>1330064.55</v>
      </c>
      <c r="M52" s="44">
        <f>VLOOKUP(D52,Sheet1!$C$2:$H$65,6,FALSE)</f>
        <v>1328163.1000000001</v>
      </c>
      <c r="N52" s="37">
        <f t="shared" si="3"/>
        <v>1901.4499999999534</v>
      </c>
      <c r="O52" s="44">
        <f>IFERROR(VLOOKUP(D52,'Accruals Manager'!$B$2:$C$33,2,FALSE),0)</f>
        <v>0</v>
      </c>
      <c r="P52" s="44">
        <v>0</v>
      </c>
      <c r="Q52" s="36">
        <f t="shared" si="0"/>
        <v>0</v>
      </c>
      <c r="R52" s="38" t="s">
        <v>47</v>
      </c>
      <c r="S52" s="38"/>
    </row>
    <row r="53" spans="1:19" x14ac:dyDescent="0.25">
      <c r="A53" s="46">
        <v>43875</v>
      </c>
      <c r="B53" s="35" t="s">
        <v>59</v>
      </c>
      <c r="C53" s="42">
        <f>VLOOKUP(D53,'Holdings Manager'!$C$2:$O$65,13,FALSE)</f>
        <v>43</v>
      </c>
      <c r="D53" s="43">
        <v>2821481</v>
      </c>
      <c r="E53" s="43">
        <v>835699307</v>
      </c>
      <c r="F53" s="44">
        <f>VLOOKUP(D53,'Holdings Manager'!$C$2:$E$65,3,FALSE)</f>
        <v>41226</v>
      </c>
      <c r="G53" s="44">
        <f>VLOOKUP(D53,Sheet1!$C$2:$E$65,3,FALSE)</f>
        <v>41226</v>
      </c>
      <c r="H53" s="36">
        <f t="shared" si="1"/>
        <v>0</v>
      </c>
      <c r="I53" s="44">
        <f>VLOOKUP(D53,'Holdings Manager'!$C$2:$J$65,8,FALSE)</f>
        <v>68.83</v>
      </c>
      <c r="J53" s="44">
        <f>VLOOKUP(D53,Sheet1!$C$2:$J$65,8,FALSE)</f>
        <v>68.83</v>
      </c>
      <c r="K53" s="37">
        <f t="shared" si="2"/>
        <v>0</v>
      </c>
      <c r="L53" s="44">
        <f>VLOOKUP(D53,'Holdings Manager'!$C$2:$H$65,6,FALSE)</f>
        <v>2837585.58</v>
      </c>
      <c r="M53" s="44">
        <f>VLOOKUP(D53,Sheet1!$C$2:$H$65,6,FALSE)</f>
        <v>2837585.58</v>
      </c>
      <c r="N53" s="37">
        <f t="shared" si="3"/>
        <v>0</v>
      </c>
      <c r="O53" s="44">
        <f>IFERROR(VLOOKUP(D53,'Accruals Manager'!$B$2:$C$33,2,FALSE),0)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5">
      <c r="A54" s="46">
        <v>43875</v>
      </c>
      <c r="B54" s="35" t="s">
        <v>59</v>
      </c>
      <c r="C54" s="42">
        <f>VLOOKUP(D54,'Holdings Manager'!$C$2:$O$65,13,FALSE)</f>
        <v>43</v>
      </c>
      <c r="D54" s="43">
        <v>2775135</v>
      </c>
      <c r="E54" s="43">
        <v>803054204</v>
      </c>
      <c r="F54" s="44">
        <f>VLOOKUP(D54,'Holdings Manager'!$C$2:$E$65,3,FALSE)</f>
        <v>13700</v>
      </c>
      <c r="G54" s="44">
        <f>VLOOKUP(D54,Sheet1!$C$2:$E$65,3,FALSE)</f>
        <v>13700</v>
      </c>
      <c r="H54" s="36">
        <f t="shared" si="1"/>
        <v>0</v>
      </c>
      <c r="I54" s="44">
        <f>VLOOKUP(D54,'Holdings Manager'!$C$2:$J$65,8,FALSE)</f>
        <v>137.44</v>
      </c>
      <c r="J54" s="44">
        <f>VLOOKUP(D54,Sheet1!$C$2:$J$65,8,FALSE)</f>
        <v>137.44</v>
      </c>
      <c r="K54" s="37">
        <f t="shared" si="2"/>
        <v>0</v>
      </c>
      <c r="L54" s="44">
        <f>VLOOKUP(D54,'Holdings Manager'!$C$2:$H$65,6,FALSE)</f>
        <v>1882928</v>
      </c>
      <c r="M54" s="44">
        <f>VLOOKUP(D54,Sheet1!$C$2:$H$65,6,FALSE)</f>
        <v>1882928</v>
      </c>
      <c r="N54" s="37">
        <f t="shared" si="3"/>
        <v>0</v>
      </c>
      <c r="O54" s="44">
        <f>IFERROR(VLOOKUP(D54,'Accruals Manager'!$B$2:$C$33,2,FALSE),0)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5">
      <c r="A55" s="46">
        <v>43875</v>
      </c>
      <c r="B55" s="35" t="s">
        <v>59</v>
      </c>
      <c r="C55" s="42">
        <f>VLOOKUP(D55,'Holdings Manager'!$C$2:$O$65,13,FALSE)</f>
        <v>43</v>
      </c>
      <c r="D55" s="43">
        <v>2704485</v>
      </c>
      <c r="E55" s="43">
        <v>705015105</v>
      </c>
      <c r="F55" s="44">
        <f>VLOOKUP(D55,'Holdings Manager'!$C$2:$E$65,3,FALSE)</f>
        <v>99014</v>
      </c>
      <c r="G55" s="44">
        <f>VLOOKUP(D55,Sheet1!$C$2:$E$65,3,FALSE)</f>
        <v>99014</v>
      </c>
      <c r="H55" s="36">
        <f t="shared" si="1"/>
        <v>0</v>
      </c>
      <c r="I55" s="44">
        <f>VLOOKUP(D55,'Holdings Manager'!$C$2:$J$65,8,FALSE)</f>
        <v>7.41</v>
      </c>
      <c r="J55" s="44">
        <f>VLOOKUP(D55,Sheet1!$C$2:$J$65,8,FALSE)</f>
        <v>7.41</v>
      </c>
      <c r="K55" s="37">
        <f t="shared" si="2"/>
        <v>0</v>
      </c>
      <c r="L55" s="44">
        <f>VLOOKUP(D55,'Holdings Manager'!$C$2:$H$65,6,FALSE)</f>
        <v>733693.74</v>
      </c>
      <c r="M55" s="44">
        <f>VLOOKUP(D55,Sheet1!$C$2:$H$65,6,FALSE)</f>
        <v>733693.74</v>
      </c>
      <c r="N55" s="37">
        <f t="shared" si="3"/>
        <v>0</v>
      </c>
      <c r="O55" s="44">
        <f>IFERROR(VLOOKUP(D55,'Accruals Manager'!$B$2:$C$33,2,FALSE),0)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5">
      <c r="A56" s="46">
        <v>43875</v>
      </c>
      <c r="B56" s="35" t="s">
        <v>59</v>
      </c>
      <c r="C56" s="42">
        <f>VLOOKUP(D56,'Holdings Manager'!$C$2:$O$65,13,FALSE)</f>
        <v>41</v>
      </c>
      <c r="D56" s="43">
        <v>2655657</v>
      </c>
      <c r="E56" s="43">
        <v>683715106</v>
      </c>
      <c r="F56" s="44">
        <f>VLOOKUP(D56,'Holdings Manager'!$C$2:$E$65,3,FALSE)</f>
        <v>30760</v>
      </c>
      <c r="G56" s="44">
        <f>VLOOKUP(D56,Sheet1!$C$2:$E$65,3,FALSE)</f>
        <v>30760</v>
      </c>
      <c r="H56" s="36">
        <f t="shared" si="1"/>
        <v>0</v>
      </c>
      <c r="I56" s="44">
        <f>VLOOKUP(D56,'Holdings Manager'!$C$2:$J$65,8,FALSE)</f>
        <v>47.8</v>
      </c>
      <c r="J56" s="44">
        <f>VLOOKUP(D56,Sheet1!$C$2:$J$65,8,FALSE)</f>
        <v>47.8</v>
      </c>
      <c r="K56" s="37">
        <f t="shared" si="2"/>
        <v>0</v>
      </c>
      <c r="L56" s="44">
        <f>VLOOKUP(D56,'Holdings Manager'!$C$2:$H$65,6,FALSE)</f>
        <v>1470328</v>
      </c>
      <c r="M56" s="44">
        <f>VLOOKUP(D56,Sheet1!$C$2:$H$65,6,FALSE)</f>
        <v>1470328</v>
      </c>
      <c r="N56" s="37">
        <f t="shared" si="3"/>
        <v>0</v>
      </c>
      <c r="O56" s="44">
        <f>IFERROR(VLOOKUP(D56,'Accruals Manager'!$B$2:$C$33,2,FALSE),0)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5">
      <c r="A57" s="46">
        <v>43875</v>
      </c>
      <c r="B57" s="35" t="s">
        <v>59</v>
      </c>
      <c r="C57" s="42">
        <f>VLOOKUP(D57,'Holdings Manager'!$C$2:$O$65,13,FALSE)</f>
        <v>43</v>
      </c>
      <c r="D57" s="43">
        <v>2615565</v>
      </c>
      <c r="E57" s="43" t="s">
        <v>161</v>
      </c>
      <c r="F57" s="44">
        <f>VLOOKUP(D57,'Holdings Manager'!$C$2:$E$65,3,FALSE)</f>
        <v>40885</v>
      </c>
      <c r="G57" s="44">
        <f>VLOOKUP(D57,Sheet1!$C$2:$E$65,3,FALSE)</f>
        <v>40885</v>
      </c>
      <c r="H57" s="36">
        <f t="shared" si="1"/>
        <v>0</v>
      </c>
      <c r="I57" s="44">
        <f>VLOOKUP(D57,'Holdings Manager'!$C$2:$J$65,8,FALSE)</f>
        <v>47.88</v>
      </c>
      <c r="J57" s="44">
        <f>VLOOKUP(D57,Sheet1!$C$2:$J$65,8,FALSE)</f>
        <v>47.88</v>
      </c>
      <c r="K57" s="37">
        <f t="shared" si="2"/>
        <v>0</v>
      </c>
      <c r="L57" s="44">
        <f>VLOOKUP(D57,'Holdings Manager'!$C$2:$H$65,6,FALSE)</f>
        <v>1957573.8</v>
      </c>
      <c r="M57" s="44">
        <f>VLOOKUP(D57,Sheet1!$C$2:$H$65,6,FALSE)</f>
        <v>1957573.8</v>
      </c>
      <c r="N57" s="37">
        <f t="shared" si="3"/>
        <v>0</v>
      </c>
      <c r="O57" s="44">
        <f>IFERROR(VLOOKUP(D57,'Accruals Manager'!$B$2:$C$33,2,FALSE),0)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5">
      <c r="A58" s="46">
        <v>43875</v>
      </c>
      <c r="B58" s="35" t="s">
        <v>59</v>
      </c>
      <c r="C58" s="42">
        <f>VLOOKUP(D58,'Holdings Manager'!$C$2:$O$65,13,FALSE)</f>
        <v>43</v>
      </c>
      <c r="D58" s="43">
        <v>2559975</v>
      </c>
      <c r="E58" s="43" t="s">
        <v>129</v>
      </c>
      <c r="F58" s="44">
        <f>VLOOKUP(D58,'Holdings Manager'!$C$2:$E$65,3,FALSE)</f>
        <v>22414</v>
      </c>
      <c r="G58" s="44">
        <f>VLOOKUP(D58,Sheet1!$C$2:$E$65,3,FALSE)</f>
        <v>22414</v>
      </c>
      <c r="H58" s="36">
        <f t="shared" si="1"/>
        <v>0</v>
      </c>
      <c r="I58" s="44">
        <f>VLOOKUP(D58,'Holdings Manager'!$C$2:$J$65,8,FALSE)</f>
        <v>24.29</v>
      </c>
      <c r="J58" s="44">
        <f>VLOOKUP(D58,Sheet1!$C$2:$J$65,8,FALSE)</f>
        <v>24.48</v>
      </c>
      <c r="K58" s="37">
        <f t="shared" si="2"/>
        <v>-0.19000000000000128</v>
      </c>
      <c r="L58" s="44">
        <f>VLOOKUP(D58,'Holdings Manager'!$C$2:$H$65,6,FALSE)</f>
        <v>544436.06000000006</v>
      </c>
      <c r="M58" s="44">
        <f>VLOOKUP(D58,Sheet1!$C$2:$H$65,6,FALSE)</f>
        <v>548649.89</v>
      </c>
      <c r="N58" s="37">
        <f t="shared" si="3"/>
        <v>-4213.8299999999581</v>
      </c>
      <c r="O58" s="44">
        <f>IFERROR(VLOOKUP(D58,'Accruals Manager'!$B$2:$C$33,2,FALSE),0)</f>
        <v>0</v>
      </c>
      <c r="P58" s="44">
        <v>0</v>
      </c>
      <c r="Q58" s="36">
        <f t="shared" si="0"/>
        <v>0</v>
      </c>
      <c r="R58" s="38" t="s">
        <v>47</v>
      </c>
      <c r="S58" s="38"/>
    </row>
    <row r="59" spans="1:19" x14ac:dyDescent="0.25">
      <c r="A59" s="46">
        <v>43875</v>
      </c>
      <c r="B59" s="35" t="s">
        <v>59</v>
      </c>
      <c r="C59" s="42">
        <f>VLOOKUP(D59,'Holdings Manager'!$C$2:$O$65,13,FALSE)</f>
        <v>43</v>
      </c>
      <c r="D59" s="43">
        <v>2430025</v>
      </c>
      <c r="E59" s="43">
        <v>861012102</v>
      </c>
      <c r="F59" s="44">
        <f>VLOOKUP(D59,'Holdings Manager'!$C$2:$E$65,3,FALSE)</f>
        <v>64583</v>
      </c>
      <c r="G59" s="44">
        <f>VLOOKUP(D59,Sheet1!$C$2:$E$65,3,FALSE)</f>
        <v>64583</v>
      </c>
      <c r="H59" s="36">
        <f t="shared" si="1"/>
        <v>0</v>
      </c>
      <c r="I59" s="44">
        <f>VLOOKUP(D59,'Holdings Manager'!$C$2:$J$65,8,FALSE)</f>
        <v>31.23</v>
      </c>
      <c r="J59" s="44">
        <f>VLOOKUP(D59,Sheet1!$C$2:$J$65,8,FALSE)</f>
        <v>31.23</v>
      </c>
      <c r="K59" s="37">
        <f t="shared" si="2"/>
        <v>0</v>
      </c>
      <c r="L59" s="44">
        <f>VLOOKUP(D59,'Holdings Manager'!$C$2:$H$65,6,FALSE)</f>
        <v>2016927.09</v>
      </c>
      <c r="M59" s="44">
        <f>VLOOKUP(D59,Sheet1!$C$2:$H$65,6,FALSE)</f>
        <v>2016927.09</v>
      </c>
      <c r="N59" s="37">
        <f t="shared" si="3"/>
        <v>0</v>
      </c>
      <c r="O59" s="44">
        <f>IFERROR(VLOOKUP(D59,'Accruals Manager'!$B$2:$C$33,2,FALSE),0)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5">
      <c r="A60" s="46">
        <v>43875</v>
      </c>
      <c r="B60" s="35" t="s">
        <v>59</v>
      </c>
      <c r="C60" s="42">
        <f>VLOOKUP(D60,'Holdings Manager'!$C$2:$O$65,13,FALSE)</f>
        <v>43</v>
      </c>
      <c r="D60" s="43">
        <v>2402444</v>
      </c>
      <c r="E60" s="43">
        <v>686330101</v>
      </c>
      <c r="F60" s="44">
        <f>VLOOKUP(D60,'Holdings Manager'!$C$2:$E$65,3,FALSE)</f>
        <v>17307</v>
      </c>
      <c r="G60" s="44">
        <f>VLOOKUP(D60,Sheet1!$C$2:$E$65,3,FALSE)</f>
        <v>17307</v>
      </c>
      <c r="H60" s="36">
        <f t="shared" si="1"/>
        <v>0</v>
      </c>
      <c r="I60" s="44">
        <f>VLOOKUP(D60,'Holdings Manager'!$C$2:$J$65,8,FALSE)</f>
        <v>86.99</v>
      </c>
      <c r="J60" s="44">
        <f>VLOOKUP(D60,Sheet1!$C$2:$J$65,8,FALSE)</f>
        <v>86.99</v>
      </c>
      <c r="K60" s="37">
        <f t="shared" si="2"/>
        <v>0</v>
      </c>
      <c r="L60" s="44">
        <f>VLOOKUP(D60,'Holdings Manager'!$C$2:$H$65,6,FALSE)</f>
        <v>1505535.93</v>
      </c>
      <c r="M60" s="44">
        <f>VLOOKUP(D60,Sheet1!$C$2:$H$65,6,FALSE)</f>
        <v>1505535.93</v>
      </c>
      <c r="N60" s="37">
        <f t="shared" si="3"/>
        <v>0</v>
      </c>
      <c r="O60" s="44">
        <f>IFERROR(VLOOKUP(D60,'Accruals Manager'!$B$2:$C$33,2,FALSE),0)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5">
      <c r="A61" s="46">
        <v>43875</v>
      </c>
      <c r="B61" s="35" t="s">
        <v>59</v>
      </c>
      <c r="C61" s="42">
        <f>VLOOKUP(D61,'Holdings Manager'!$C$2:$O$65,13,FALSE)</f>
        <v>41</v>
      </c>
      <c r="D61" s="43">
        <v>2311614</v>
      </c>
      <c r="E61" s="43" t="s">
        <v>119</v>
      </c>
      <c r="F61" s="44">
        <f>VLOOKUP(D61,'Holdings Manager'!$C$2:$E$65,3,FALSE)</f>
        <v>13944</v>
      </c>
      <c r="G61" s="44">
        <f>VLOOKUP(D61,Sheet1!$C$2:$E$65,3,FALSE)</f>
        <v>13944</v>
      </c>
      <c r="H61" s="36">
        <f t="shared" si="1"/>
        <v>0</v>
      </c>
      <c r="I61" s="44">
        <f>VLOOKUP(D61,'Holdings Manager'!$C$2:$J$65,8,FALSE)</f>
        <v>157.94</v>
      </c>
      <c r="J61" s="44">
        <f>VLOOKUP(D61,Sheet1!$C$2:$J$65,8,FALSE)</f>
        <v>157.94</v>
      </c>
      <c r="K61" s="37">
        <f t="shared" si="2"/>
        <v>0</v>
      </c>
      <c r="L61" s="44">
        <f>VLOOKUP(D61,'Holdings Manager'!$C$2:$H$65,6,FALSE)</f>
        <v>2202315.36</v>
      </c>
      <c r="M61" s="44">
        <f>VLOOKUP(D61,Sheet1!$C$2:$H$65,6,FALSE)</f>
        <v>2202315.36</v>
      </c>
      <c r="N61" s="37">
        <f t="shared" si="3"/>
        <v>0</v>
      </c>
      <c r="O61" s="44">
        <f>IFERROR(VLOOKUP(D61,'Accruals Manager'!$B$2:$C$33,2,FALSE),0)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5">
      <c r="A62" s="46">
        <v>43875</v>
      </c>
      <c r="B62" s="35" t="s">
        <v>59</v>
      </c>
      <c r="C62" s="42">
        <f>VLOOKUP(D62,'Holdings Manager'!$C$2:$O$65,13,FALSE)</f>
        <v>41</v>
      </c>
      <c r="D62" s="43">
        <v>2181334</v>
      </c>
      <c r="E62" s="43" t="s">
        <v>115</v>
      </c>
      <c r="F62" s="44">
        <f>VLOOKUP(D62,'Holdings Manager'!$C$2:$E$65,3,FALSE)</f>
        <v>13734</v>
      </c>
      <c r="G62" s="44">
        <f>VLOOKUP(D62,Sheet1!$C$2:$E$65,3,FALSE)</f>
        <v>13734</v>
      </c>
      <c r="H62" s="36">
        <f t="shared" si="1"/>
        <v>0</v>
      </c>
      <c r="I62" s="44">
        <f>VLOOKUP(D62,'Holdings Manager'!$C$2:$J$65,8,FALSE)</f>
        <v>117.1</v>
      </c>
      <c r="J62" s="44">
        <f>VLOOKUP(D62,Sheet1!$C$2:$J$65,8,FALSE)</f>
        <v>117.1</v>
      </c>
      <c r="K62" s="37">
        <f t="shared" si="2"/>
        <v>0</v>
      </c>
      <c r="L62" s="44">
        <f>VLOOKUP(D62,'Holdings Manager'!$C$2:$H$65,6,FALSE)</f>
        <v>1608251.4</v>
      </c>
      <c r="M62" s="44">
        <f>VLOOKUP(D62,Sheet1!$C$2:$H$65,6,FALSE)</f>
        <v>1608251.4</v>
      </c>
      <c r="N62" s="37">
        <f t="shared" si="3"/>
        <v>0</v>
      </c>
      <c r="O62" s="44">
        <f>IFERROR(VLOOKUP(D62,'Accruals Manager'!$B$2:$C$33,2,FALSE),0)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5">
      <c r="A63" s="46">
        <v>43875</v>
      </c>
      <c r="B63" s="35" t="s">
        <v>59</v>
      </c>
      <c r="C63" s="42">
        <f>VLOOKUP(D63,'Holdings Manager'!$C$2:$O$65,13,FALSE)</f>
        <v>41</v>
      </c>
      <c r="D63" s="43">
        <v>2125097</v>
      </c>
      <c r="E63" s="43">
        <v>124765108</v>
      </c>
      <c r="F63" s="44">
        <f>VLOOKUP(D63,'Holdings Manager'!$C$2:$E$65,3,FALSE)</f>
        <v>61706</v>
      </c>
      <c r="G63" s="44">
        <f>VLOOKUP(D63,Sheet1!$C$2:$E$65,3,FALSE)</f>
        <v>61706</v>
      </c>
      <c r="H63" s="36">
        <f t="shared" si="1"/>
        <v>0</v>
      </c>
      <c r="I63" s="44">
        <f>VLOOKUP(D63,'Holdings Manager'!$C$2:$J$65,8,FALSE)</f>
        <v>30.54</v>
      </c>
      <c r="J63" s="44">
        <f>VLOOKUP(D63,Sheet1!$C$2:$J$65,8,FALSE)</f>
        <v>30.54</v>
      </c>
      <c r="K63" s="37">
        <f t="shared" si="2"/>
        <v>0</v>
      </c>
      <c r="L63" s="44">
        <f>VLOOKUP(D63,'Holdings Manager'!$C$2:$H$65,6,FALSE)</f>
        <v>1884501.24</v>
      </c>
      <c r="M63" s="44">
        <f>VLOOKUP(D63,Sheet1!$C$2:$H$65,6,FALSE)</f>
        <v>1884501.24</v>
      </c>
      <c r="N63" s="37">
        <f t="shared" si="3"/>
        <v>0</v>
      </c>
      <c r="O63" s="44">
        <f>IFERROR(VLOOKUP(D63,'Accruals Manager'!$B$2:$C$33,2,FALSE),0)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5">
      <c r="A64" s="46">
        <v>43875</v>
      </c>
      <c r="B64" s="35" t="s">
        <v>59</v>
      </c>
      <c r="C64" s="42">
        <f>VLOOKUP(D64,'Holdings Manager'!$C$2:$O$65,13,FALSE)</f>
        <v>41</v>
      </c>
      <c r="D64" s="43">
        <v>2124533</v>
      </c>
      <c r="E64" s="43">
        <v>878742204</v>
      </c>
      <c r="F64" s="44">
        <f>VLOOKUP(D64,'Holdings Manager'!$C$2:$E$65,3,FALSE)</f>
        <v>26789</v>
      </c>
      <c r="G64" s="44">
        <f>VLOOKUP(D64,Sheet1!$C$2:$E$65,3,FALSE)</f>
        <v>26789</v>
      </c>
      <c r="H64" s="36">
        <f t="shared" si="1"/>
        <v>0</v>
      </c>
      <c r="I64" s="44">
        <f>VLOOKUP(D64,'Holdings Manager'!$C$2:$J$65,8,FALSE)</f>
        <v>13.46</v>
      </c>
      <c r="J64" s="44">
        <f>VLOOKUP(D64,Sheet1!$C$2:$J$65,8,FALSE)</f>
        <v>13.46</v>
      </c>
      <c r="K64" s="37">
        <f t="shared" si="2"/>
        <v>0</v>
      </c>
      <c r="L64" s="44">
        <f>VLOOKUP(D64,'Holdings Manager'!$C$2:$H$65,6,FALSE)</f>
        <v>360579.94</v>
      </c>
      <c r="M64" s="44">
        <f>VLOOKUP(D64,Sheet1!$C$2:$H$65,6,FALSE)</f>
        <v>360579.94</v>
      </c>
      <c r="N64" s="37">
        <f t="shared" si="3"/>
        <v>0</v>
      </c>
      <c r="O64" s="44">
        <f>IFERROR(VLOOKUP(D64,'Accruals Manager'!$B$2:$C$33,2,FALSE),0)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5">
      <c r="A65" s="46">
        <v>43875</v>
      </c>
      <c r="B65" s="35" t="s">
        <v>59</v>
      </c>
      <c r="C65" s="42">
        <f>VLOOKUP(D65,'Holdings Manager'!$C$2:$O$65,13,FALSE)</f>
        <v>43</v>
      </c>
      <c r="D65" s="43">
        <v>2031730</v>
      </c>
      <c r="E65" s="43">
        <v>294821608</v>
      </c>
      <c r="F65" s="44">
        <f>VLOOKUP(D65,'Holdings Manager'!$C$2:$E$65,3,FALSE)</f>
        <v>165319</v>
      </c>
      <c r="G65" s="44">
        <f>VLOOKUP(D65,Sheet1!$C$2:$E$65,3,FALSE)</f>
        <v>165319</v>
      </c>
      <c r="H65" s="36">
        <f t="shared" si="1"/>
        <v>0</v>
      </c>
      <c r="I65" s="44">
        <f>VLOOKUP(D65,'Holdings Manager'!$C$2:$J$65,8,FALSE)</f>
        <v>9.08</v>
      </c>
      <c r="J65" s="44">
        <f>VLOOKUP(D65,Sheet1!$C$2:$J$65,8,FALSE)</f>
        <v>9.08</v>
      </c>
      <c r="K65" s="37">
        <f t="shared" si="2"/>
        <v>0</v>
      </c>
      <c r="L65" s="44">
        <f>VLOOKUP(D65,'Holdings Manager'!$C$2:$H$65,6,FALSE)</f>
        <v>1501096.52</v>
      </c>
      <c r="M65" s="44">
        <f>VLOOKUP(D65,Sheet1!$C$2:$H$65,6,FALSE)</f>
        <v>1501096.52</v>
      </c>
      <c r="N65" s="37">
        <f t="shared" si="3"/>
        <v>0</v>
      </c>
      <c r="O65" s="44">
        <f>IFERROR(VLOOKUP(D65,'Accruals Manager'!$B$2:$C$33,2,FALSE),0)</f>
        <v>0</v>
      </c>
      <c r="P65" s="44">
        <v>0</v>
      </c>
      <c r="Q65" s="36">
        <f t="shared" si="0"/>
        <v>0</v>
      </c>
      <c r="R65" s="38"/>
      <c r="S65" s="38"/>
    </row>
    <row r="66" spans="1:19" ht="15.05" x14ac:dyDescent="0.3">
      <c r="A66" s="46">
        <v>43875</v>
      </c>
      <c r="B66" s="35" t="s">
        <v>59</v>
      </c>
      <c r="C66" s="42" t="s">
        <v>454</v>
      </c>
      <c r="D66" s="43" t="s">
        <v>411</v>
      </c>
      <c r="E66" s="43" t="s">
        <v>411</v>
      </c>
      <c r="F66" s="48"/>
      <c r="G66" s="48"/>
      <c r="H66" s="36">
        <f t="shared" si="1"/>
        <v>0</v>
      </c>
      <c r="I66" s="44">
        <v>1</v>
      </c>
      <c r="J66" s="44">
        <v>1</v>
      </c>
      <c r="K66" s="37">
        <f t="shared" si="2"/>
        <v>0</v>
      </c>
      <c r="L66" s="44">
        <v>22808.94</v>
      </c>
      <c r="M66" s="44">
        <v>22793.66</v>
      </c>
      <c r="N66" s="37">
        <f t="shared" si="3"/>
        <v>15.279999999998836</v>
      </c>
      <c r="O66" s="44">
        <f>IFERROR(VLOOKUP(D66,'Accruals Manager'!$B$2:$C$33,2,FALSE),0)</f>
        <v>0</v>
      </c>
      <c r="P66" s="44">
        <v>0</v>
      </c>
      <c r="Q66" s="36">
        <f t="shared" si="0"/>
        <v>0</v>
      </c>
      <c r="R66" s="38"/>
      <c r="S66" s="38"/>
    </row>
    <row r="67" spans="1:19" ht="15.05" x14ac:dyDescent="0.3">
      <c r="A67" s="46">
        <v>43875</v>
      </c>
      <c r="B67" s="35" t="s">
        <v>59</v>
      </c>
      <c r="C67" s="42" t="s">
        <v>454</v>
      </c>
      <c r="D67" s="43" t="s">
        <v>419</v>
      </c>
      <c r="E67" s="43" t="s">
        <v>419</v>
      </c>
      <c r="F67" s="48"/>
      <c r="G67" s="48"/>
      <c r="H67" s="36">
        <f t="shared" si="1"/>
        <v>0</v>
      </c>
      <c r="I67" s="44">
        <v>1</v>
      </c>
      <c r="J67" s="44">
        <v>1</v>
      </c>
      <c r="K67" s="37">
        <f t="shared" si="2"/>
        <v>0</v>
      </c>
      <c r="L67" s="44">
        <v>46497.94</v>
      </c>
      <c r="M67" s="44">
        <v>46610.5</v>
      </c>
      <c r="N67" s="37">
        <f>L67-M67</f>
        <v>-112.55999999999767</v>
      </c>
      <c r="O67" s="44">
        <f>IFERROR(VLOOKUP(D67,'Accruals Manager'!$B$2:$C$33,2,FALSE),0)</f>
        <v>0</v>
      </c>
      <c r="P67" s="44">
        <v>0</v>
      </c>
      <c r="Q67" s="36">
        <f t="shared" si="0"/>
        <v>0</v>
      </c>
      <c r="R67" s="38"/>
      <c r="S67" s="38"/>
    </row>
    <row r="68" spans="1:19" ht="15.05" x14ac:dyDescent="0.3">
      <c r="A68" s="46">
        <v>43875</v>
      </c>
      <c r="B68" s="35" t="s">
        <v>59</v>
      </c>
      <c r="C68" s="42" t="s">
        <v>458</v>
      </c>
      <c r="D68" s="43" t="s">
        <v>457</v>
      </c>
      <c r="E68" s="43" t="s">
        <v>457</v>
      </c>
      <c r="F68" s="48"/>
      <c r="G68" s="48"/>
      <c r="H68" s="36">
        <f t="shared" si="1"/>
        <v>0</v>
      </c>
      <c r="I68" s="44">
        <v>100</v>
      </c>
      <c r="J68" s="44">
        <v>100</v>
      </c>
      <c r="K68" s="37">
        <f t="shared" si="2"/>
        <v>0</v>
      </c>
      <c r="L68" s="44">
        <v>1225262.8799999999</v>
      </c>
      <c r="M68" s="44">
        <v>1225262.8799999999</v>
      </c>
      <c r="N68" s="37">
        <f t="shared" si="3"/>
        <v>0</v>
      </c>
      <c r="O68" s="44">
        <f>IFERROR(VLOOKUP(D68,'Accruals Manager'!$B$2:$C$33,2,FALSE),0)</f>
        <v>0</v>
      </c>
      <c r="P68" s="44">
        <v>0</v>
      </c>
      <c r="Q68" s="36">
        <f t="shared" si="0"/>
        <v>0</v>
      </c>
      <c r="R68" s="38"/>
      <c r="S68" s="38"/>
    </row>
    <row r="69" spans="1:19" ht="15.05" x14ac:dyDescent="0.3">
      <c r="A69" s="46">
        <v>43875</v>
      </c>
      <c r="B69" s="35" t="s">
        <v>59</v>
      </c>
      <c r="C69" s="42" t="s">
        <v>454</v>
      </c>
      <c r="D69" s="43" t="s">
        <v>460</v>
      </c>
      <c r="E69" s="43" t="s">
        <v>460</v>
      </c>
      <c r="F69" s="48"/>
      <c r="G69" s="48"/>
      <c r="H69" s="36">
        <f t="shared" si="1"/>
        <v>0</v>
      </c>
      <c r="I69" s="44">
        <v>1</v>
      </c>
      <c r="J69" s="44">
        <v>1</v>
      </c>
      <c r="K69" s="37">
        <f t="shared" si="2"/>
        <v>0</v>
      </c>
      <c r="L69" s="44">
        <v>79902.58</v>
      </c>
      <c r="M69" s="44">
        <v>79809.31</v>
      </c>
      <c r="N69" s="37">
        <f>L69-M69</f>
        <v>93.270000000004075</v>
      </c>
      <c r="O69" s="44">
        <f>IFERROR(VLOOKUP(D69,'Accruals Manager'!$B$2:$C$33,2,FALSE),0)</f>
        <v>0</v>
      </c>
      <c r="P69" s="44">
        <v>0</v>
      </c>
      <c r="Q69" s="36">
        <f t="shared" si="0"/>
        <v>0</v>
      </c>
      <c r="R69" s="38"/>
      <c r="S69" s="38"/>
    </row>
    <row r="70" spans="1:19" ht="15.05" x14ac:dyDescent="0.3">
      <c r="A70" s="46">
        <v>43875</v>
      </c>
      <c r="B70" s="35" t="s">
        <v>59</v>
      </c>
      <c r="C70" s="42" t="s">
        <v>454</v>
      </c>
      <c r="D70" s="43" t="s">
        <v>414</v>
      </c>
      <c r="E70" s="43" t="s">
        <v>414</v>
      </c>
      <c r="F70" s="48"/>
      <c r="G70" s="48"/>
      <c r="H70" s="36">
        <f t="shared" si="1"/>
        <v>0</v>
      </c>
      <c r="I70" s="44">
        <v>1</v>
      </c>
      <c r="J70" s="44">
        <v>1</v>
      </c>
      <c r="K70" s="37">
        <f t="shared" si="2"/>
        <v>0</v>
      </c>
      <c r="L70" s="44">
        <v>83561.52</v>
      </c>
      <c r="M70" s="44">
        <v>83514.710000000006</v>
      </c>
      <c r="N70" s="37">
        <f t="shared" si="3"/>
        <v>46.809999999997672</v>
      </c>
      <c r="O70" s="44">
        <f>IFERROR(VLOOKUP(D70,'Accruals Manager'!$B$2:$C$33,2,FALSE),0)</f>
        <v>0</v>
      </c>
      <c r="P70" s="44">
        <v>0</v>
      </c>
      <c r="Q70" s="36">
        <f t="shared" si="0"/>
        <v>0</v>
      </c>
      <c r="R70" s="38"/>
      <c r="S70" s="38"/>
    </row>
    <row r="71" spans="1:19" ht="15.05" x14ac:dyDescent="0.3">
      <c r="A71" s="46">
        <v>43875</v>
      </c>
      <c r="B71" s="35" t="s">
        <v>59</v>
      </c>
      <c r="C71" s="42" t="s">
        <v>454</v>
      </c>
      <c r="D71" s="43" t="s">
        <v>386</v>
      </c>
      <c r="E71" s="43" t="s">
        <v>386</v>
      </c>
      <c r="F71" s="48"/>
      <c r="G71" s="48"/>
      <c r="H71" s="36">
        <f t="shared" si="1"/>
        <v>0</v>
      </c>
      <c r="I71" s="44">
        <v>1</v>
      </c>
      <c r="J71" s="44">
        <v>1</v>
      </c>
      <c r="K71" s="37">
        <f t="shared" si="2"/>
        <v>0</v>
      </c>
      <c r="L71" s="44">
        <v>75.41</v>
      </c>
      <c r="M71" s="44">
        <v>75.3</v>
      </c>
      <c r="N71" s="37">
        <f t="shared" si="3"/>
        <v>0.10999999999999943</v>
      </c>
      <c r="O71" s="44">
        <f>IFERROR(VLOOKUP(D71,'Accruals Manager'!$B$2:$C$33,2,FALSE),0)</f>
        <v>0</v>
      </c>
      <c r="P71" s="44">
        <v>0</v>
      </c>
      <c r="Q71" s="36">
        <f t="shared" si="0"/>
        <v>0</v>
      </c>
      <c r="R71" s="38"/>
      <c r="S71" s="38"/>
    </row>
    <row r="72" spans="1:19" ht="15.05" x14ac:dyDescent="0.3">
      <c r="A72" s="46">
        <v>43875</v>
      </c>
      <c r="B72" s="35" t="s">
        <v>59</v>
      </c>
      <c r="C72" s="42" t="s">
        <v>454</v>
      </c>
      <c r="D72" s="43" t="s">
        <v>380</v>
      </c>
      <c r="E72" s="43" t="s">
        <v>380</v>
      </c>
      <c r="F72" s="48"/>
      <c r="G72" s="48"/>
      <c r="H72" s="36">
        <f t="shared" si="1"/>
        <v>0</v>
      </c>
      <c r="I72" s="44">
        <v>1</v>
      </c>
      <c r="J72" s="44">
        <v>1</v>
      </c>
      <c r="K72" s="37">
        <f t="shared" si="2"/>
        <v>0</v>
      </c>
      <c r="L72" s="44">
        <v>88.86</v>
      </c>
      <c r="M72" s="44">
        <v>88.87</v>
      </c>
      <c r="N72" s="37">
        <f t="shared" si="3"/>
        <v>-1.0000000000005116E-2</v>
      </c>
      <c r="O72" s="44">
        <f>IFERROR(VLOOKUP(D72,'Accruals Manager'!$B$2:$C$33,2,FALSE),0)</f>
        <v>0</v>
      </c>
      <c r="P72" s="44">
        <v>0</v>
      </c>
      <c r="Q72" s="36">
        <f t="shared" si="0"/>
        <v>0</v>
      </c>
      <c r="R72" s="38"/>
      <c r="S72" s="38"/>
    </row>
    <row r="73" spans="1:19" ht="15.05" x14ac:dyDescent="0.3">
      <c r="A73" s="46"/>
      <c r="B73" s="35"/>
      <c r="C73" s="42"/>
      <c r="D73" s="43"/>
      <c r="E73" s="43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5.05" x14ac:dyDescent="0.3">
      <c r="A74" s="46"/>
      <c r="B74" s="35"/>
      <c r="C74" s="42"/>
      <c r="D74" s="43"/>
      <c r="E74" s="43"/>
      <c r="F74" s="48"/>
      <c r="G74" s="44"/>
      <c r="H74" s="44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x14ac:dyDescent="0.25">
      <c r="A75" s="46"/>
      <c r="B75" s="35"/>
      <c r="C75" s="42"/>
      <c r="D75" s="43"/>
      <c r="E75" s="43"/>
      <c r="F75" s="44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x14ac:dyDescent="0.25">
      <c r="A76" s="41"/>
      <c r="B76" s="35"/>
      <c r="C76" s="43"/>
      <c r="D76" s="43"/>
      <c r="E76" s="43"/>
      <c r="F76" s="44"/>
      <c r="G76" s="44"/>
      <c r="H76" s="36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x14ac:dyDescent="0.25">
      <c r="A77" s="41"/>
      <c r="B77" s="35"/>
      <c r="C77" s="43"/>
      <c r="D77" s="43"/>
      <c r="E77" s="43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x14ac:dyDescent="0.25">
      <c r="A78" s="41"/>
      <c r="B78" s="35"/>
      <c r="C78" s="43"/>
      <c r="D78" s="43"/>
      <c r="E78" s="43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x14ac:dyDescent="0.25">
      <c r="A79" s="41"/>
      <c r="B79" s="35"/>
      <c r="C79" s="43"/>
      <c r="D79" s="43"/>
      <c r="E79" s="43"/>
      <c r="F79" s="44"/>
      <c r="G79" s="44"/>
      <c r="H79" s="36"/>
      <c r="I79" s="44"/>
      <c r="J79" s="44"/>
      <c r="K79" s="37"/>
      <c r="L79" s="43"/>
      <c r="M79" s="45"/>
      <c r="N79" s="37"/>
      <c r="O79" s="44"/>
      <c r="P79" s="44"/>
      <c r="Q79" s="36"/>
      <c r="R79" s="38"/>
      <c r="S79" s="38"/>
    </row>
    <row r="82" spans="4:19" x14ac:dyDescent="0.25">
      <c r="J82" s="5"/>
      <c r="K82" s="5"/>
      <c r="L82" s="2"/>
      <c r="M82" s="2"/>
      <c r="N82" s="2"/>
      <c r="R82" s="2"/>
      <c r="S82" s="2"/>
    </row>
    <row r="83" spans="4:19" x14ac:dyDescent="0.25">
      <c r="E83"/>
      <c r="F83"/>
      <c r="G83"/>
      <c r="J83" s="5"/>
      <c r="K83" s="5"/>
      <c r="L83" s="2"/>
      <c r="M83" s="2"/>
      <c r="N83" s="2"/>
      <c r="R83" s="2"/>
      <c r="S83" s="2"/>
    </row>
    <row r="84" spans="4:19" ht="15.05" x14ac:dyDescent="0.3">
      <c r="E84" s="53"/>
      <c r="F84" s="53"/>
      <c r="G84"/>
      <c r="J84" s="5"/>
      <c r="K84" s="5"/>
      <c r="L84" s="2"/>
      <c r="M84" s="2"/>
      <c r="N84" s="2"/>
      <c r="R84" s="2"/>
      <c r="S84" s="2"/>
    </row>
    <row r="85" spans="4:19" ht="15.05" x14ac:dyDescent="0.3">
      <c r="E85" s="53"/>
      <c r="F85" s="53"/>
      <c r="G85"/>
      <c r="H85"/>
      <c r="I85"/>
      <c r="J85" s="5"/>
      <c r="K85" s="5"/>
      <c r="L85" s="2"/>
      <c r="M85" s="2"/>
      <c r="N85" s="2"/>
      <c r="R85" s="2"/>
      <c r="S85" s="2"/>
    </row>
    <row r="86" spans="4:19" ht="15.05" x14ac:dyDescent="0.3">
      <c r="D86"/>
      <c r="E86" s="53"/>
      <c r="F86" s="53"/>
      <c r="G86"/>
      <c r="H86"/>
      <c r="I86"/>
      <c r="J86"/>
      <c r="K86"/>
      <c r="L86"/>
      <c r="M86"/>
      <c r="N86"/>
      <c r="R86" s="2"/>
      <c r="S86" s="2"/>
    </row>
    <row r="87" spans="4:19" ht="15.05" x14ac:dyDescent="0.3">
      <c r="D87"/>
      <c r="E87" s="53"/>
      <c r="F87" s="53"/>
      <c r="G87"/>
      <c r="H87"/>
      <c r="I87"/>
      <c r="J87"/>
      <c r="K87" s="33"/>
      <c r="L87"/>
      <c r="M87"/>
      <c r="N87"/>
      <c r="R87" s="2"/>
      <c r="S87" s="2"/>
    </row>
    <row r="88" spans="4:19" ht="15.05" x14ac:dyDescent="0.3">
      <c r="D88"/>
      <c r="E88" s="53"/>
      <c r="F88" s="53"/>
      <c r="G88"/>
      <c r="H88"/>
      <c r="I88"/>
      <c r="J88"/>
      <c r="K88"/>
      <c r="L88"/>
      <c r="M88"/>
      <c r="N88"/>
      <c r="R88" s="2"/>
      <c r="S88" s="2"/>
    </row>
    <row r="89" spans="4:19" ht="15.05" x14ac:dyDescent="0.3">
      <c r="D89"/>
      <c r="E89" s="53"/>
      <c r="F89" s="53"/>
      <c r="G89"/>
      <c r="H89"/>
      <c r="I89"/>
      <c r="J89"/>
      <c r="K89"/>
      <c r="L89"/>
      <c r="M89"/>
      <c r="N89"/>
      <c r="R89" s="2"/>
      <c r="S89" s="2"/>
    </row>
    <row r="90" spans="4:19" ht="15.05" x14ac:dyDescent="0.3">
      <c r="D90"/>
      <c r="E90" s="53"/>
      <c r="F90" s="53"/>
      <c r="G90"/>
      <c r="H90"/>
      <c r="I90"/>
      <c r="J90"/>
      <c r="K90"/>
      <c r="L90"/>
      <c r="M90"/>
      <c r="N90"/>
      <c r="R90" s="2"/>
      <c r="S90" s="2"/>
    </row>
    <row r="91" spans="4:19" x14ac:dyDescent="0.25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5">
      <c r="D92"/>
      <c r="E92"/>
      <c r="F92"/>
      <c r="G92"/>
      <c r="H92"/>
      <c r="I92"/>
      <c r="J92"/>
      <c r="K92"/>
      <c r="L92"/>
      <c r="M92"/>
      <c r="N92"/>
    </row>
    <row r="93" spans="4:19" x14ac:dyDescent="0.25">
      <c r="D93"/>
      <c r="E93"/>
      <c r="F93"/>
      <c r="G93"/>
      <c r="H93"/>
      <c r="I93"/>
      <c r="J93"/>
      <c r="K93"/>
      <c r="L93"/>
      <c r="M93"/>
      <c r="N93"/>
      <c r="O93" s="5"/>
      <c r="P93" s="5"/>
      <c r="R93" s="2"/>
      <c r="S93" s="2"/>
    </row>
    <row r="94" spans="4:19" x14ac:dyDescent="0.25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ht="15.05" x14ac:dyDescent="0.3">
      <c r="D95"/>
      <c r="E95"/>
      <c r="F95" s="53"/>
      <c r="G95" s="53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.05" x14ac:dyDescent="0.3">
      <c r="F96" s="53"/>
      <c r="G96" s="53"/>
      <c r="H96" s="3"/>
      <c r="I96" s="3"/>
      <c r="J96" s="3"/>
      <c r="L96" s="2"/>
      <c r="M96" s="2"/>
      <c r="N96" s="2"/>
      <c r="O96" s="5"/>
      <c r="P96" s="5"/>
      <c r="R96" s="2"/>
      <c r="S96" s="2"/>
    </row>
    <row r="97" spans="4:19" ht="15.05" x14ac:dyDescent="0.3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x14ac:dyDescent="0.25">
      <c r="F98"/>
      <c r="G98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ht="15.05" x14ac:dyDescent="0.3">
      <c r="F99" s="47"/>
      <c r="G99" s="47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x14ac:dyDescent="0.25"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3" spans="4:19" x14ac:dyDescent="0.25">
      <c r="D103"/>
      <c r="E103"/>
      <c r="F103"/>
      <c r="G103"/>
      <c r="H103"/>
      <c r="I103"/>
      <c r="J103"/>
      <c r="K103"/>
      <c r="L103"/>
      <c r="M103"/>
      <c r="N103"/>
    </row>
    <row r="104" spans="4:19" x14ac:dyDescent="0.25">
      <c r="D104"/>
      <c r="E104"/>
      <c r="F104"/>
      <c r="G104"/>
      <c r="H104"/>
      <c r="I104"/>
      <c r="J104"/>
      <c r="K104" s="33"/>
      <c r="L104"/>
      <c r="M104"/>
      <c r="N104"/>
    </row>
    <row r="105" spans="4:19" x14ac:dyDescent="0.25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5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5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5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5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5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5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5">
      <c r="D112"/>
      <c r="E112"/>
      <c r="F112"/>
      <c r="G112"/>
      <c r="H112"/>
      <c r="I112"/>
      <c r="J112"/>
      <c r="K112"/>
      <c r="L112"/>
      <c r="M112"/>
      <c r="N112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topLeftCell="A43" workbookViewId="0">
      <selection activeCell="H55" sqref="H55:H61"/>
    </sheetView>
  </sheetViews>
  <sheetFormatPr defaultRowHeight="12.45" x14ac:dyDescent="0.2"/>
  <cols>
    <col min="2" max="2" width="22.625" customWidth="1"/>
    <col min="3" max="3" width="23" customWidth="1"/>
    <col min="4" max="4" width="12.25" customWidth="1"/>
    <col min="8" max="8" width="18.25" customWidth="1"/>
    <col min="11" max="11" width="12.25" customWidth="1"/>
    <col min="14" max="14" width="10.75" customWidth="1"/>
  </cols>
  <sheetData>
    <row r="1" spans="1:15" x14ac:dyDescent="0.2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59</v>
      </c>
      <c r="B2" t="s">
        <v>398</v>
      </c>
      <c r="C2" t="s">
        <v>144</v>
      </c>
      <c r="D2" t="s">
        <v>143</v>
      </c>
      <c r="E2">
        <v>38552</v>
      </c>
      <c r="F2">
        <v>1675194.86</v>
      </c>
      <c r="G2">
        <v>48.82</v>
      </c>
      <c r="H2">
        <v>1882108.64</v>
      </c>
      <c r="I2" t="s">
        <v>383</v>
      </c>
      <c r="J2">
        <v>48.82</v>
      </c>
      <c r="K2">
        <v>1882108.64</v>
      </c>
      <c r="L2">
        <v>1675194.86</v>
      </c>
      <c r="M2" t="s">
        <v>383</v>
      </c>
      <c r="N2" s="33">
        <v>43875</v>
      </c>
      <c r="O2">
        <v>43</v>
      </c>
    </row>
    <row r="3" spans="1:15" x14ac:dyDescent="0.2">
      <c r="A3" t="s">
        <v>59</v>
      </c>
      <c r="B3" t="s">
        <v>399</v>
      </c>
      <c r="C3" t="s">
        <v>151</v>
      </c>
      <c r="D3">
        <v>617760202</v>
      </c>
      <c r="E3">
        <v>14000</v>
      </c>
      <c r="F3">
        <v>508310.6</v>
      </c>
      <c r="G3">
        <v>30.76</v>
      </c>
      <c r="H3">
        <v>430640</v>
      </c>
      <c r="I3" t="s">
        <v>383</v>
      </c>
      <c r="J3">
        <v>30.76</v>
      </c>
      <c r="K3">
        <v>430640</v>
      </c>
      <c r="L3">
        <v>508310.6</v>
      </c>
      <c r="M3" t="s">
        <v>383</v>
      </c>
      <c r="N3" s="33">
        <v>43875</v>
      </c>
      <c r="O3">
        <v>43</v>
      </c>
    </row>
    <row r="4" spans="1:15" x14ac:dyDescent="0.2">
      <c r="A4" t="s">
        <v>59</v>
      </c>
      <c r="B4" t="s">
        <v>400</v>
      </c>
      <c r="C4" t="s">
        <v>122</v>
      </c>
      <c r="D4" t="s">
        <v>121</v>
      </c>
      <c r="E4">
        <v>14596</v>
      </c>
      <c r="F4">
        <v>958553.82</v>
      </c>
      <c r="G4">
        <v>173.26</v>
      </c>
      <c r="H4">
        <v>2528902.96</v>
      </c>
      <c r="I4" t="s">
        <v>383</v>
      </c>
      <c r="J4">
        <v>173.26</v>
      </c>
      <c r="K4">
        <v>2528902.96</v>
      </c>
      <c r="L4">
        <v>958553.82</v>
      </c>
      <c r="M4" t="s">
        <v>383</v>
      </c>
      <c r="N4" s="33">
        <v>43875</v>
      </c>
      <c r="O4">
        <v>41</v>
      </c>
    </row>
    <row r="5" spans="1:15" x14ac:dyDescent="0.2">
      <c r="A5" t="s">
        <v>59</v>
      </c>
      <c r="B5" t="s">
        <v>401</v>
      </c>
      <c r="C5" t="s">
        <v>149</v>
      </c>
      <c r="D5">
        <v>589339209</v>
      </c>
      <c r="E5">
        <v>73023</v>
      </c>
      <c r="F5">
        <v>1599533.54</v>
      </c>
      <c r="G5">
        <v>26.59</v>
      </c>
      <c r="H5">
        <v>1941681.57</v>
      </c>
      <c r="I5" t="s">
        <v>383</v>
      </c>
      <c r="J5">
        <v>26.59</v>
      </c>
      <c r="K5">
        <v>1941681.57</v>
      </c>
      <c r="L5">
        <v>1599533.54</v>
      </c>
      <c r="M5" t="s">
        <v>383</v>
      </c>
      <c r="N5" s="33">
        <v>43875</v>
      </c>
      <c r="O5">
        <v>43</v>
      </c>
    </row>
    <row r="6" spans="1:15" x14ac:dyDescent="0.2">
      <c r="A6" t="s">
        <v>59</v>
      </c>
      <c r="B6" t="s">
        <v>402</v>
      </c>
      <c r="C6" t="s">
        <v>159</v>
      </c>
      <c r="D6" t="s">
        <v>158</v>
      </c>
      <c r="E6">
        <v>5992</v>
      </c>
      <c r="F6">
        <v>1059631.53</v>
      </c>
      <c r="G6">
        <v>531.22</v>
      </c>
      <c r="H6">
        <v>3183070.24</v>
      </c>
      <c r="I6" t="s">
        <v>383</v>
      </c>
      <c r="J6">
        <v>531.22</v>
      </c>
      <c r="K6">
        <v>3183070.24</v>
      </c>
      <c r="L6">
        <v>1059631.53</v>
      </c>
      <c r="M6" t="s">
        <v>383</v>
      </c>
      <c r="N6" s="33">
        <v>43875</v>
      </c>
      <c r="O6">
        <v>41</v>
      </c>
    </row>
    <row r="7" spans="1:15" x14ac:dyDescent="0.2">
      <c r="A7" t="s">
        <v>59</v>
      </c>
      <c r="B7" t="s">
        <v>403</v>
      </c>
      <c r="C7" t="s">
        <v>164</v>
      </c>
      <c r="D7" t="s">
        <v>163</v>
      </c>
      <c r="E7">
        <v>77042</v>
      </c>
      <c r="F7">
        <v>827053</v>
      </c>
      <c r="G7">
        <v>8.7850000000000001</v>
      </c>
      <c r="H7">
        <v>676813.97</v>
      </c>
      <c r="I7" t="s">
        <v>383</v>
      </c>
      <c r="J7">
        <v>8.7850000000000001</v>
      </c>
      <c r="K7">
        <v>676813.97</v>
      </c>
      <c r="L7">
        <v>827053</v>
      </c>
      <c r="M7" t="s">
        <v>383</v>
      </c>
      <c r="N7" s="33">
        <v>43875</v>
      </c>
      <c r="O7">
        <v>43</v>
      </c>
    </row>
    <row r="8" spans="1:15" x14ac:dyDescent="0.2">
      <c r="A8" t="s">
        <v>59</v>
      </c>
      <c r="B8" t="s">
        <v>404</v>
      </c>
      <c r="C8" t="s">
        <v>172</v>
      </c>
      <c r="D8" t="s">
        <v>171</v>
      </c>
      <c r="E8">
        <v>30672</v>
      </c>
      <c r="F8">
        <v>242869.47</v>
      </c>
      <c r="G8">
        <v>63.19</v>
      </c>
      <c r="H8">
        <v>1938163.68</v>
      </c>
      <c r="I8" t="s">
        <v>383</v>
      </c>
      <c r="J8">
        <v>63.19</v>
      </c>
      <c r="K8">
        <v>1938163.68</v>
      </c>
      <c r="L8">
        <v>242869.47</v>
      </c>
      <c r="M8" t="s">
        <v>383</v>
      </c>
      <c r="N8" s="33">
        <v>43875</v>
      </c>
      <c r="O8">
        <v>41</v>
      </c>
    </row>
    <row r="9" spans="1:15" x14ac:dyDescent="0.2">
      <c r="A9" t="s">
        <v>59</v>
      </c>
      <c r="B9" t="s">
        <v>405</v>
      </c>
      <c r="C9" t="s">
        <v>113</v>
      </c>
      <c r="D9" t="s">
        <v>112</v>
      </c>
      <c r="E9">
        <v>27647</v>
      </c>
      <c r="F9">
        <v>1367701.97</v>
      </c>
      <c r="G9">
        <v>77.58</v>
      </c>
      <c r="H9">
        <v>2144854.2599999998</v>
      </c>
      <c r="I9" t="s">
        <v>383</v>
      </c>
      <c r="J9">
        <v>77.58</v>
      </c>
      <c r="K9">
        <v>2144854.2599999998</v>
      </c>
      <c r="L9">
        <v>1367701.97</v>
      </c>
      <c r="M9" t="s">
        <v>383</v>
      </c>
      <c r="N9" s="33">
        <v>43875</v>
      </c>
      <c r="O9">
        <v>41</v>
      </c>
    </row>
    <row r="10" spans="1:15" x14ac:dyDescent="0.2">
      <c r="A10" t="s">
        <v>59</v>
      </c>
      <c r="B10" t="s">
        <v>406</v>
      </c>
      <c r="C10" t="s">
        <v>132</v>
      </c>
      <c r="D10" t="s">
        <v>131</v>
      </c>
      <c r="E10">
        <v>22201</v>
      </c>
      <c r="F10">
        <v>1045365.85</v>
      </c>
      <c r="G10">
        <v>62.57</v>
      </c>
      <c r="H10">
        <v>1389116.57</v>
      </c>
      <c r="I10" t="s">
        <v>383</v>
      </c>
      <c r="J10">
        <v>62.57</v>
      </c>
      <c r="K10">
        <v>1389116.57</v>
      </c>
      <c r="L10">
        <v>1045365.85</v>
      </c>
      <c r="M10" t="s">
        <v>383</v>
      </c>
      <c r="N10" s="33">
        <v>43875</v>
      </c>
      <c r="O10">
        <v>43</v>
      </c>
    </row>
    <row r="11" spans="1:15" x14ac:dyDescent="0.2">
      <c r="A11" t="s">
        <v>59</v>
      </c>
      <c r="B11" t="s">
        <v>407</v>
      </c>
      <c r="C11" t="s">
        <v>138</v>
      </c>
      <c r="D11" t="s">
        <v>137</v>
      </c>
      <c r="E11">
        <v>11424</v>
      </c>
      <c r="F11">
        <v>898138.91</v>
      </c>
      <c r="G11">
        <v>175.28</v>
      </c>
      <c r="H11">
        <v>2002398.72</v>
      </c>
      <c r="I11" t="s">
        <v>383</v>
      </c>
      <c r="J11">
        <v>175.28</v>
      </c>
      <c r="K11">
        <v>2002398.72</v>
      </c>
      <c r="L11">
        <v>898138.91</v>
      </c>
      <c r="M11" t="s">
        <v>383</v>
      </c>
      <c r="N11" s="33">
        <v>43875</v>
      </c>
      <c r="O11">
        <v>41</v>
      </c>
    </row>
    <row r="12" spans="1:15" x14ac:dyDescent="0.2">
      <c r="A12" t="s">
        <v>59</v>
      </c>
      <c r="B12" t="s">
        <v>408</v>
      </c>
      <c r="C12" t="s">
        <v>127</v>
      </c>
      <c r="D12">
        <v>398438408</v>
      </c>
      <c r="E12">
        <v>50445</v>
      </c>
      <c r="F12">
        <v>865596.57</v>
      </c>
      <c r="G12">
        <v>24.64</v>
      </c>
      <c r="H12">
        <v>1242964.8</v>
      </c>
      <c r="I12" t="s">
        <v>383</v>
      </c>
      <c r="J12">
        <v>24.64</v>
      </c>
      <c r="K12">
        <v>1242964.8</v>
      </c>
      <c r="L12">
        <v>865596.57</v>
      </c>
      <c r="M12" t="s">
        <v>383</v>
      </c>
      <c r="N12" s="33">
        <v>43875</v>
      </c>
      <c r="O12">
        <v>43</v>
      </c>
    </row>
    <row r="13" spans="1:15" x14ac:dyDescent="0.2">
      <c r="A13" t="s">
        <v>59</v>
      </c>
      <c r="B13" t="s">
        <v>136</v>
      </c>
      <c r="C13" t="s">
        <v>135</v>
      </c>
      <c r="D13" t="s">
        <v>134</v>
      </c>
      <c r="E13">
        <v>17843</v>
      </c>
      <c r="F13">
        <v>669096.59</v>
      </c>
      <c r="G13">
        <v>92.25</v>
      </c>
      <c r="H13">
        <v>1646016.75</v>
      </c>
      <c r="I13" t="s">
        <v>383</v>
      </c>
      <c r="J13">
        <v>92.25</v>
      </c>
      <c r="K13">
        <v>1646016.75</v>
      </c>
      <c r="L13">
        <v>669096.59</v>
      </c>
      <c r="M13" t="s">
        <v>383</v>
      </c>
      <c r="N13" s="33">
        <v>43875</v>
      </c>
      <c r="O13">
        <v>41</v>
      </c>
    </row>
    <row r="14" spans="1:15" x14ac:dyDescent="0.2">
      <c r="A14" t="s">
        <v>59</v>
      </c>
      <c r="B14" t="s">
        <v>409</v>
      </c>
      <c r="C14" t="s">
        <v>198</v>
      </c>
      <c r="D14" t="s">
        <v>410</v>
      </c>
      <c r="E14">
        <v>60507</v>
      </c>
      <c r="F14">
        <v>523927.75</v>
      </c>
      <c r="G14">
        <v>7.5840579999999997</v>
      </c>
      <c r="H14">
        <v>458888.58</v>
      </c>
      <c r="I14" t="s">
        <v>383</v>
      </c>
      <c r="J14">
        <v>11.29</v>
      </c>
      <c r="K14">
        <v>683124.03</v>
      </c>
      <c r="L14">
        <v>694700.49</v>
      </c>
      <c r="M14" t="s">
        <v>411</v>
      </c>
      <c r="N14" s="33">
        <v>43875</v>
      </c>
      <c r="O14">
        <v>41</v>
      </c>
    </row>
    <row r="15" spans="1:15" x14ac:dyDescent="0.2">
      <c r="A15" t="s">
        <v>59</v>
      </c>
      <c r="B15" t="s">
        <v>412</v>
      </c>
      <c r="C15" t="s">
        <v>141</v>
      </c>
      <c r="D15" t="s">
        <v>140</v>
      </c>
      <c r="E15">
        <v>141740</v>
      </c>
      <c r="F15">
        <v>1219772.27</v>
      </c>
      <c r="G15">
        <v>10.15</v>
      </c>
      <c r="H15">
        <v>1438661</v>
      </c>
      <c r="I15" t="s">
        <v>383</v>
      </c>
      <c r="J15">
        <v>10.15</v>
      </c>
      <c r="K15">
        <v>1438661</v>
      </c>
      <c r="L15">
        <v>1219772.27</v>
      </c>
      <c r="M15" t="s">
        <v>383</v>
      </c>
      <c r="N15" s="33">
        <v>43875</v>
      </c>
      <c r="O15">
        <v>43</v>
      </c>
    </row>
    <row r="16" spans="1:15" x14ac:dyDescent="0.2">
      <c r="A16" t="s">
        <v>59</v>
      </c>
      <c r="B16" t="s">
        <v>196</v>
      </c>
      <c r="C16" t="s">
        <v>195</v>
      </c>
      <c r="D16" t="s">
        <v>413</v>
      </c>
      <c r="E16">
        <v>18000</v>
      </c>
      <c r="F16">
        <v>946195.59</v>
      </c>
      <c r="G16">
        <v>51.209944</v>
      </c>
      <c r="H16">
        <v>921779</v>
      </c>
      <c r="I16" t="s">
        <v>383</v>
      </c>
      <c r="J16">
        <v>50.26</v>
      </c>
      <c r="K16">
        <v>904680</v>
      </c>
      <c r="L16">
        <v>921878.36</v>
      </c>
      <c r="M16" t="s">
        <v>414</v>
      </c>
      <c r="N16" s="33">
        <v>43875</v>
      </c>
      <c r="O16">
        <v>41</v>
      </c>
    </row>
    <row r="17" spans="1:15" x14ac:dyDescent="0.2">
      <c r="A17" t="s">
        <v>59</v>
      </c>
      <c r="B17" t="s">
        <v>415</v>
      </c>
      <c r="C17" t="s">
        <v>168</v>
      </c>
      <c r="D17" t="s">
        <v>167</v>
      </c>
      <c r="E17">
        <v>6000</v>
      </c>
      <c r="F17">
        <v>125800.2</v>
      </c>
      <c r="G17">
        <v>26.72</v>
      </c>
      <c r="H17">
        <v>160320</v>
      </c>
      <c r="I17" t="s">
        <v>383</v>
      </c>
      <c r="J17">
        <v>26.72</v>
      </c>
      <c r="K17">
        <v>160320</v>
      </c>
      <c r="L17">
        <v>125800.2</v>
      </c>
      <c r="M17" t="s">
        <v>383</v>
      </c>
      <c r="N17" s="33">
        <v>43875</v>
      </c>
      <c r="O17">
        <v>43</v>
      </c>
    </row>
    <row r="18" spans="1:15" x14ac:dyDescent="0.2">
      <c r="A18" t="s">
        <v>59</v>
      </c>
      <c r="B18" t="s">
        <v>416</v>
      </c>
      <c r="C18" t="s">
        <v>125</v>
      </c>
      <c r="D18" t="s">
        <v>124</v>
      </c>
      <c r="E18">
        <v>6324</v>
      </c>
      <c r="F18">
        <v>428470.85</v>
      </c>
      <c r="G18">
        <v>258.99</v>
      </c>
      <c r="H18">
        <v>1637852.76</v>
      </c>
      <c r="I18" t="s">
        <v>383</v>
      </c>
      <c r="J18">
        <v>258.99</v>
      </c>
      <c r="K18">
        <v>1637852.76</v>
      </c>
      <c r="L18">
        <v>428470.85</v>
      </c>
      <c r="M18" t="s">
        <v>383</v>
      </c>
      <c r="N18" s="33">
        <v>43875</v>
      </c>
      <c r="O18">
        <v>43</v>
      </c>
    </row>
    <row r="19" spans="1:15" x14ac:dyDescent="0.2">
      <c r="A19" t="s">
        <v>59</v>
      </c>
      <c r="B19" t="s">
        <v>417</v>
      </c>
      <c r="C19" t="s">
        <v>206</v>
      </c>
      <c r="D19" t="s">
        <v>418</v>
      </c>
      <c r="E19">
        <v>33623</v>
      </c>
      <c r="F19">
        <v>645299.34</v>
      </c>
      <c r="G19">
        <v>22.619192999999999</v>
      </c>
      <c r="H19">
        <v>760525.13</v>
      </c>
      <c r="I19" t="s">
        <v>383</v>
      </c>
      <c r="J19">
        <v>17.38</v>
      </c>
      <c r="K19">
        <v>584367.74</v>
      </c>
      <c r="L19">
        <v>514113.17</v>
      </c>
      <c r="M19" t="s">
        <v>419</v>
      </c>
      <c r="N19" s="33">
        <v>43875</v>
      </c>
      <c r="O19">
        <v>41</v>
      </c>
    </row>
    <row r="20" spans="1:15" x14ac:dyDescent="0.2">
      <c r="A20" t="s">
        <v>59</v>
      </c>
      <c r="B20" t="s">
        <v>420</v>
      </c>
      <c r="C20" t="s">
        <v>177</v>
      </c>
      <c r="D20" t="s">
        <v>391</v>
      </c>
      <c r="E20">
        <v>22463</v>
      </c>
      <c r="F20">
        <v>1625671.05</v>
      </c>
      <c r="G20">
        <v>107.218659</v>
      </c>
      <c r="H20">
        <v>2408452.75</v>
      </c>
      <c r="I20" t="s">
        <v>383</v>
      </c>
      <c r="J20">
        <v>98.86</v>
      </c>
      <c r="K20">
        <v>2220692.1800000002</v>
      </c>
      <c r="L20">
        <v>1449958.46</v>
      </c>
      <c r="M20" t="s">
        <v>386</v>
      </c>
      <c r="N20" s="33">
        <v>43875</v>
      </c>
      <c r="O20">
        <v>41</v>
      </c>
    </row>
    <row r="21" spans="1:15" x14ac:dyDescent="0.2">
      <c r="A21" t="s">
        <v>59</v>
      </c>
      <c r="B21" t="s">
        <v>421</v>
      </c>
      <c r="C21" t="s">
        <v>109</v>
      </c>
      <c r="D21" t="s">
        <v>108</v>
      </c>
      <c r="E21">
        <v>27326</v>
      </c>
      <c r="F21">
        <v>1245173.8799999999</v>
      </c>
      <c r="G21">
        <v>62.52</v>
      </c>
      <c r="H21">
        <v>1708421.52</v>
      </c>
      <c r="I21" t="s">
        <v>383</v>
      </c>
      <c r="J21">
        <v>62.52</v>
      </c>
      <c r="K21">
        <v>1708421.52</v>
      </c>
      <c r="L21">
        <v>1245173.8799999999</v>
      </c>
      <c r="M21" t="s">
        <v>383</v>
      </c>
      <c r="N21" s="33">
        <v>43875</v>
      </c>
      <c r="O21">
        <v>41</v>
      </c>
    </row>
    <row r="22" spans="1:15" x14ac:dyDescent="0.2">
      <c r="A22" t="s">
        <v>59</v>
      </c>
      <c r="B22" t="s">
        <v>422</v>
      </c>
      <c r="C22" t="s">
        <v>147</v>
      </c>
      <c r="D22" t="s">
        <v>146</v>
      </c>
      <c r="E22">
        <v>28127</v>
      </c>
      <c r="F22">
        <v>685821.18</v>
      </c>
      <c r="G22">
        <v>44</v>
      </c>
      <c r="H22">
        <v>1237588</v>
      </c>
      <c r="I22" t="s">
        <v>383</v>
      </c>
      <c r="J22">
        <v>44</v>
      </c>
      <c r="K22">
        <v>1237588</v>
      </c>
      <c r="L22">
        <v>685821.18</v>
      </c>
      <c r="M22" t="s">
        <v>383</v>
      </c>
      <c r="N22" s="33">
        <v>43875</v>
      </c>
      <c r="O22">
        <v>41</v>
      </c>
    </row>
    <row r="23" spans="1:15" x14ac:dyDescent="0.2">
      <c r="A23" t="s">
        <v>59</v>
      </c>
      <c r="B23" t="s">
        <v>423</v>
      </c>
      <c r="C23" t="s">
        <v>204</v>
      </c>
      <c r="D23" t="s">
        <v>424</v>
      </c>
      <c r="E23">
        <v>21850</v>
      </c>
      <c r="F23">
        <v>1318338.1100000001</v>
      </c>
      <c r="G23">
        <v>106.979153</v>
      </c>
      <c r="H23">
        <v>2337494.5</v>
      </c>
      <c r="I23" t="s">
        <v>383</v>
      </c>
      <c r="J23">
        <v>82.2</v>
      </c>
      <c r="K23">
        <v>1796070</v>
      </c>
      <c r="L23">
        <v>986229.89</v>
      </c>
      <c r="M23" t="s">
        <v>419</v>
      </c>
      <c r="N23" s="33">
        <v>43875</v>
      </c>
      <c r="O23">
        <v>41</v>
      </c>
    </row>
    <row r="24" spans="1:15" x14ac:dyDescent="0.2">
      <c r="A24" t="s">
        <v>59</v>
      </c>
      <c r="B24" t="s">
        <v>425</v>
      </c>
      <c r="C24" t="s">
        <v>201</v>
      </c>
      <c r="D24" t="s">
        <v>426</v>
      </c>
      <c r="E24">
        <v>41639</v>
      </c>
      <c r="F24">
        <v>1239368.57</v>
      </c>
      <c r="G24">
        <v>25.183049</v>
      </c>
      <c r="H24">
        <v>1048596.97</v>
      </c>
      <c r="I24" t="s">
        <v>383</v>
      </c>
      <c r="J24">
        <v>19.350000000000001</v>
      </c>
      <c r="K24">
        <v>805714.65</v>
      </c>
      <c r="L24">
        <v>976555.34</v>
      </c>
      <c r="M24" t="s">
        <v>419</v>
      </c>
      <c r="N24" s="33">
        <v>43875</v>
      </c>
      <c r="O24">
        <v>41</v>
      </c>
    </row>
    <row r="25" spans="1:15" x14ac:dyDescent="0.2">
      <c r="A25" t="s">
        <v>59</v>
      </c>
      <c r="B25" t="s">
        <v>427</v>
      </c>
      <c r="C25">
        <v>7333378</v>
      </c>
      <c r="D25">
        <v>733337901</v>
      </c>
      <c r="E25">
        <v>6754</v>
      </c>
      <c r="F25">
        <v>1211163.8600000001</v>
      </c>
      <c r="G25">
        <v>424.77966300000003</v>
      </c>
      <c r="H25">
        <v>2868961.84</v>
      </c>
      <c r="I25" t="s">
        <v>383</v>
      </c>
      <c r="J25">
        <v>416.9</v>
      </c>
      <c r="K25">
        <v>2815742.6</v>
      </c>
      <c r="L25">
        <v>1193865.8</v>
      </c>
      <c r="M25" t="s">
        <v>414</v>
      </c>
      <c r="N25" s="33">
        <v>43875</v>
      </c>
      <c r="O25">
        <v>41</v>
      </c>
    </row>
    <row r="26" spans="1:15" x14ac:dyDescent="0.2">
      <c r="A26" t="s">
        <v>59</v>
      </c>
      <c r="B26" t="s">
        <v>193</v>
      </c>
      <c r="C26">
        <v>7124594</v>
      </c>
      <c r="D26">
        <v>712459908</v>
      </c>
      <c r="E26">
        <v>6300</v>
      </c>
      <c r="F26">
        <v>953629.32</v>
      </c>
      <c r="G26">
        <v>185.03235000000001</v>
      </c>
      <c r="H26">
        <v>1165703.81</v>
      </c>
      <c r="I26" t="s">
        <v>383</v>
      </c>
      <c r="J26">
        <v>181.6</v>
      </c>
      <c r="K26">
        <v>1144080</v>
      </c>
      <c r="L26">
        <v>929121.05</v>
      </c>
      <c r="M26" t="s">
        <v>414</v>
      </c>
      <c r="N26" s="33">
        <v>43875</v>
      </c>
      <c r="O26">
        <v>41</v>
      </c>
    </row>
    <row r="27" spans="1:15" x14ac:dyDescent="0.2">
      <c r="A27" t="s">
        <v>59</v>
      </c>
      <c r="B27" t="s">
        <v>428</v>
      </c>
      <c r="C27">
        <v>6986041</v>
      </c>
      <c r="D27">
        <v>698604006</v>
      </c>
      <c r="E27">
        <v>35390</v>
      </c>
      <c r="F27">
        <v>1021773.62</v>
      </c>
      <c r="G27">
        <v>35.440961999999999</v>
      </c>
      <c r="H27">
        <v>1254255.6499999999</v>
      </c>
      <c r="I27" t="s">
        <v>383</v>
      </c>
      <c r="J27">
        <v>3890</v>
      </c>
      <c r="K27">
        <v>137667100</v>
      </c>
      <c r="L27">
        <v>114156082</v>
      </c>
      <c r="M27" t="s">
        <v>380</v>
      </c>
      <c r="N27" s="33">
        <v>43875</v>
      </c>
      <c r="O27">
        <v>41</v>
      </c>
    </row>
    <row r="28" spans="1:15" x14ac:dyDescent="0.2">
      <c r="A28" t="s">
        <v>59</v>
      </c>
      <c r="B28" t="s">
        <v>429</v>
      </c>
      <c r="C28">
        <v>6869302</v>
      </c>
      <c r="D28">
        <v>686930009</v>
      </c>
      <c r="E28">
        <v>10891</v>
      </c>
      <c r="F28">
        <v>735842.12</v>
      </c>
      <c r="G28">
        <v>108.145044</v>
      </c>
      <c r="H28">
        <v>1177807.67</v>
      </c>
      <c r="I28" t="s">
        <v>383</v>
      </c>
      <c r="J28">
        <v>11870</v>
      </c>
      <c r="K28">
        <v>129276170</v>
      </c>
      <c r="L28">
        <v>77036207</v>
      </c>
      <c r="M28" t="s">
        <v>380</v>
      </c>
      <c r="N28" s="33">
        <v>43875</v>
      </c>
      <c r="O28">
        <v>41</v>
      </c>
    </row>
    <row r="29" spans="1:15" x14ac:dyDescent="0.2">
      <c r="A29" t="s">
        <v>59</v>
      </c>
      <c r="B29" t="s">
        <v>430</v>
      </c>
      <c r="C29">
        <v>6659428</v>
      </c>
      <c r="D29">
        <v>665942009</v>
      </c>
      <c r="E29">
        <v>24737</v>
      </c>
      <c r="F29">
        <v>1074572.6399999999</v>
      </c>
      <c r="G29">
        <v>61.315598000000001</v>
      </c>
      <c r="H29">
        <v>1516763.94</v>
      </c>
      <c r="I29" t="s">
        <v>383</v>
      </c>
      <c r="J29">
        <v>6730</v>
      </c>
      <c r="K29">
        <v>166480010</v>
      </c>
      <c r="L29">
        <v>120072645</v>
      </c>
      <c r="M29" t="s">
        <v>380</v>
      </c>
      <c r="N29" s="33">
        <v>43875</v>
      </c>
      <c r="O29">
        <v>41</v>
      </c>
    </row>
    <row r="30" spans="1:15" x14ac:dyDescent="0.2">
      <c r="A30" t="s">
        <v>59</v>
      </c>
      <c r="B30" t="s">
        <v>431</v>
      </c>
      <c r="C30">
        <v>6640682</v>
      </c>
      <c r="D30">
        <v>664068004</v>
      </c>
      <c r="E30">
        <v>13518</v>
      </c>
      <c r="F30">
        <v>1218935.05</v>
      </c>
      <c r="G30">
        <v>131.87864400000001</v>
      </c>
      <c r="H30">
        <v>1782735.51</v>
      </c>
      <c r="I30" t="s">
        <v>383</v>
      </c>
      <c r="J30">
        <v>14475</v>
      </c>
      <c r="K30">
        <v>195673050</v>
      </c>
      <c r="L30">
        <v>127653337</v>
      </c>
      <c r="M30" t="s">
        <v>380</v>
      </c>
      <c r="N30" s="33">
        <v>43875</v>
      </c>
      <c r="O30">
        <v>41</v>
      </c>
    </row>
    <row r="31" spans="1:15" x14ac:dyDescent="0.2">
      <c r="A31" t="s">
        <v>59</v>
      </c>
      <c r="B31" t="s">
        <v>432</v>
      </c>
      <c r="C31">
        <v>6616508</v>
      </c>
      <c r="D31">
        <v>661650903</v>
      </c>
      <c r="E31">
        <v>20275</v>
      </c>
      <c r="F31">
        <v>387644.12</v>
      </c>
      <c r="G31">
        <v>15.269679</v>
      </c>
      <c r="H31">
        <v>309592.75</v>
      </c>
      <c r="I31" t="s">
        <v>383</v>
      </c>
      <c r="J31">
        <v>1676</v>
      </c>
      <c r="K31">
        <v>33980900</v>
      </c>
      <c r="L31">
        <v>40617742</v>
      </c>
      <c r="M31" t="s">
        <v>380</v>
      </c>
      <c r="N31" s="33">
        <v>43875</v>
      </c>
      <c r="O31">
        <v>41</v>
      </c>
    </row>
    <row r="32" spans="1:15" x14ac:dyDescent="0.2">
      <c r="A32" t="s">
        <v>59</v>
      </c>
      <c r="B32" t="s">
        <v>433</v>
      </c>
      <c r="C32">
        <v>6555805</v>
      </c>
      <c r="D32">
        <v>655580009</v>
      </c>
      <c r="E32">
        <v>22900</v>
      </c>
      <c r="F32">
        <v>799104.8</v>
      </c>
      <c r="G32">
        <v>38.994168999999999</v>
      </c>
      <c r="H32">
        <v>892966.47</v>
      </c>
      <c r="I32" t="s">
        <v>383</v>
      </c>
      <c r="J32">
        <v>4280</v>
      </c>
      <c r="K32">
        <v>98012000</v>
      </c>
      <c r="L32">
        <v>83719000</v>
      </c>
      <c r="M32" t="s">
        <v>380</v>
      </c>
      <c r="N32" s="33">
        <v>43875</v>
      </c>
      <c r="O32">
        <v>41</v>
      </c>
    </row>
    <row r="33" spans="1:15" x14ac:dyDescent="0.2">
      <c r="A33" t="s">
        <v>59</v>
      </c>
      <c r="B33" t="s">
        <v>189</v>
      </c>
      <c r="C33">
        <v>6356406</v>
      </c>
      <c r="D33">
        <v>635640006</v>
      </c>
      <c r="E33">
        <v>18896</v>
      </c>
      <c r="F33">
        <v>716621.27</v>
      </c>
      <c r="G33">
        <v>26.029519000000001</v>
      </c>
      <c r="H33">
        <v>491853.79</v>
      </c>
      <c r="I33" t="s">
        <v>383</v>
      </c>
      <c r="J33">
        <v>2857</v>
      </c>
      <c r="K33">
        <v>53985872</v>
      </c>
      <c r="L33">
        <v>75058000</v>
      </c>
      <c r="M33" t="s">
        <v>380</v>
      </c>
      <c r="N33" s="33">
        <v>43875</v>
      </c>
      <c r="O33">
        <v>41</v>
      </c>
    </row>
    <row r="34" spans="1:15" x14ac:dyDescent="0.2">
      <c r="A34" t="s">
        <v>59</v>
      </c>
      <c r="B34" t="s">
        <v>434</v>
      </c>
      <c r="C34">
        <v>6269861</v>
      </c>
      <c r="D34">
        <v>626986905</v>
      </c>
      <c r="E34">
        <v>67804</v>
      </c>
      <c r="F34">
        <v>1092695.1399999999</v>
      </c>
      <c r="G34">
        <v>17.747813000000001</v>
      </c>
      <c r="H34">
        <v>1203372.74</v>
      </c>
      <c r="I34" t="s">
        <v>383</v>
      </c>
      <c r="J34">
        <v>1948</v>
      </c>
      <c r="K34">
        <v>132082192</v>
      </c>
      <c r="L34">
        <v>122017806</v>
      </c>
      <c r="M34" t="s">
        <v>380</v>
      </c>
      <c r="N34" s="33">
        <v>43875</v>
      </c>
      <c r="O34">
        <v>41</v>
      </c>
    </row>
    <row r="35" spans="1:15" x14ac:dyDescent="0.2">
      <c r="A35" t="s">
        <v>59</v>
      </c>
      <c r="B35" t="s">
        <v>435</v>
      </c>
      <c r="C35">
        <v>6229597</v>
      </c>
      <c r="D35">
        <v>622959906</v>
      </c>
      <c r="E35">
        <v>171810</v>
      </c>
      <c r="F35">
        <v>1464470.48</v>
      </c>
      <c r="G35">
        <v>8.2452620000000003</v>
      </c>
      <c r="H35">
        <v>1416618.53</v>
      </c>
      <c r="I35" t="s">
        <v>383</v>
      </c>
      <c r="J35">
        <v>905</v>
      </c>
      <c r="K35">
        <v>155488050</v>
      </c>
      <c r="L35">
        <v>163435850</v>
      </c>
      <c r="M35" t="s">
        <v>380</v>
      </c>
      <c r="N35" s="33">
        <v>43875</v>
      </c>
      <c r="O35">
        <v>41</v>
      </c>
    </row>
    <row r="36" spans="1:15" x14ac:dyDescent="0.2">
      <c r="A36" t="s">
        <v>59</v>
      </c>
      <c r="B36" t="s">
        <v>436</v>
      </c>
      <c r="C36">
        <v>6054603</v>
      </c>
      <c r="D36">
        <v>605460005</v>
      </c>
      <c r="E36">
        <v>86685</v>
      </c>
      <c r="F36">
        <v>702590.03</v>
      </c>
      <c r="G36">
        <v>9.5936590000000006</v>
      </c>
      <c r="H36">
        <v>831626.32</v>
      </c>
      <c r="I36" t="s">
        <v>383</v>
      </c>
      <c r="J36">
        <v>1053</v>
      </c>
      <c r="K36">
        <v>91279305</v>
      </c>
      <c r="L36">
        <v>73701717</v>
      </c>
      <c r="M36" t="s">
        <v>380</v>
      </c>
      <c r="N36" s="33">
        <v>43875</v>
      </c>
      <c r="O36">
        <v>41</v>
      </c>
    </row>
    <row r="37" spans="1:15" x14ac:dyDescent="0.2">
      <c r="A37" t="s">
        <v>59</v>
      </c>
      <c r="B37" t="s">
        <v>437</v>
      </c>
      <c r="C37">
        <v>6021500</v>
      </c>
      <c r="D37">
        <v>602150005</v>
      </c>
      <c r="E37">
        <v>18000</v>
      </c>
      <c r="F37">
        <v>497005</v>
      </c>
      <c r="G37">
        <v>17.529154999999999</v>
      </c>
      <c r="H37">
        <v>315524.78000000003</v>
      </c>
      <c r="I37" t="s">
        <v>383</v>
      </c>
      <c r="J37">
        <v>1924</v>
      </c>
      <c r="K37">
        <v>34632000</v>
      </c>
      <c r="L37">
        <v>54901657</v>
      </c>
      <c r="M37" t="s">
        <v>380</v>
      </c>
      <c r="N37" s="33">
        <v>43875</v>
      </c>
      <c r="O37">
        <v>41</v>
      </c>
    </row>
    <row r="38" spans="1:15" x14ac:dyDescent="0.2">
      <c r="A38" t="s">
        <v>59</v>
      </c>
      <c r="B38" t="s">
        <v>438</v>
      </c>
      <c r="C38">
        <v>5999330</v>
      </c>
      <c r="D38">
        <v>599933900</v>
      </c>
      <c r="E38">
        <v>8400</v>
      </c>
      <c r="F38">
        <v>1524006.27</v>
      </c>
      <c r="G38">
        <v>262.02739400000002</v>
      </c>
      <c r="H38">
        <v>2201030.11</v>
      </c>
      <c r="I38" t="s">
        <v>383</v>
      </c>
      <c r="J38">
        <v>241.6</v>
      </c>
      <c r="K38">
        <v>2029440</v>
      </c>
      <c r="L38">
        <v>1345481.09</v>
      </c>
      <c r="M38" t="s">
        <v>386</v>
      </c>
      <c r="N38" s="33">
        <v>43875</v>
      </c>
      <c r="O38">
        <v>41</v>
      </c>
    </row>
    <row r="39" spans="1:15" x14ac:dyDescent="0.2">
      <c r="A39" t="s">
        <v>59</v>
      </c>
      <c r="B39" t="s">
        <v>176</v>
      </c>
      <c r="C39">
        <v>5889505</v>
      </c>
      <c r="D39">
        <v>588950907</v>
      </c>
      <c r="E39">
        <v>53225</v>
      </c>
      <c r="F39">
        <v>1067159.77</v>
      </c>
      <c r="G39">
        <v>24.478304000000001</v>
      </c>
      <c r="H39">
        <v>1302857.74</v>
      </c>
      <c r="I39" t="s">
        <v>383</v>
      </c>
      <c r="J39">
        <v>22.57</v>
      </c>
      <c r="K39">
        <v>1201288.25</v>
      </c>
      <c r="L39">
        <v>965766.58</v>
      </c>
      <c r="M39" t="s">
        <v>386</v>
      </c>
      <c r="N39" s="33">
        <v>43875</v>
      </c>
      <c r="O39">
        <v>41</v>
      </c>
    </row>
    <row r="40" spans="1:15" x14ac:dyDescent="0.2">
      <c r="A40" t="s">
        <v>59</v>
      </c>
      <c r="B40" t="s">
        <v>439</v>
      </c>
      <c r="C40">
        <v>5330047</v>
      </c>
      <c r="D40">
        <v>533004909</v>
      </c>
      <c r="E40">
        <v>11395</v>
      </c>
      <c r="F40">
        <v>976539.43</v>
      </c>
      <c r="G40">
        <v>168.430688</v>
      </c>
      <c r="H40">
        <v>1919267.69</v>
      </c>
      <c r="I40" t="s">
        <v>383</v>
      </c>
      <c r="J40">
        <v>155.30000000000001</v>
      </c>
      <c r="K40">
        <v>1769643.5</v>
      </c>
      <c r="L40">
        <v>876799.03</v>
      </c>
      <c r="M40" t="s">
        <v>386</v>
      </c>
      <c r="N40" s="33">
        <v>43875</v>
      </c>
      <c r="O40">
        <v>41</v>
      </c>
    </row>
    <row r="41" spans="1:15" x14ac:dyDescent="0.2">
      <c r="A41" t="s">
        <v>59</v>
      </c>
      <c r="B41" t="s">
        <v>440</v>
      </c>
      <c r="C41">
        <v>4031879</v>
      </c>
      <c r="D41">
        <v>403187909</v>
      </c>
      <c r="E41">
        <v>43721</v>
      </c>
      <c r="F41">
        <v>951816.56</v>
      </c>
      <c r="G41">
        <v>30.421641000000001</v>
      </c>
      <c r="H41">
        <v>1330064.55</v>
      </c>
      <c r="I41" t="s">
        <v>383</v>
      </c>
      <c r="J41">
        <v>28.05</v>
      </c>
      <c r="K41">
        <v>1226374.05</v>
      </c>
      <c r="L41">
        <v>854457.01</v>
      </c>
      <c r="M41" t="s">
        <v>386</v>
      </c>
      <c r="N41" s="33">
        <v>43875</v>
      </c>
      <c r="O41">
        <v>41</v>
      </c>
    </row>
    <row r="42" spans="1:15" x14ac:dyDescent="0.2">
      <c r="A42" t="s">
        <v>59</v>
      </c>
      <c r="B42" t="s">
        <v>441</v>
      </c>
      <c r="C42">
        <v>2821481</v>
      </c>
      <c r="D42">
        <v>835699307</v>
      </c>
      <c r="E42">
        <v>41226</v>
      </c>
      <c r="F42">
        <v>1340484.27</v>
      </c>
      <c r="G42">
        <v>68.83</v>
      </c>
      <c r="H42">
        <v>2837585.58</v>
      </c>
      <c r="I42" t="s">
        <v>383</v>
      </c>
      <c r="J42">
        <v>68.83</v>
      </c>
      <c r="K42">
        <v>2837585.58</v>
      </c>
      <c r="L42">
        <v>1340484.27</v>
      </c>
      <c r="M42" t="s">
        <v>383</v>
      </c>
      <c r="N42" s="33">
        <v>43875</v>
      </c>
      <c r="O42">
        <v>43</v>
      </c>
    </row>
    <row r="43" spans="1:15" x14ac:dyDescent="0.2">
      <c r="A43" t="s">
        <v>59</v>
      </c>
      <c r="B43" t="s">
        <v>442</v>
      </c>
      <c r="C43">
        <v>2775135</v>
      </c>
      <c r="D43">
        <v>803054204</v>
      </c>
      <c r="E43">
        <v>13700</v>
      </c>
      <c r="F43">
        <v>1379457.16</v>
      </c>
      <c r="G43">
        <v>137.44</v>
      </c>
      <c r="H43">
        <v>1882928</v>
      </c>
      <c r="I43" t="s">
        <v>383</v>
      </c>
      <c r="J43">
        <v>137.44</v>
      </c>
      <c r="K43">
        <v>1882928</v>
      </c>
      <c r="L43">
        <v>1379457.16</v>
      </c>
      <c r="M43" t="s">
        <v>383</v>
      </c>
      <c r="N43" s="33">
        <v>43875</v>
      </c>
      <c r="O43">
        <v>43</v>
      </c>
    </row>
    <row r="44" spans="1:15" x14ac:dyDescent="0.2">
      <c r="A44" t="s">
        <v>59</v>
      </c>
      <c r="B44" t="s">
        <v>443</v>
      </c>
      <c r="C44">
        <v>2704485</v>
      </c>
      <c r="D44">
        <v>705015105</v>
      </c>
      <c r="E44">
        <v>99014</v>
      </c>
      <c r="F44">
        <v>1181340.82</v>
      </c>
      <c r="G44">
        <v>7.41</v>
      </c>
      <c r="H44">
        <v>733693.74</v>
      </c>
      <c r="I44" t="s">
        <v>383</v>
      </c>
      <c r="J44">
        <v>7.41</v>
      </c>
      <c r="K44">
        <v>733693.74</v>
      </c>
      <c r="L44">
        <v>1181340.82</v>
      </c>
      <c r="M44" t="s">
        <v>383</v>
      </c>
      <c r="N44" s="33">
        <v>43875</v>
      </c>
      <c r="O44">
        <v>43</v>
      </c>
    </row>
    <row r="45" spans="1:15" x14ac:dyDescent="0.2">
      <c r="A45" t="s">
        <v>59</v>
      </c>
      <c r="B45" t="s">
        <v>444</v>
      </c>
      <c r="C45">
        <v>2655657</v>
      </c>
      <c r="D45">
        <v>683715106</v>
      </c>
      <c r="E45">
        <v>30760</v>
      </c>
      <c r="F45">
        <v>1063849.21</v>
      </c>
      <c r="G45">
        <v>47.8</v>
      </c>
      <c r="H45">
        <v>1470328</v>
      </c>
      <c r="I45" t="s">
        <v>383</v>
      </c>
      <c r="J45">
        <v>47.8</v>
      </c>
      <c r="K45">
        <v>1470328</v>
      </c>
      <c r="L45">
        <v>1063849.21</v>
      </c>
      <c r="M45" t="s">
        <v>383</v>
      </c>
      <c r="N45" s="33">
        <v>43875</v>
      </c>
      <c r="O45">
        <v>41</v>
      </c>
    </row>
    <row r="46" spans="1:15" x14ac:dyDescent="0.2">
      <c r="A46" t="s">
        <v>59</v>
      </c>
      <c r="B46" t="s">
        <v>445</v>
      </c>
      <c r="C46">
        <v>2615565</v>
      </c>
      <c r="D46" t="s">
        <v>161</v>
      </c>
      <c r="E46">
        <v>40885</v>
      </c>
      <c r="F46">
        <v>1351842.11</v>
      </c>
      <c r="G46">
        <v>47.88</v>
      </c>
      <c r="H46">
        <v>1957573.8</v>
      </c>
      <c r="I46" t="s">
        <v>383</v>
      </c>
      <c r="J46">
        <v>47.88</v>
      </c>
      <c r="K46">
        <v>1957573.8</v>
      </c>
      <c r="L46">
        <v>1351842.11</v>
      </c>
      <c r="M46" t="s">
        <v>383</v>
      </c>
      <c r="N46" s="33">
        <v>43875</v>
      </c>
      <c r="O46">
        <v>43</v>
      </c>
    </row>
    <row r="47" spans="1:15" x14ac:dyDescent="0.2">
      <c r="A47" t="s">
        <v>59</v>
      </c>
      <c r="B47" t="s">
        <v>446</v>
      </c>
      <c r="C47">
        <v>2559975</v>
      </c>
      <c r="D47" t="s">
        <v>129</v>
      </c>
      <c r="E47">
        <v>22414</v>
      </c>
      <c r="F47">
        <v>412838.96</v>
      </c>
      <c r="G47">
        <v>24.29</v>
      </c>
      <c r="H47">
        <v>544436.06000000006</v>
      </c>
      <c r="I47" t="s">
        <v>383</v>
      </c>
      <c r="J47">
        <v>24.29</v>
      </c>
      <c r="K47">
        <v>544436.06000000006</v>
      </c>
      <c r="L47">
        <v>412838.96</v>
      </c>
      <c r="M47" t="s">
        <v>383</v>
      </c>
      <c r="N47" s="33">
        <v>43875</v>
      </c>
      <c r="O47">
        <v>43</v>
      </c>
    </row>
    <row r="48" spans="1:15" x14ac:dyDescent="0.2">
      <c r="A48" t="s">
        <v>59</v>
      </c>
      <c r="B48" t="s">
        <v>447</v>
      </c>
      <c r="C48">
        <v>2430025</v>
      </c>
      <c r="D48">
        <v>861012102</v>
      </c>
      <c r="E48">
        <v>64583</v>
      </c>
      <c r="F48">
        <v>626388.98</v>
      </c>
      <c r="G48">
        <v>31.23</v>
      </c>
      <c r="H48">
        <v>2016927.09</v>
      </c>
      <c r="I48" t="s">
        <v>383</v>
      </c>
      <c r="J48">
        <v>31.23</v>
      </c>
      <c r="K48">
        <v>2016927.09</v>
      </c>
      <c r="L48">
        <v>626388.98</v>
      </c>
      <c r="M48" t="s">
        <v>383</v>
      </c>
      <c r="N48" s="33">
        <v>43875</v>
      </c>
      <c r="O48">
        <v>43</v>
      </c>
    </row>
    <row r="49" spans="1:15" x14ac:dyDescent="0.2">
      <c r="A49" t="s">
        <v>59</v>
      </c>
      <c r="B49" t="s">
        <v>448</v>
      </c>
      <c r="C49">
        <v>2402444</v>
      </c>
      <c r="D49">
        <v>686330101</v>
      </c>
      <c r="E49">
        <v>17307</v>
      </c>
      <c r="F49">
        <v>1386633.92</v>
      </c>
      <c r="G49">
        <v>86.99</v>
      </c>
      <c r="H49">
        <v>1505535.93</v>
      </c>
      <c r="I49" t="s">
        <v>383</v>
      </c>
      <c r="J49">
        <v>86.99</v>
      </c>
      <c r="K49">
        <v>1505535.93</v>
      </c>
      <c r="L49">
        <v>1386633.92</v>
      </c>
      <c r="M49" t="s">
        <v>383</v>
      </c>
      <c r="N49" s="33">
        <v>43875</v>
      </c>
      <c r="O49">
        <v>43</v>
      </c>
    </row>
    <row r="50" spans="1:15" x14ac:dyDescent="0.2">
      <c r="A50" t="s">
        <v>59</v>
      </c>
      <c r="B50" t="s">
        <v>449</v>
      </c>
      <c r="C50">
        <v>2311614</v>
      </c>
      <c r="D50" t="s">
        <v>119</v>
      </c>
      <c r="E50">
        <v>13944</v>
      </c>
      <c r="F50">
        <v>1367877.11</v>
      </c>
      <c r="G50">
        <v>157.94</v>
      </c>
      <c r="H50">
        <v>2202315.36</v>
      </c>
      <c r="I50" t="s">
        <v>383</v>
      </c>
      <c r="J50">
        <v>157.94</v>
      </c>
      <c r="K50">
        <v>2202315.36</v>
      </c>
      <c r="L50">
        <v>1367877.11</v>
      </c>
      <c r="M50" t="s">
        <v>383</v>
      </c>
      <c r="N50" s="33">
        <v>43875</v>
      </c>
      <c r="O50">
        <v>41</v>
      </c>
    </row>
    <row r="51" spans="1:15" x14ac:dyDescent="0.2">
      <c r="A51" t="s">
        <v>59</v>
      </c>
      <c r="B51" t="s">
        <v>116</v>
      </c>
      <c r="C51">
        <v>2181334</v>
      </c>
      <c r="D51" t="s">
        <v>115</v>
      </c>
      <c r="E51">
        <v>13734</v>
      </c>
      <c r="F51">
        <v>1154331.31</v>
      </c>
      <c r="G51">
        <v>117.1</v>
      </c>
      <c r="H51">
        <v>1608251.4</v>
      </c>
      <c r="I51" t="s">
        <v>383</v>
      </c>
      <c r="J51">
        <v>117.1</v>
      </c>
      <c r="K51">
        <v>1608251.4</v>
      </c>
      <c r="L51">
        <v>1154331.31</v>
      </c>
      <c r="M51" t="s">
        <v>383</v>
      </c>
      <c r="N51" s="33">
        <v>43875</v>
      </c>
      <c r="O51">
        <v>41</v>
      </c>
    </row>
    <row r="52" spans="1:15" x14ac:dyDescent="0.2">
      <c r="A52" t="s">
        <v>59</v>
      </c>
      <c r="B52" t="s">
        <v>450</v>
      </c>
      <c r="C52">
        <v>2125097</v>
      </c>
      <c r="D52">
        <v>124765108</v>
      </c>
      <c r="E52">
        <v>61706</v>
      </c>
      <c r="F52">
        <v>976474.74</v>
      </c>
      <c r="G52">
        <v>30.54</v>
      </c>
      <c r="H52">
        <v>1884501.24</v>
      </c>
      <c r="I52" t="s">
        <v>383</v>
      </c>
      <c r="J52">
        <v>30.54</v>
      </c>
      <c r="K52">
        <v>1884501.24</v>
      </c>
      <c r="L52">
        <v>976474.74</v>
      </c>
      <c r="M52" t="s">
        <v>383</v>
      </c>
      <c r="N52" s="33">
        <v>43875</v>
      </c>
      <c r="O52">
        <v>41</v>
      </c>
    </row>
    <row r="53" spans="1:15" x14ac:dyDescent="0.2">
      <c r="A53" t="s">
        <v>59</v>
      </c>
      <c r="B53" t="s">
        <v>451</v>
      </c>
      <c r="C53">
        <v>2124533</v>
      </c>
      <c r="D53">
        <v>878742204</v>
      </c>
      <c r="E53">
        <v>26789</v>
      </c>
      <c r="F53">
        <v>470215.13</v>
      </c>
      <c r="G53">
        <v>13.46</v>
      </c>
      <c r="H53">
        <v>360579.94</v>
      </c>
      <c r="I53" t="s">
        <v>383</v>
      </c>
      <c r="J53">
        <v>13.46</v>
      </c>
      <c r="K53">
        <v>360579.94</v>
      </c>
      <c r="L53">
        <v>470215.13</v>
      </c>
      <c r="M53" t="s">
        <v>383</v>
      </c>
      <c r="N53" s="33">
        <v>43875</v>
      </c>
      <c r="O53">
        <v>41</v>
      </c>
    </row>
    <row r="54" spans="1:15" x14ac:dyDescent="0.2">
      <c r="A54" t="s">
        <v>59</v>
      </c>
      <c r="B54" t="s">
        <v>452</v>
      </c>
      <c r="C54">
        <v>2031730</v>
      </c>
      <c r="D54">
        <v>294821608</v>
      </c>
      <c r="E54">
        <v>165319</v>
      </c>
      <c r="F54">
        <v>1138052.1100000001</v>
      </c>
      <c r="G54">
        <v>9.08</v>
      </c>
      <c r="H54">
        <v>1501096.52</v>
      </c>
      <c r="I54" t="s">
        <v>383</v>
      </c>
      <c r="J54">
        <v>9.08</v>
      </c>
      <c r="K54">
        <v>1501096.52</v>
      </c>
      <c r="L54">
        <v>1138052.1100000001</v>
      </c>
      <c r="M54" t="s">
        <v>383</v>
      </c>
      <c r="N54" s="33">
        <v>43875</v>
      </c>
      <c r="O54">
        <v>43</v>
      </c>
    </row>
    <row r="55" spans="1:15" x14ac:dyDescent="0.2">
      <c r="A55" t="s">
        <v>59</v>
      </c>
      <c r="B55" t="s">
        <v>453</v>
      </c>
      <c r="C55" t="s">
        <v>411</v>
      </c>
      <c r="D55" t="s">
        <v>411</v>
      </c>
      <c r="E55">
        <v>33954.51</v>
      </c>
      <c r="F55">
        <v>23642.240000000002</v>
      </c>
      <c r="G55">
        <v>0.67174999999999996</v>
      </c>
      <c r="H55">
        <v>22808.94</v>
      </c>
      <c r="I55" t="s">
        <v>383</v>
      </c>
      <c r="J55">
        <v>1</v>
      </c>
      <c r="K55">
        <v>33954.51</v>
      </c>
      <c r="L55">
        <v>33954.51</v>
      </c>
      <c r="M55" t="s">
        <v>411</v>
      </c>
      <c r="N55" s="33">
        <v>43875</v>
      </c>
      <c r="O55" t="s">
        <v>454</v>
      </c>
    </row>
    <row r="56" spans="1:15" x14ac:dyDescent="0.2">
      <c r="A56" t="s">
        <v>59</v>
      </c>
      <c r="B56" t="s">
        <v>455</v>
      </c>
      <c r="C56" t="s">
        <v>419</v>
      </c>
      <c r="D56" t="s">
        <v>419</v>
      </c>
      <c r="E56">
        <v>35727.81</v>
      </c>
      <c r="F56">
        <v>45847.91</v>
      </c>
      <c r="G56">
        <v>1.30145</v>
      </c>
      <c r="H56">
        <v>46497.94</v>
      </c>
      <c r="I56" t="s">
        <v>383</v>
      </c>
      <c r="J56">
        <v>1</v>
      </c>
      <c r="K56">
        <v>35727.81</v>
      </c>
      <c r="L56">
        <v>35727.81</v>
      </c>
      <c r="M56" t="s">
        <v>419</v>
      </c>
      <c r="N56" s="33">
        <v>43875</v>
      </c>
      <c r="O56" t="s">
        <v>454</v>
      </c>
    </row>
    <row r="57" spans="1:15" x14ac:dyDescent="0.2">
      <c r="A57" t="s">
        <v>59</v>
      </c>
      <c r="B57" t="s">
        <v>456</v>
      </c>
      <c r="C57" t="s">
        <v>457</v>
      </c>
      <c r="D57" t="s">
        <v>457</v>
      </c>
      <c r="E57">
        <v>1225262.8799999999</v>
      </c>
      <c r="F57">
        <v>1225262.8799999999</v>
      </c>
      <c r="G57">
        <v>100</v>
      </c>
      <c r="H57">
        <v>1225262.8799999999</v>
      </c>
      <c r="I57" t="s">
        <v>383</v>
      </c>
      <c r="J57">
        <v>100</v>
      </c>
      <c r="K57">
        <v>1225262.8799999999</v>
      </c>
      <c r="L57">
        <v>1225262.8799999999</v>
      </c>
      <c r="M57" t="s">
        <v>383</v>
      </c>
      <c r="N57" s="33">
        <v>43875</v>
      </c>
      <c r="O57" t="s">
        <v>458</v>
      </c>
    </row>
    <row r="58" spans="1:15" x14ac:dyDescent="0.2">
      <c r="A58" t="s">
        <v>59</v>
      </c>
      <c r="B58" t="s">
        <v>459</v>
      </c>
      <c r="C58" t="s">
        <v>460</v>
      </c>
      <c r="D58" t="s">
        <v>460</v>
      </c>
      <c r="E58">
        <v>775945.98</v>
      </c>
      <c r="F58">
        <v>83705.64</v>
      </c>
      <c r="G58">
        <v>0.102974</v>
      </c>
      <c r="H58">
        <v>79902.58</v>
      </c>
      <c r="I58" t="s">
        <v>383</v>
      </c>
      <c r="J58">
        <v>1</v>
      </c>
      <c r="K58">
        <v>775945.98</v>
      </c>
      <c r="L58">
        <v>775945.98</v>
      </c>
      <c r="M58" t="s">
        <v>460</v>
      </c>
      <c r="N58" s="33">
        <v>43875</v>
      </c>
      <c r="O58" t="s">
        <v>454</v>
      </c>
    </row>
    <row r="59" spans="1:15" x14ac:dyDescent="0.2">
      <c r="A59" t="s">
        <v>59</v>
      </c>
      <c r="B59" t="s">
        <v>461</v>
      </c>
      <c r="C59" t="s">
        <v>414</v>
      </c>
      <c r="D59" t="s">
        <v>414</v>
      </c>
      <c r="E59">
        <v>82011.45</v>
      </c>
      <c r="F59">
        <v>81789.38</v>
      </c>
      <c r="G59">
        <v>1.0189010000000001</v>
      </c>
      <c r="H59">
        <v>83561.52</v>
      </c>
      <c r="I59" t="s">
        <v>383</v>
      </c>
      <c r="J59">
        <v>1</v>
      </c>
      <c r="K59">
        <v>82011.45</v>
      </c>
      <c r="L59">
        <v>82011.45</v>
      </c>
      <c r="M59" t="s">
        <v>414</v>
      </c>
      <c r="N59" s="33">
        <v>43875</v>
      </c>
      <c r="O59" t="s">
        <v>454</v>
      </c>
    </row>
    <row r="60" spans="1:15" x14ac:dyDescent="0.2">
      <c r="A60" t="s">
        <v>59</v>
      </c>
      <c r="B60" t="s">
        <v>462</v>
      </c>
      <c r="C60" t="s">
        <v>386</v>
      </c>
      <c r="D60" t="s">
        <v>386</v>
      </c>
      <c r="E60">
        <v>69.53</v>
      </c>
      <c r="F60">
        <v>77.87</v>
      </c>
      <c r="G60">
        <v>1.0845499999999999</v>
      </c>
      <c r="H60">
        <v>75.41</v>
      </c>
      <c r="I60" t="s">
        <v>383</v>
      </c>
      <c r="J60">
        <v>1</v>
      </c>
      <c r="K60">
        <v>69.53</v>
      </c>
      <c r="L60">
        <v>69.53</v>
      </c>
      <c r="M60" t="s">
        <v>386</v>
      </c>
      <c r="N60" s="33">
        <v>43875</v>
      </c>
      <c r="O60" t="s">
        <v>454</v>
      </c>
    </row>
    <row r="61" spans="1:15" x14ac:dyDescent="0.2">
      <c r="A61" t="s">
        <v>59</v>
      </c>
      <c r="B61" t="s">
        <v>463</v>
      </c>
      <c r="C61" t="s">
        <v>380</v>
      </c>
      <c r="D61" t="s">
        <v>380</v>
      </c>
      <c r="E61">
        <v>9753</v>
      </c>
      <c r="F61">
        <v>89.36</v>
      </c>
      <c r="G61">
        <v>9.1109999999999993E-3</v>
      </c>
      <c r="H61">
        <v>88.86</v>
      </c>
      <c r="I61" t="s">
        <v>383</v>
      </c>
      <c r="J61">
        <v>1</v>
      </c>
      <c r="K61">
        <v>9753</v>
      </c>
      <c r="L61">
        <v>9753</v>
      </c>
      <c r="M61" t="s">
        <v>380</v>
      </c>
      <c r="N61" s="33">
        <v>43875</v>
      </c>
      <c r="O61" t="s">
        <v>454</v>
      </c>
    </row>
    <row r="62" spans="1:15" x14ac:dyDescent="0.2">
      <c r="N62" s="33"/>
    </row>
    <row r="63" spans="1:15" x14ac:dyDescent="0.2">
      <c r="N63" s="3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9"/>
  <sheetViews>
    <sheetView zoomScaleNormal="100" workbookViewId="0">
      <selection activeCell="D34" sqref="D34"/>
    </sheetView>
  </sheetViews>
  <sheetFormatPr defaultRowHeight="12.45" x14ac:dyDescent="0.2"/>
  <cols>
    <col min="1" max="1" width="33.75" customWidth="1"/>
    <col min="2" max="2" width="14" customWidth="1"/>
    <col min="3" max="3" width="11.875" customWidth="1"/>
    <col min="4" max="4" width="13.375" customWidth="1"/>
    <col min="6" max="6" width="10.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378</v>
      </c>
      <c r="B2">
        <v>6229597</v>
      </c>
      <c r="C2">
        <v>7055.21</v>
      </c>
      <c r="D2">
        <v>622959906</v>
      </c>
      <c r="E2">
        <v>4.5</v>
      </c>
      <c r="F2" s="33">
        <v>43903</v>
      </c>
      <c r="G2" t="s">
        <v>59</v>
      </c>
      <c r="H2" t="s">
        <v>379</v>
      </c>
      <c r="I2">
        <v>171810</v>
      </c>
      <c r="J2">
        <v>7055.21</v>
      </c>
      <c r="K2">
        <v>7055.21</v>
      </c>
      <c r="L2">
        <v>0</v>
      </c>
      <c r="M2">
        <v>0</v>
      </c>
      <c r="N2" t="s">
        <v>380</v>
      </c>
      <c r="O2">
        <v>0</v>
      </c>
      <c r="P2" t="s">
        <v>381</v>
      </c>
    </row>
    <row r="3" spans="1:16" x14ac:dyDescent="0.2">
      <c r="A3" t="s">
        <v>382</v>
      </c>
      <c r="B3" t="s">
        <v>149</v>
      </c>
      <c r="C3">
        <v>0</v>
      </c>
      <c r="D3">
        <v>589339209</v>
      </c>
      <c r="E3">
        <v>0.28088000000000002</v>
      </c>
      <c r="F3" s="33">
        <v>43594</v>
      </c>
      <c r="G3" t="s">
        <v>59</v>
      </c>
      <c r="H3" t="s">
        <v>379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383</v>
      </c>
      <c r="O3">
        <v>282</v>
      </c>
      <c r="P3" t="s">
        <v>381</v>
      </c>
    </row>
    <row r="4" spans="1:16" x14ac:dyDescent="0.2">
      <c r="A4" t="s">
        <v>384</v>
      </c>
      <c r="B4">
        <v>2559975</v>
      </c>
      <c r="C4">
        <v>0</v>
      </c>
      <c r="D4" t="s">
        <v>129</v>
      </c>
      <c r="E4">
        <v>0.306396</v>
      </c>
      <c r="F4" s="33">
        <v>43529</v>
      </c>
      <c r="G4" t="s">
        <v>59</v>
      </c>
      <c r="H4" t="s">
        <v>379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383</v>
      </c>
      <c r="O4">
        <v>347</v>
      </c>
      <c r="P4" t="s">
        <v>381</v>
      </c>
    </row>
    <row r="5" spans="1:16" x14ac:dyDescent="0.2">
      <c r="A5" t="s">
        <v>385</v>
      </c>
      <c r="B5">
        <v>5889505</v>
      </c>
      <c r="C5">
        <v>0</v>
      </c>
      <c r="D5">
        <v>588950907</v>
      </c>
      <c r="E5">
        <v>0.27</v>
      </c>
      <c r="F5" s="33">
        <v>43522</v>
      </c>
      <c r="G5" t="s">
        <v>59</v>
      </c>
      <c r="H5" t="s">
        <v>379</v>
      </c>
      <c r="I5">
        <v>53225</v>
      </c>
      <c r="J5">
        <v>0</v>
      </c>
      <c r="K5">
        <v>0</v>
      </c>
      <c r="L5">
        <v>0</v>
      </c>
      <c r="M5">
        <v>0</v>
      </c>
      <c r="N5" t="s">
        <v>386</v>
      </c>
      <c r="O5">
        <v>354</v>
      </c>
      <c r="P5" t="s">
        <v>381</v>
      </c>
    </row>
    <row r="6" spans="1:16" x14ac:dyDescent="0.2">
      <c r="A6" t="s">
        <v>387</v>
      </c>
      <c r="B6">
        <v>2430025</v>
      </c>
      <c r="C6">
        <v>0</v>
      </c>
      <c r="D6">
        <v>861012102</v>
      </c>
      <c r="E6">
        <v>0.06</v>
      </c>
      <c r="F6" s="33">
        <v>43826</v>
      </c>
      <c r="G6" t="s">
        <v>59</v>
      </c>
      <c r="H6" t="s">
        <v>379</v>
      </c>
      <c r="I6">
        <v>64583</v>
      </c>
      <c r="J6">
        <v>0</v>
      </c>
      <c r="K6">
        <v>0</v>
      </c>
      <c r="L6">
        <v>0</v>
      </c>
      <c r="M6">
        <v>0</v>
      </c>
      <c r="N6" t="s">
        <v>383</v>
      </c>
      <c r="O6">
        <v>50</v>
      </c>
      <c r="P6" t="s">
        <v>381</v>
      </c>
    </row>
    <row r="7" spans="1:16" x14ac:dyDescent="0.2">
      <c r="A7" t="s">
        <v>388</v>
      </c>
      <c r="B7">
        <v>2775135</v>
      </c>
      <c r="C7">
        <v>0</v>
      </c>
      <c r="D7">
        <v>803054204</v>
      </c>
      <c r="E7">
        <v>1.6742699999999999</v>
      </c>
      <c r="F7" s="33">
        <v>43613</v>
      </c>
      <c r="G7" t="s">
        <v>59</v>
      </c>
      <c r="H7" t="s">
        <v>379</v>
      </c>
      <c r="I7">
        <v>13700</v>
      </c>
      <c r="J7">
        <v>0</v>
      </c>
      <c r="K7">
        <v>0</v>
      </c>
      <c r="L7">
        <v>0</v>
      </c>
      <c r="M7">
        <v>0</v>
      </c>
      <c r="N7" t="s">
        <v>383</v>
      </c>
      <c r="O7">
        <v>263</v>
      </c>
      <c r="P7" t="s">
        <v>381</v>
      </c>
    </row>
    <row r="8" spans="1:16" x14ac:dyDescent="0.2">
      <c r="A8" t="s">
        <v>389</v>
      </c>
      <c r="B8" t="s">
        <v>147</v>
      </c>
      <c r="C8">
        <v>0</v>
      </c>
      <c r="D8" t="s">
        <v>146</v>
      </c>
      <c r="E8">
        <v>0.63414599999999999</v>
      </c>
      <c r="F8" s="33">
        <v>43005</v>
      </c>
      <c r="G8" t="s">
        <v>59</v>
      </c>
      <c r="H8" t="s">
        <v>379</v>
      </c>
      <c r="I8">
        <v>53517</v>
      </c>
      <c r="J8">
        <v>0</v>
      </c>
      <c r="K8">
        <v>0</v>
      </c>
      <c r="L8">
        <v>0</v>
      </c>
      <c r="M8">
        <v>0</v>
      </c>
      <c r="N8" t="s">
        <v>383</v>
      </c>
      <c r="O8">
        <v>871</v>
      </c>
      <c r="P8" t="s">
        <v>381</v>
      </c>
    </row>
    <row r="9" spans="1:16" x14ac:dyDescent="0.2">
      <c r="A9" t="s">
        <v>389</v>
      </c>
      <c r="B9" t="s">
        <v>147</v>
      </c>
      <c r="C9">
        <v>0</v>
      </c>
      <c r="D9" t="s">
        <v>146</v>
      </c>
      <c r="E9">
        <v>0.68756399999999995</v>
      </c>
      <c r="F9" s="33">
        <v>43364</v>
      </c>
      <c r="G9" t="s">
        <v>59</v>
      </c>
      <c r="H9" t="s">
        <v>379</v>
      </c>
      <c r="I9">
        <v>45517</v>
      </c>
      <c r="J9">
        <v>0</v>
      </c>
      <c r="K9">
        <v>0</v>
      </c>
      <c r="L9">
        <v>0</v>
      </c>
      <c r="M9">
        <v>0</v>
      </c>
      <c r="N9" t="s">
        <v>383</v>
      </c>
      <c r="O9">
        <v>512</v>
      </c>
      <c r="P9" t="s">
        <v>381</v>
      </c>
    </row>
    <row r="10" spans="1:16" x14ac:dyDescent="0.2">
      <c r="A10" t="s">
        <v>389</v>
      </c>
      <c r="B10" t="s">
        <v>147</v>
      </c>
      <c r="C10">
        <v>0</v>
      </c>
      <c r="D10" t="s">
        <v>146</v>
      </c>
      <c r="E10">
        <v>0.74401799999999996</v>
      </c>
      <c r="F10" s="33">
        <v>43728</v>
      </c>
      <c r="G10" t="s">
        <v>59</v>
      </c>
      <c r="H10" t="s">
        <v>379</v>
      </c>
      <c r="I10">
        <v>28127</v>
      </c>
      <c r="J10">
        <v>0</v>
      </c>
      <c r="K10">
        <v>0</v>
      </c>
      <c r="L10">
        <v>0</v>
      </c>
      <c r="M10">
        <v>0</v>
      </c>
      <c r="N10" t="s">
        <v>383</v>
      </c>
      <c r="O10">
        <v>148</v>
      </c>
      <c r="P10" t="s">
        <v>381</v>
      </c>
    </row>
    <row r="11" spans="1:16" x14ac:dyDescent="0.2">
      <c r="A11" t="s">
        <v>390</v>
      </c>
      <c r="B11" t="s">
        <v>177</v>
      </c>
      <c r="C11">
        <v>0</v>
      </c>
      <c r="D11" t="s">
        <v>391</v>
      </c>
      <c r="E11">
        <v>0.85</v>
      </c>
      <c r="F11" s="33">
        <v>42877</v>
      </c>
      <c r="G11" t="s">
        <v>59</v>
      </c>
      <c r="H11" t="s">
        <v>379</v>
      </c>
      <c r="I11">
        <v>16463</v>
      </c>
      <c r="J11">
        <v>0</v>
      </c>
      <c r="K11">
        <v>0</v>
      </c>
      <c r="L11">
        <v>0</v>
      </c>
      <c r="M11">
        <v>0</v>
      </c>
      <c r="N11" t="s">
        <v>386</v>
      </c>
      <c r="O11">
        <v>999</v>
      </c>
      <c r="P11" t="s">
        <v>381</v>
      </c>
    </row>
    <row r="12" spans="1:16" x14ac:dyDescent="0.2">
      <c r="A12" t="s">
        <v>390</v>
      </c>
      <c r="B12" t="s">
        <v>177</v>
      </c>
      <c r="C12">
        <v>0</v>
      </c>
      <c r="D12" t="s">
        <v>391</v>
      </c>
      <c r="E12">
        <v>0.88</v>
      </c>
      <c r="F12" s="33">
        <v>43242</v>
      </c>
      <c r="G12" t="s">
        <v>59</v>
      </c>
      <c r="H12" t="s">
        <v>379</v>
      </c>
      <c r="I12">
        <v>22463</v>
      </c>
      <c r="J12">
        <v>0</v>
      </c>
      <c r="K12">
        <v>0</v>
      </c>
      <c r="L12">
        <v>0</v>
      </c>
      <c r="M12">
        <v>0</v>
      </c>
      <c r="N12" t="s">
        <v>386</v>
      </c>
      <c r="O12">
        <v>634</v>
      </c>
      <c r="P12" t="s">
        <v>381</v>
      </c>
    </row>
    <row r="13" spans="1:16" x14ac:dyDescent="0.2">
      <c r="A13" t="s">
        <v>390</v>
      </c>
      <c r="B13" t="s">
        <v>177</v>
      </c>
      <c r="C13">
        <v>0</v>
      </c>
      <c r="D13" t="s">
        <v>391</v>
      </c>
      <c r="E13">
        <v>0.9</v>
      </c>
      <c r="F13" s="33">
        <v>43612</v>
      </c>
      <c r="G13" t="s">
        <v>59</v>
      </c>
      <c r="H13" t="s">
        <v>379</v>
      </c>
      <c r="I13">
        <v>22463</v>
      </c>
      <c r="J13">
        <v>0</v>
      </c>
      <c r="K13">
        <v>0</v>
      </c>
      <c r="L13">
        <v>0</v>
      </c>
      <c r="M13">
        <v>0</v>
      </c>
      <c r="N13" t="s">
        <v>386</v>
      </c>
      <c r="O13">
        <v>264</v>
      </c>
      <c r="P13" t="s">
        <v>381</v>
      </c>
    </row>
    <row r="14" spans="1:16" x14ac:dyDescent="0.2">
      <c r="A14" t="s">
        <v>392</v>
      </c>
      <c r="B14" t="s">
        <v>393</v>
      </c>
      <c r="C14">
        <v>0</v>
      </c>
      <c r="D14">
        <v>589339100</v>
      </c>
      <c r="E14">
        <v>0.43735099999999999</v>
      </c>
      <c r="F14" s="33">
        <v>42874</v>
      </c>
      <c r="G14" t="s">
        <v>59</v>
      </c>
      <c r="H14" t="s">
        <v>379</v>
      </c>
      <c r="I14">
        <v>27014</v>
      </c>
      <c r="J14">
        <v>0</v>
      </c>
      <c r="K14">
        <v>0</v>
      </c>
      <c r="L14">
        <v>0</v>
      </c>
      <c r="M14">
        <v>0</v>
      </c>
      <c r="N14" t="s">
        <v>383</v>
      </c>
      <c r="O14">
        <v>1001</v>
      </c>
      <c r="P14" t="s">
        <v>381</v>
      </c>
    </row>
    <row r="15" spans="1:16" x14ac:dyDescent="0.2">
      <c r="A15" t="s">
        <v>394</v>
      </c>
      <c r="B15" t="s">
        <v>168</v>
      </c>
      <c r="C15">
        <v>0</v>
      </c>
      <c r="D15" t="s">
        <v>167</v>
      </c>
      <c r="E15">
        <v>0.25155</v>
      </c>
      <c r="F15" s="33">
        <v>43627</v>
      </c>
      <c r="G15" t="s">
        <v>59</v>
      </c>
      <c r="H15" t="s">
        <v>379</v>
      </c>
      <c r="I15">
        <v>6000</v>
      </c>
      <c r="J15">
        <v>0</v>
      </c>
      <c r="K15">
        <v>0</v>
      </c>
      <c r="L15">
        <v>0</v>
      </c>
      <c r="M15">
        <v>0</v>
      </c>
      <c r="N15" t="s">
        <v>383</v>
      </c>
      <c r="O15">
        <v>249</v>
      </c>
      <c r="P15" t="s">
        <v>381</v>
      </c>
    </row>
    <row r="16" spans="1:16" x14ac:dyDescent="0.2">
      <c r="A16" t="s">
        <v>395</v>
      </c>
      <c r="B16" t="s">
        <v>127</v>
      </c>
      <c r="C16">
        <v>0</v>
      </c>
      <c r="D16">
        <v>398438408</v>
      </c>
      <c r="E16">
        <v>0.22187200000000001</v>
      </c>
      <c r="F16" s="33">
        <v>43810</v>
      </c>
      <c r="G16" t="s">
        <v>59</v>
      </c>
      <c r="H16" t="s">
        <v>379</v>
      </c>
      <c r="I16">
        <v>50445</v>
      </c>
      <c r="J16">
        <v>0</v>
      </c>
      <c r="K16">
        <v>0</v>
      </c>
      <c r="L16">
        <v>0</v>
      </c>
      <c r="M16">
        <v>0</v>
      </c>
      <c r="N16" t="s">
        <v>383</v>
      </c>
      <c r="O16">
        <v>66</v>
      </c>
      <c r="P16" t="s">
        <v>381</v>
      </c>
    </row>
    <row r="17" spans="1:16" x14ac:dyDescent="0.2">
      <c r="A17" t="s">
        <v>395</v>
      </c>
      <c r="B17" t="s">
        <v>127</v>
      </c>
      <c r="C17">
        <v>0</v>
      </c>
      <c r="D17">
        <v>398438408</v>
      </c>
      <c r="E17">
        <v>0.25031500000000001</v>
      </c>
      <c r="F17" s="33">
        <v>43263</v>
      </c>
      <c r="G17" t="s">
        <v>59</v>
      </c>
      <c r="H17" t="s">
        <v>379</v>
      </c>
      <c r="I17">
        <v>50445</v>
      </c>
      <c r="J17">
        <v>0</v>
      </c>
      <c r="K17">
        <v>0</v>
      </c>
      <c r="L17">
        <v>0</v>
      </c>
      <c r="M17">
        <v>0</v>
      </c>
      <c r="N17" t="s">
        <v>383</v>
      </c>
      <c r="O17">
        <v>613</v>
      </c>
      <c r="P17" t="s">
        <v>381</v>
      </c>
    </row>
    <row r="18" spans="1:16" x14ac:dyDescent="0.2">
      <c r="A18" t="s">
        <v>396</v>
      </c>
      <c r="B18" t="s">
        <v>122</v>
      </c>
      <c r="C18">
        <v>67.02</v>
      </c>
      <c r="D18" t="s">
        <v>121</v>
      </c>
      <c r="E18">
        <v>1.1639999999999999</v>
      </c>
      <c r="F18" s="33">
        <v>43587</v>
      </c>
      <c r="G18" t="s">
        <v>59</v>
      </c>
      <c r="H18" t="s">
        <v>379</v>
      </c>
      <c r="I18">
        <v>0</v>
      </c>
      <c r="J18">
        <v>56.97</v>
      </c>
      <c r="K18">
        <v>56.97</v>
      </c>
      <c r="L18">
        <v>0</v>
      </c>
      <c r="M18">
        <v>0</v>
      </c>
      <c r="N18" t="s">
        <v>383</v>
      </c>
      <c r="O18">
        <v>289</v>
      </c>
      <c r="P18" t="s">
        <v>381</v>
      </c>
    </row>
    <row r="19" spans="1:16" x14ac:dyDescent="0.2">
      <c r="A19" t="s">
        <v>397</v>
      </c>
      <c r="B19">
        <v>6269861</v>
      </c>
      <c r="C19">
        <v>1856.2</v>
      </c>
      <c r="D19">
        <v>626986905</v>
      </c>
      <c r="E19">
        <v>3</v>
      </c>
      <c r="F19" s="33">
        <v>43914</v>
      </c>
      <c r="G19" t="s">
        <v>59</v>
      </c>
      <c r="H19" t="s">
        <v>379</v>
      </c>
      <c r="I19">
        <v>67804</v>
      </c>
      <c r="J19">
        <v>1856.2</v>
      </c>
      <c r="K19">
        <v>1856.2</v>
      </c>
      <c r="L19">
        <v>0</v>
      </c>
      <c r="M19">
        <v>0</v>
      </c>
      <c r="N19" t="s">
        <v>380</v>
      </c>
      <c r="O19">
        <v>0</v>
      </c>
      <c r="P19" t="s">
        <v>381</v>
      </c>
    </row>
    <row r="20" spans="1:16" x14ac:dyDescent="0.2">
      <c r="F20" s="33"/>
    </row>
    <row r="21" spans="1:16" x14ac:dyDescent="0.2">
      <c r="F21" s="33"/>
    </row>
    <row r="22" spans="1:16" x14ac:dyDescent="0.2">
      <c r="F22" s="33"/>
    </row>
    <row r="23" spans="1:16" x14ac:dyDescent="0.2">
      <c r="F23" s="33"/>
    </row>
    <row r="24" spans="1:16" x14ac:dyDescent="0.2">
      <c r="F24" s="33"/>
    </row>
    <row r="25" spans="1:16" x14ac:dyDescent="0.2">
      <c r="F25" s="33"/>
    </row>
    <row r="27" spans="1:16" x14ac:dyDescent="0.2">
      <c r="F27" s="33"/>
    </row>
    <row r="28" spans="1:16" x14ac:dyDescent="0.2">
      <c r="F28" s="33"/>
    </row>
    <row r="29" spans="1:16" x14ac:dyDescent="0.2">
      <c r="F29" s="3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2.4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tabSelected="1" topLeftCell="A112" workbookViewId="0">
      <selection activeCell="J26" sqref="J26"/>
    </sheetView>
  </sheetViews>
  <sheetFormatPr defaultRowHeight="12.45" x14ac:dyDescent="0.2"/>
  <cols>
    <col min="1" max="1" width="32.375" customWidth="1"/>
    <col min="2" max="2" width="48.25" customWidth="1"/>
    <col min="3" max="3" width="18" customWidth="1"/>
    <col min="4" max="5" width="16.125" customWidth="1"/>
    <col min="6" max="6" width="14.75" customWidth="1"/>
    <col min="7" max="7" width="17" customWidth="1"/>
    <col min="12" max="12" width="32.375" bestFit="1" customWidth="1"/>
  </cols>
  <sheetData>
    <row r="1" spans="1:12" ht="13.1" x14ac:dyDescent="0.25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.05" x14ac:dyDescent="0.3">
      <c r="A2" s="25"/>
      <c r="B2" s="49" t="s">
        <v>217</v>
      </c>
      <c r="C2" s="80"/>
      <c r="D2" s="80"/>
      <c r="E2" s="80"/>
      <c r="F2" s="80"/>
      <c r="G2" s="80"/>
    </row>
    <row r="3" spans="1:12" ht="13.1" x14ac:dyDescent="0.25">
      <c r="A3" s="15" t="s">
        <v>22</v>
      </c>
      <c r="B3" s="50" t="s">
        <v>218</v>
      </c>
      <c r="C3" s="80">
        <v>51966240.810000002</v>
      </c>
      <c r="D3" s="80">
        <v>0</v>
      </c>
      <c r="E3" s="80">
        <v>0</v>
      </c>
      <c r="F3" s="80">
        <v>0</v>
      </c>
      <c r="G3" s="80">
        <v>51966240.810000002</v>
      </c>
      <c r="H3" s="15"/>
    </row>
    <row r="4" spans="1:12" ht="13.1" x14ac:dyDescent="0.25">
      <c r="A4" s="15" t="s">
        <v>22</v>
      </c>
      <c r="B4" s="50" t="s">
        <v>219</v>
      </c>
      <c r="C4" s="80">
        <v>0</v>
      </c>
      <c r="D4" s="80">
        <v>0</v>
      </c>
      <c r="E4" s="80">
        <v>0</v>
      </c>
      <c r="F4" s="80">
        <v>0</v>
      </c>
      <c r="G4" s="80">
        <v>0</v>
      </c>
      <c r="H4" s="15"/>
    </row>
    <row r="5" spans="1:12" ht="13.1" x14ac:dyDescent="0.25">
      <c r="A5" s="15" t="s">
        <v>22</v>
      </c>
      <c r="B5" s="50" t="s">
        <v>220</v>
      </c>
      <c r="C5" s="80">
        <v>1225252.8500000001</v>
      </c>
      <c r="D5" s="80">
        <v>10.029999999999999</v>
      </c>
      <c r="E5" s="80">
        <v>0</v>
      </c>
      <c r="F5" s="80">
        <v>10.029999999999999</v>
      </c>
      <c r="G5" s="80">
        <v>1225262.8799999999</v>
      </c>
      <c r="H5" s="15"/>
    </row>
    <row r="6" spans="1:12" ht="13.1" x14ac:dyDescent="0.25">
      <c r="A6" s="15" t="s">
        <v>22</v>
      </c>
      <c r="B6" s="50" t="s">
        <v>221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15"/>
    </row>
    <row r="7" spans="1:12" ht="13.1" x14ac:dyDescent="0.25">
      <c r="A7" s="15" t="s">
        <v>22</v>
      </c>
      <c r="B7" s="50" t="s">
        <v>222</v>
      </c>
      <c r="C7" s="80">
        <v>233466.74</v>
      </c>
      <c r="D7" s="80">
        <v>1685.66</v>
      </c>
      <c r="E7" s="80">
        <v>0</v>
      </c>
      <c r="F7" s="80">
        <v>1685.66</v>
      </c>
      <c r="G7" s="80">
        <v>235152.4</v>
      </c>
      <c r="H7" s="15"/>
    </row>
    <row r="8" spans="1:12" ht="13.1" x14ac:dyDescent="0.25">
      <c r="A8" s="15" t="s">
        <v>35</v>
      </c>
      <c r="B8" s="50" t="s">
        <v>223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2"/>
      <c r="L8" s="15"/>
    </row>
    <row r="9" spans="1:12" ht="13.1" x14ac:dyDescent="0.25">
      <c r="A9" s="2" t="s">
        <v>52</v>
      </c>
      <c r="B9" s="50" t="s">
        <v>224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15"/>
      <c r="L9" s="2"/>
    </row>
    <row r="10" spans="1:12" ht="13.1" x14ac:dyDescent="0.25">
      <c r="A10" s="27"/>
      <c r="B10" s="50" t="s">
        <v>225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L10" s="15"/>
    </row>
    <row r="11" spans="1:12" ht="13.1" x14ac:dyDescent="0.25">
      <c r="A11" s="2" t="s">
        <v>24</v>
      </c>
      <c r="B11" s="50" t="s">
        <v>226</v>
      </c>
      <c r="C11" s="80">
        <v>8968.3799999999992</v>
      </c>
      <c r="D11" s="80">
        <v>0</v>
      </c>
      <c r="E11" s="80">
        <v>0</v>
      </c>
      <c r="F11" s="80">
        <v>0</v>
      </c>
      <c r="G11" s="80">
        <v>8968.3799999999992</v>
      </c>
      <c r="H11" s="2"/>
      <c r="L11" s="2"/>
    </row>
    <row r="12" spans="1:12" ht="13.1" x14ac:dyDescent="0.25">
      <c r="A12" s="2" t="s">
        <v>24</v>
      </c>
      <c r="B12" s="50" t="s">
        <v>227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2"/>
      <c r="L12" s="2"/>
    </row>
    <row r="13" spans="1:12" ht="13.1" x14ac:dyDescent="0.25">
      <c r="A13" s="2" t="s">
        <v>24</v>
      </c>
      <c r="B13" s="50" t="s">
        <v>228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2"/>
      <c r="L13" s="2"/>
    </row>
    <row r="14" spans="1:12" ht="13.1" x14ac:dyDescent="0.25">
      <c r="A14" s="15" t="s">
        <v>35</v>
      </c>
      <c r="B14" s="50" t="s">
        <v>229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15"/>
      <c r="L14" s="2"/>
    </row>
    <row r="15" spans="1:12" ht="13.1" x14ac:dyDescent="0.25">
      <c r="A15" s="2" t="s">
        <v>24</v>
      </c>
      <c r="B15" s="50" t="s">
        <v>230</v>
      </c>
      <c r="C15" s="80">
        <v>46640.56</v>
      </c>
      <c r="D15" s="80">
        <v>0</v>
      </c>
      <c r="E15" s="80">
        <v>1685.66</v>
      </c>
      <c r="F15" s="80">
        <v>-1685.66</v>
      </c>
      <c r="G15" s="80">
        <v>44954.9</v>
      </c>
      <c r="H15" s="2"/>
    </row>
    <row r="16" spans="1:12" ht="13.1" x14ac:dyDescent="0.25">
      <c r="A16" s="15" t="s">
        <v>22</v>
      </c>
      <c r="B16" s="50" t="s">
        <v>231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15"/>
    </row>
    <row r="17" spans="1:8" ht="13.1" x14ac:dyDescent="0.25">
      <c r="A17" s="2" t="s">
        <v>33</v>
      </c>
      <c r="B17" s="50" t="s">
        <v>232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2"/>
    </row>
    <row r="18" spans="1:8" x14ac:dyDescent="0.2">
      <c r="A18" s="27"/>
      <c r="B18" s="50" t="s">
        <v>233</v>
      </c>
      <c r="C18" s="80">
        <v>53480569.340000004</v>
      </c>
      <c r="D18" s="80">
        <v>1695.69</v>
      </c>
      <c r="E18" s="80">
        <v>1685.66</v>
      </c>
      <c r="F18" s="80">
        <v>10.029999999999999</v>
      </c>
      <c r="G18" s="80">
        <v>53480579.369999997</v>
      </c>
    </row>
    <row r="19" spans="1:8" x14ac:dyDescent="0.2">
      <c r="A19" s="27"/>
      <c r="B19" s="49" t="s">
        <v>234</v>
      </c>
      <c r="C19" s="80"/>
      <c r="D19" s="80"/>
      <c r="E19" s="80"/>
      <c r="F19" s="80"/>
      <c r="G19" s="80"/>
    </row>
    <row r="20" spans="1:8" ht="13.1" x14ac:dyDescent="0.25">
      <c r="A20" s="2" t="s">
        <v>28</v>
      </c>
      <c r="B20" s="50" t="s">
        <v>235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2"/>
    </row>
    <row r="21" spans="1:8" ht="13.1" x14ac:dyDescent="0.25">
      <c r="A21" s="2" t="s">
        <v>52</v>
      </c>
      <c r="B21" s="50" t="s">
        <v>236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15"/>
    </row>
    <row r="22" spans="1:8" x14ac:dyDescent="0.2">
      <c r="A22" s="27"/>
      <c r="B22" s="50" t="s">
        <v>237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ht="13.1" x14ac:dyDescent="0.25">
      <c r="A23" s="2" t="s">
        <v>24</v>
      </c>
      <c r="B23" s="50" t="s">
        <v>238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2"/>
    </row>
    <row r="24" spans="1:8" ht="13.1" x14ac:dyDescent="0.25">
      <c r="A24" s="15" t="s">
        <v>22</v>
      </c>
      <c r="B24" s="50" t="s">
        <v>239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15"/>
    </row>
    <row r="25" spans="1:8" ht="13.1" x14ac:dyDescent="0.25">
      <c r="A25" s="15" t="s">
        <v>22</v>
      </c>
      <c r="B25" s="50" t="s">
        <v>240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15"/>
    </row>
    <row r="26" spans="1:8" ht="13.1" x14ac:dyDescent="0.25">
      <c r="A26" s="2" t="s">
        <v>27</v>
      </c>
      <c r="B26" s="50" t="s">
        <v>241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2"/>
    </row>
    <row r="27" spans="1:8" ht="13.1" x14ac:dyDescent="0.25">
      <c r="A27" s="2" t="s">
        <v>24</v>
      </c>
      <c r="B27" s="50" t="s">
        <v>242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2"/>
    </row>
    <row r="28" spans="1:8" ht="13.1" x14ac:dyDescent="0.25">
      <c r="A28" s="2" t="s">
        <v>33</v>
      </c>
      <c r="B28" s="50" t="s">
        <v>243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2"/>
    </row>
    <row r="29" spans="1:8" x14ac:dyDescent="0.2">
      <c r="A29" s="27"/>
      <c r="B29" s="50" t="s">
        <v>244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8" x14ac:dyDescent="0.2">
      <c r="A30" s="27"/>
      <c r="B30" s="50" t="s">
        <v>245</v>
      </c>
      <c r="C30" s="80">
        <v>53480569.340000004</v>
      </c>
      <c r="D30" s="80">
        <v>1695.69</v>
      </c>
      <c r="E30" s="80">
        <v>1685.66</v>
      </c>
      <c r="F30" s="80">
        <v>10.029999999999999</v>
      </c>
      <c r="G30" s="80">
        <v>53480579.369999997</v>
      </c>
    </row>
    <row r="31" spans="1:8" x14ac:dyDescent="0.2">
      <c r="A31" s="27"/>
      <c r="B31" s="49" t="s">
        <v>246</v>
      </c>
      <c r="C31" s="80"/>
      <c r="D31" s="80"/>
      <c r="E31" s="80"/>
      <c r="F31" s="80"/>
      <c r="G31" s="80"/>
    </row>
    <row r="32" spans="1:8" ht="13.1" x14ac:dyDescent="0.25">
      <c r="A32" s="15" t="s">
        <v>22</v>
      </c>
      <c r="B32" s="50" t="s">
        <v>247</v>
      </c>
      <c r="C32" s="80">
        <v>25660296.66</v>
      </c>
      <c r="D32" s="80">
        <v>44348.27</v>
      </c>
      <c r="E32" s="80">
        <v>58816.82</v>
      </c>
      <c r="F32" s="80">
        <v>-14468.55</v>
      </c>
      <c r="G32" s="80">
        <v>25645828.109999999</v>
      </c>
      <c r="H32" s="15"/>
    </row>
    <row r="33" spans="1:8" ht="13.1" x14ac:dyDescent="0.25">
      <c r="A33" s="15" t="s">
        <v>22</v>
      </c>
      <c r="B33" s="50" t="s">
        <v>248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15"/>
    </row>
    <row r="34" spans="1:8" ht="13.1" x14ac:dyDescent="0.25">
      <c r="A34" s="15" t="s">
        <v>22</v>
      </c>
      <c r="B34" s="50" t="s">
        <v>249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15"/>
    </row>
    <row r="35" spans="1:8" ht="13.1" x14ac:dyDescent="0.25">
      <c r="A35" s="15" t="s">
        <v>22</v>
      </c>
      <c r="B35" s="50" t="s">
        <v>250</v>
      </c>
      <c r="C35" s="80">
        <v>-1421.15</v>
      </c>
      <c r="D35" s="80">
        <v>0.05</v>
      </c>
      <c r="E35" s="80">
        <v>796.05</v>
      </c>
      <c r="F35" s="80">
        <v>-796</v>
      </c>
      <c r="G35" s="80">
        <v>-2217.15</v>
      </c>
      <c r="H35" s="15"/>
    </row>
    <row r="36" spans="1:8" ht="13.1" x14ac:dyDescent="0.25">
      <c r="A36" s="2" t="s">
        <v>24</v>
      </c>
      <c r="B36" s="50" t="s">
        <v>251</v>
      </c>
      <c r="C36" s="80">
        <v>-960.02</v>
      </c>
      <c r="D36" s="80">
        <v>4.45</v>
      </c>
      <c r="E36" s="80">
        <v>5.41</v>
      </c>
      <c r="F36" s="80">
        <v>-0.96</v>
      </c>
      <c r="G36" s="80">
        <v>-960.98</v>
      </c>
      <c r="H36" s="2"/>
    </row>
    <row r="37" spans="1:8" ht="13.1" x14ac:dyDescent="0.25">
      <c r="A37" s="15" t="s">
        <v>35</v>
      </c>
      <c r="B37" s="50" t="s">
        <v>252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15"/>
    </row>
    <row r="38" spans="1:8" ht="13.1" x14ac:dyDescent="0.25">
      <c r="A38" s="2" t="s">
        <v>28</v>
      </c>
      <c r="B38" s="50" t="s">
        <v>253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2"/>
    </row>
    <row r="39" spans="1:8" ht="13.1" x14ac:dyDescent="0.25">
      <c r="A39" s="2" t="s">
        <v>52</v>
      </c>
      <c r="B39" s="50" t="s">
        <v>254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2"/>
    </row>
    <row r="40" spans="1:8" ht="13.1" x14ac:dyDescent="0.25">
      <c r="A40" s="2" t="s">
        <v>52</v>
      </c>
      <c r="B40" s="50" t="s">
        <v>255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2"/>
    </row>
    <row r="41" spans="1:8" x14ac:dyDescent="0.2">
      <c r="A41" s="51" t="s">
        <v>51</v>
      </c>
      <c r="B41" s="50" t="s">
        <v>256</v>
      </c>
      <c r="C41" s="80">
        <v>25657915.489999998</v>
      </c>
      <c r="D41" s="80">
        <v>44352.77</v>
      </c>
      <c r="E41" s="80">
        <v>59618.28</v>
      </c>
      <c r="F41" s="80">
        <v>-15265.51</v>
      </c>
      <c r="G41" s="80">
        <v>25642649.98</v>
      </c>
    </row>
    <row r="42" spans="1:8" x14ac:dyDescent="0.2">
      <c r="A42" s="51" t="s">
        <v>51</v>
      </c>
      <c r="B42" s="50" t="s">
        <v>257</v>
      </c>
      <c r="C42" s="80">
        <v>77626537.469999999</v>
      </c>
      <c r="D42" s="80">
        <v>44348.27</v>
      </c>
      <c r="E42" s="80">
        <v>58816.82</v>
      </c>
      <c r="F42" s="80">
        <v>-14468.55</v>
      </c>
      <c r="G42" s="80">
        <v>77612068.920000002</v>
      </c>
    </row>
    <row r="43" spans="1:8" x14ac:dyDescent="0.2">
      <c r="A43" s="51" t="s">
        <v>51</v>
      </c>
      <c r="B43" s="50" t="s">
        <v>258</v>
      </c>
      <c r="C43" s="80">
        <v>79138484.829999998</v>
      </c>
      <c r="D43" s="80">
        <v>46048.46</v>
      </c>
      <c r="E43" s="80">
        <v>61303.94</v>
      </c>
      <c r="F43" s="80">
        <v>-15255.48</v>
      </c>
      <c r="G43" s="80">
        <v>79123229.349999994</v>
      </c>
    </row>
    <row r="44" spans="1:8" ht="15.05" x14ac:dyDescent="0.3">
      <c r="A44" s="25"/>
      <c r="B44" s="49" t="s">
        <v>259</v>
      </c>
      <c r="C44" s="80"/>
      <c r="D44" s="80"/>
      <c r="E44" s="80"/>
      <c r="F44" s="80"/>
      <c r="G44" s="80"/>
    </row>
    <row r="45" spans="1:8" x14ac:dyDescent="0.2">
      <c r="A45" s="52" t="s">
        <v>51</v>
      </c>
      <c r="B45" s="50" t="s">
        <v>260</v>
      </c>
      <c r="C45" s="80">
        <v>284174.33</v>
      </c>
      <c r="D45" s="80">
        <v>0</v>
      </c>
      <c r="E45" s="80">
        <v>0</v>
      </c>
      <c r="F45" s="80">
        <v>0</v>
      </c>
      <c r="G45" s="80">
        <v>284174.33</v>
      </c>
    </row>
    <row r="46" spans="1:8" x14ac:dyDescent="0.2">
      <c r="A46" s="52" t="s">
        <v>51</v>
      </c>
      <c r="B46" s="50" t="s">
        <v>261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8" x14ac:dyDescent="0.2">
      <c r="A47" s="52" t="s">
        <v>51</v>
      </c>
      <c r="B47" s="50" t="s">
        <v>262</v>
      </c>
      <c r="C47" s="80">
        <v>14259.63</v>
      </c>
      <c r="D47" s="80">
        <v>0</v>
      </c>
      <c r="E47" s="80">
        <v>0</v>
      </c>
      <c r="F47" s="80">
        <v>0</v>
      </c>
      <c r="G47" s="80">
        <v>14259.63</v>
      </c>
    </row>
    <row r="48" spans="1:8" x14ac:dyDescent="0.2">
      <c r="A48" s="52" t="s">
        <v>51</v>
      </c>
      <c r="B48" s="50" t="s">
        <v>263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</row>
    <row r="49" spans="1:7" x14ac:dyDescent="0.2">
      <c r="A49" s="52" t="s">
        <v>51</v>
      </c>
      <c r="B49" s="50" t="s">
        <v>264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</row>
    <row r="50" spans="1:7" x14ac:dyDescent="0.2">
      <c r="A50" s="52" t="s">
        <v>51</v>
      </c>
      <c r="B50" s="50" t="s">
        <v>265</v>
      </c>
      <c r="C50" s="80">
        <v>-732.96</v>
      </c>
      <c r="D50" s="80">
        <v>0</v>
      </c>
      <c r="E50" s="80">
        <v>0</v>
      </c>
      <c r="F50" s="80">
        <v>0</v>
      </c>
      <c r="G50" s="80">
        <v>-732.96</v>
      </c>
    </row>
    <row r="51" spans="1:7" x14ac:dyDescent="0.2">
      <c r="A51" s="52" t="s">
        <v>51</v>
      </c>
      <c r="B51" s="50" t="s">
        <v>266</v>
      </c>
      <c r="C51" s="80">
        <v>-365.24</v>
      </c>
      <c r="D51" s="80">
        <v>0</v>
      </c>
      <c r="E51" s="80">
        <v>0</v>
      </c>
      <c r="F51" s="80">
        <v>0</v>
      </c>
      <c r="G51" s="80">
        <v>-365.24</v>
      </c>
    </row>
    <row r="52" spans="1:7" x14ac:dyDescent="0.2">
      <c r="A52" s="52" t="s">
        <v>51</v>
      </c>
      <c r="B52" s="50" t="s">
        <v>267</v>
      </c>
      <c r="C52" s="80">
        <v>-496.38</v>
      </c>
      <c r="D52" s="80">
        <v>0</v>
      </c>
      <c r="E52" s="80">
        <v>0</v>
      </c>
      <c r="F52" s="80">
        <v>0</v>
      </c>
      <c r="G52" s="80">
        <v>-496.38</v>
      </c>
    </row>
    <row r="53" spans="1:7" x14ac:dyDescent="0.2">
      <c r="A53" s="52" t="s">
        <v>51</v>
      </c>
      <c r="B53" s="50" t="s">
        <v>268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2">
      <c r="A54" s="52" t="s">
        <v>51</v>
      </c>
      <c r="B54" s="50" t="s">
        <v>269</v>
      </c>
      <c r="C54" s="80">
        <v>18.98</v>
      </c>
      <c r="D54" s="80">
        <v>0</v>
      </c>
      <c r="E54" s="80">
        <v>10.029999999999999</v>
      </c>
      <c r="F54" s="80">
        <v>10.029999999999999</v>
      </c>
      <c r="G54" s="80">
        <v>29.01</v>
      </c>
    </row>
    <row r="55" spans="1:7" x14ac:dyDescent="0.2">
      <c r="A55" s="52" t="s">
        <v>51</v>
      </c>
      <c r="B55" s="50" t="s">
        <v>270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2">
      <c r="A56" s="52" t="s">
        <v>51</v>
      </c>
      <c r="B56" s="50" t="s">
        <v>271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2">
      <c r="A57" s="52" t="s">
        <v>51</v>
      </c>
      <c r="B57" s="50" t="s">
        <v>272</v>
      </c>
      <c r="C57" s="80">
        <v>296858.36</v>
      </c>
      <c r="D57" s="80">
        <v>0</v>
      </c>
      <c r="E57" s="80">
        <v>10.029999999999999</v>
      </c>
      <c r="F57" s="80">
        <v>10.029999999999999</v>
      </c>
      <c r="G57" s="80">
        <v>296868.39</v>
      </c>
    </row>
    <row r="58" spans="1:7" ht="15.05" x14ac:dyDescent="0.3">
      <c r="A58" s="25"/>
      <c r="B58" s="49" t="s">
        <v>273</v>
      </c>
      <c r="C58" s="80"/>
      <c r="D58" s="80"/>
      <c r="E58" s="80"/>
      <c r="F58" s="80"/>
      <c r="G58" s="80"/>
    </row>
    <row r="59" spans="1:7" x14ac:dyDescent="0.2">
      <c r="A59" s="52" t="s">
        <v>51</v>
      </c>
      <c r="B59" s="50" t="s">
        <v>273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</row>
    <row r="60" spans="1:7" x14ac:dyDescent="0.2">
      <c r="A60" s="52" t="s">
        <v>51</v>
      </c>
      <c r="B60" s="50" t="s">
        <v>274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</row>
    <row r="61" spans="1:7" x14ac:dyDescent="0.2">
      <c r="A61" s="52" t="s">
        <v>51</v>
      </c>
      <c r="B61" s="50" t="s">
        <v>275</v>
      </c>
      <c r="C61" s="80">
        <v>7975.34</v>
      </c>
      <c r="D61" s="80">
        <v>0</v>
      </c>
      <c r="E61" s="80">
        <v>0</v>
      </c>
      <c r="F61" s="80">
        <v>0</v>
      </c>
      <c r="G61" s="80">
        <v>7975.34</v>
      </c>
    </row>
    <row r="62" spans="1:7" x14ac:dyDescent="0.2">
      <c r="A62" s="52" t="s">
        <v>51</v>
      </c>
      <c r="B62" s="50" t="s">
        <v>276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</row>
    <row r="63" spans="1:7" x14ac:dyDescent="0.2">
      <c r="A63" s="52" t="s">
        <v>51</v>
      </c>
      <c r="B63" s="50" t="s">
        <v>277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">
      <c r="A64" s="52" t="s">
        <v>51</v>
      </c>
      <c r="B64" s="50" t="s">
        <v>278</v>
      </c>
      <c r="C64" s="80">
        <v>7975.34</v>
      </c>
      <c r="D64" s="80">
        <v>0</v>
      </c>
      <c r="E64" s="80">
        <v>0</v>
      </c>
      <c r="F64" s="80">
        <v>0</v>
      </c>
      <c r="G64" s="80">
        <v>7975.34</v>
      </c>
    </row>
    <row r="65" spans="1:7" x14ac:dyDescent="0.2">
      <c r="A65" s="52" t="s">
        <v>51</v>
      </c>
      <c r="B65" s="50" t="s">
        <v>279</v>
      </c>
      <c r="C65" s="80">
        <v>288883.02</v>
      </c>
      <c r="D65" s="80">
        <v>0</v>
      </c>
      <c r="E65" s="80">
        <v>10.029999999999999</v>
      </c>
      <c r="F65" s="80">
        <v>10.029999999999999</v>
      </c>
      <c r="G65" s="80">
        <v>288893.05</v>
      </c>
    </row>
    <row r="66" spans="1:7" x14ac:dyDescent="0.2">
      <c r="A66" s="52" t="s">
        <v>51</v>
      </c>
      <c r="B66" s="50" t="s">
        <v>280</v>
      </c>
      <c r="C66" s="80">
        <v>288883.02</v>
      </c>
      <c r="D66" s="80">
        <v>0</v>
      </c>
      <c r="E66" s="80">
        <v>10.029999999999999</v>
      </c>
      <c r="F66" s="80">
        <v>10.029999999999999</v>
      </c>
      <c r="G66" s="80">
        <v>288893.05</v>
      </c>
    </row>
    <row r="67" spans="1:7" x14ac:dyDescent="0.2">
      <c r="A67" s="52" t="s">
        <v>51</v>
      </c>
      <c r="B67" s="50" t="s">
        <v>281</v>
      </c>
      <c r="C67" s="80">
        <v>-1006917.98</v>
      </c>
      <c r="D67" s="80">
        <v>0</v>
      </c>
      <c r="E67" s="80">
        <v>0</v>
      </c>
      <c r="F67" s="80">
        <v>0</v>
      </c>
      <c r="G67" s="80">
        <v>-1006917.98</v>
      </c>
    </row>
    <row r="68" spans="1:7" x14ac:dyDescent="0.2">
      <c r="A68" s="52" t="s">
        <v>51</v>
      </c>
      <c r="B68" s="50" t="s">
        <v>282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">
      <c r="A69" s="52" t="s">
        <v>51</v>
      </c>
      <c r="B69" s="50" t="s">
        <v>283</v>
      </c>
      <c r="C69" s="80">
        <v>-718034.96</v>
      </c>
      <c r="D69" s="80">
        <v>0</v>
      </c>
      <c r="E69" s="80">
        <v>10.029999999999999</v>
      </c>
      <c r="F69" s="80">
        <v>10.029999999999999</v>
      </c>
      <c r="G69" s="80">
        <v>-718024.93</v>
      </c>
    </row>
    <row r="70" spans="1:7" ht="15.05" x14ac:dyDescent="0.3">
      <c r="A70" s="25"/>
      <c r="B70" s="49" t="s">
        <v>284</v>
      </c>
      <c r="C70" s="80"/>
      <c r="D70" s="80"/>
      <c r="E70" s="80"/>
      <c r="F70" s="80"/>
      <c r="G70" s="80"/>
    </row>
    <row r="71" spans="1:7" x14ac:dyDescent="0.2">
      <c r="A71" s="52" t="s">
        <v>51</v>
      </c>
      <c r="B71" s="50" t="s">
        <v>285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</row>
    <row r="72" spans="1:7" x14ac:dyDescent="0.2">
      <c r="A72" s="52" t="s">
        <v>51</v>
      </c>
      <c r="B72" s="50" t="s">
        <v>286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">
      <c r="A73" s="52" t="s">
        <v>51</v>
      </c>
      <c r="B73" s="50" t="s">
        <v>287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ht="15.05" x14ac:dyDescent="0.3">
      <c r="A74" s="25"/>
      <c r="B74" s="50" t="s">
        <v>288</v>
      </c>
      <c r="C74" s="80">
        <v>54392064.840000004</v>
      </c>
      <c r="D74" s="80">
        <v>0</v>
      </c>
      <c r="E74" s="80">
        <v>0</v>
      </c>
      <c r="F74" s="80">
        <v>0</v>
      </c>
      <c r="G74" s="80">
        <v>54392064.840000004</v>
      </c>
    </row>
    <row r="75" spans="1:7" x14ac:dyDescent="0.2">
      <c r="A75" s="52" t="s">
        <v>51</v>
      </c>
      <c r="B75" s="49" t="s">
        <v>289</v>
      </c>
      <c r="C75" s="80"/>
      <c r="D75" s="80"/>
      <c r="E75" s="80"/>
      <c r="F75" s="80"/>
      <c r="G75" s="80"/>
    </row>
    <row r="76" spans="1:7" x14ac:dyDescent="0.2">
      <c r="A76" s="52" t="s">
        <v>51</v>
      </c>
      <c r="B76" s="50" t="s">
        <v>290</v>
      </c>
      <c r="C76" s="80">
        <v>288883.02</v>
      </c>
      <c r="D76" s="80">
        <v>0</v>
      </c>
      <c r="E76" s="80">
        <v>10.029999999999999</v>
      </c>
      <c r="F76" s="80">
        <v>10.029999999999999</v>
      </c>
      <c r="G76" s="80">
        <v>288893.05</v>
      </c>
    </row>
    <row r="77" spans="1:7" x14ac:dyDescent="0.2">
      <c r="A77" s="52" t="s">
        <v>51</v>
      </c>
      <c r="B77" s="50" t="s">
        <v>291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">
      <c r="A78" s="52" t="s">
        <v>51</v>
      </c>
      <c r="B78" s="50" t="s">
        <v>292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">
      <c r="A79" s="52" t="s">
        <v>51</v>
      </c>
      <c r="B79" s="50" t="s">
        <v>293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">
      <c r="A80" s="52" t="s">
        <v>51</v>
      </c>
      <c r="B80" s="50" t="s">
        <v>294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">
      <c r="A81" s="52" t="s">
        <v>51</v>
      </c>
      <c r="B81" s="50" t="s">
        <v>295</v>
      </c>
      <c r="C81" s="80">
        <v>-193460.54</v>
      </c>
      <c r="D81" s="80">
        <v>0</v>
      </c>
      <c r="E81" s="80">
        <v>0</v>
      </c>
      <c r="F81" s="80">
        <v>0</v>
      </c>
      <c r="G81" s="80">
        <v>-193460.54</v>
      </c>
    </row>
    <row r="82" spans="1:7" x14ac:dyDescent="0.2">
      <c r="A82" s="52" t="s">
        <v>51</v>
      </c>
      <c r="B82" s="50" t="s">
        <v>296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">
      <c r="A83" s="52" t="s">
        <v>51</v>
      </c>
      <c r="B83" s="50" t="s">
        <v>297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</row>
    <row r="84" spans="1:7" x14ac:dyDescent="0.2">
      <c r="A84" s="52" t="s">
        <v>51</v>
      </c>
      <c r="B84" s="50" t="s">
        <v>298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</row>
    <row r="85" spans="1:7" x14ac:dyDescent="0.2">
      <c r="A85" s="52" t="s">
        <v>51</v>
      </c>
      <c r="B85" s="50" t="s">
        <v>299</v>
      </c>
      <c r="C85" s="80">
        <v>-1006917.98</v>
      </c>
      <c r="D85" s="80">
        <v>0</v>
      </c>
      <c r="E85" s="80">
        <v>0</v>
      </c>
      <c r="F85" s="80">
        <v>0</v>
      </c>
      <c r="G85" s="80">
        <v>-1006917.98</v>
      </c>
    </row>
    <row r="86" spans="1:7" x14ac:dyDescent="0.2">
      <c r="A86" s="52" t="s">
        <v>51</v>
      </c>
      <c r="B86" s="50" t="s">
        <v>300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">
      <c r="A87" s="52" t="s">
        <v>51</v>
      </c>
      <c r="B87" s="50" t="s">
        <v>301</v>
      </c>
      <c r="C87" s="80">
        <v>-1006917.98</v>
      </c>
      <c r="D87" s="80">
        <v>0</v>
      </c>
      <c r="E87" s="80">
        <v>0</v>
      </c>
      <c r="F87" s="80">
        <v>0</v>
      </c>
      <c r="G87" s="80">
        <v>-1006917.98</v>
      </c>
    </row>
    <row r="88" spans="1:7" x14ac:dyDescent="0.2">
      <c r="A88" s="52" t="s">
        <v>51</v>
      </c>
      <c r="B88" s="50" t="s">
        <v>302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">
      <c r="A89" s="52" t="s">
        <v>51</v>
      </c>
      <c r="B89" s="50" t="s">
        <v>303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">
      <c r="A90" s="52" t="s">
        <v>51</v>
      </c>
      <c r="B90" s="50" t="s">
        <v>304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">
      <c r="A91" s="52" t="s">
        <v>51</v>
      </c>
      <c r="B91" s="50" t="s">
        <v>305</v>
      </c>
      <c r="C91" s="80">
        <v>53480569.340000004</v>
      </c>
      <c r="D91" s="80">
        <v>0</v>
      </c>
      <c r="E91" s="80">
        <v>10.029999999999999</v>
      </c>
      <c r="F91" s="80">
        <v>10.029999999999999</v>
      </c>
      <c r="G91" s="80">
        <v>53480579.369999997</v>
      </c>
    </row>
    <row r="92" spans="1:7" x14ac:dyDescent="0.2">
      <c r="A92" s="52" t="s">
        <v>51</v>
      </c>
      <c r="B92" s="50" t="s">
        <v>246</v>
      </c>
      <c r="C92" s="80">
        <v>25657915.489999998</v>
      </c>
      <c r="D92" s="80">
        <v>59618.28</v>
      </c>
      <c r="E92" s="80">
        <v>44352.77</v>
      </c>
      <c r="F92" s="80">
        <v>-15265.51</v>
      </c>
      <c r="G92" s="80">
        <v>25642649.98</v>
      </c>
    </row>
    <row r="93" spans="1:7" ht="15.05" x14ac:dyDescent="0.3">
      <c r="A93" s="25"/>
      <c r="B93" s="50" t="s">
        <v>306</v>
      </c>
      <c r="C93" s="80">
        <v>79138484.829999998</v>
      </c>
      <c r="D93" s="80">
        <v>59618.28</v>
      </c>
      <c r="E93" s="80">
        <v>44362.8</v>
      </c>
      <c r="F93" s="80">
        <v>-15255.48</v>
      </c>
      <c r="G93" s="80">
        <v>79123229.349999994</v>
      </c>
    </row>
    <row r="94" spans="1:7" x14ac:dyDescent="0.2">
      <c r="A94" s="52" t="s">
        <v>51</v>
      </c>
      <c r="B94" s="50" t="s">
        <v>307</v>
      </c>
      <c r="C94" s="80">
        <v>1</v>
      </c>
      <c r="D94" s="80">
        <v>2</v>
      </c>
      <c r="E94" s="80">
        <v>2</v>
      </c>
      <c r="F94" s="80">
        <v>1</v>
      </c>
      <c r="G94" s="80">
        <v>1</v>
      </c>
    </row>
    <row r="95" spans="1:7" x14ac:dyDescent="0.2">
      <c r="A95" s="52" t="s">
        <v>51</v>
      </c>
      <c r="B95" s="50" t="s">
        <v>308</v>
      </c>
      <c r="C95" s="80">
        <v>79138484.829999998</v>
      </c>
      <c r="D95" s="80">
        <v>0</v>
      </c>
      <c r="E95" s="80">
        <v>0</v>
      </c>
      <c r="F95" s="80">
        <v>-15255.48</v>
      </c>
      <c r="G95" s="80">
        <v>79123229.349999994</v>
      </c>
    </row>
    <row r="96" spans="1:7" x14ac:dyDescent="0.2">
      <c r="A96" s="52" t="s">
        <v>51</v>
      </c>
      <c r="B96" s="50" t="s">
        <v>217</v>
      </c>
      <c r="C96" s="80">
        <v>53480569.340000004</v>
      </c>
      <c r="D96" s="80">
        <v>1695.69</v>
      </c>
      <c r="E96" s="80">
        <v>1685.66</v>
      </c>
      <c r="F96" s="80">
        <v>10.029999999999999</v>
      </c>
      <c r="G96" s="80">
        <v>53480579.369999997</v>
      </c>
    </row>
    <row r="97" spans="1:7" x14ac:dyDescent="0.2">
      <c r="A97" s="52" t="s">
        <v>51</v>
      </c>
      <c r="B97" s="50" t="s">
        <v>234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">
      <c r="A98" s="52" t="s">
        <v>51</v>
      </c>
      <c r="B98" s="50" t="s">
        <v>284</v>
      </c>
      <c r="C98" s="80">
        <v>53480569.340000004</v>
      </c>
      <c r="D98" s="80">
        <v>0</v>
      </c>
      <c r="E98" s="80">
        <v>10.029999999999999</v>
      </c>
      <c r="F98" s="80">
        <v>10.029999999999999</v>
      </c>
      <c r="G98" s="80">
        <v>53480579.369999997</v>
      </c>
    </row>
    <row r="99" spans="1:7" x14ac:dyDescent="0.2">
      <c r="A99" s="52" t="s">
        <v>51</v>
      </c>
      <c r="B99" s="50" t="s">
        <v>309</v>
      </c>
      <c r="C99" s="80">
        <v>0</v>
      </c>
      <c r="D99" s="80">
        <v>105666.74</v>
      </c>
      <c r="E99" s="80">
        <v>105666.74</v>
      </c>
      <c r="F99" s="80">
        <v>0</v>
      </c>
      <c r="G99" s="80">
        <v>0</v>
      </c>
    </row>
    <row r="100" spans="1:7" x14ac:dyDescent="0.2">
      <c r="A100" s="52" t="s">
        <v>51</v>
      </c>
      <c r="B100" s="50" t="s">
        <v>310</v>
      </c>
      <c r="C100" s="80">
        <v>79138484.829999998</v>
      </c>
      <c r="D100" s="80">
        <v>46048.46</v>
      </c>
      <c r="E100" s="80">
        <v>61303.94</v>
      </c>
      <c r="F100" s="80">
        <v>-15255.48</v>
      </c>
      <c r="G100" s="80">
        <v>79123229.349999994</v>
      </c>
    </row>
    <row r="101" spans="1:7" x14ac:dyDescent="0.2">
      <c r="A101" s="52" t="s">
        <v>51</v>
      </c>
      <c r="B101" s="50" t="s">
        <v>311</v>
      </c>
      <c r="C101" s="80">
        <v>79083835.909999996</v>
      </c>
      <c r="D101" s="80">
        <v>46044.01</v>
      </c>
      <c r="E101" s="80">
        <v>59612.87</v>
      </c>
      <c r="F101" s="80">
        <v>-13568.86</v>
      </c>
      <c r="G101" s="80">
        <v>79070267.049999997</v>
      </c>
    </row>
    <row r="102" spans="1:7" x14ac:dyDescent="0.2">
      <c r="A102" s="52" t="s">
        <v>51</v>
      </c>
      <c r="B102" s="50" t="s">
        <v>312</v>
      </c>
      <c r="C102" s="80">
        <v>-960.02</v>
      </c>
      <c r="D102" s="80">
        <v>5.41</v>
      </c>
      <c r="E102" s="80">
        <v>4.45</v>
      </c>
      <c r="F102" s="80">
        <v>-0.96</v>
      </c>
      <c r="G102" s="80">
        <v>-960.98</v>
      </c>
    </row>
    <row r="103" spans="1:7" x14ac:dyDescent="0.2">
      <c r="A103" s="52" t="s">
        <v>51</v>
      </c>
      <c r="B103" s="50" t="s">
        <v>313</v>
      </c>
      <c r="C103" s="80">
        <v>296858.36</v>
      </c>
      <c r="D103" s="80">
        <v>0</v>
      </c>
      <c r="E103" s="80">
        <v>10.029999999999999</v>
      </c>
      <c r="F103" s="80">
        <v>10.029999999999999</v>
      </c>
      <c r="G103" s="80">
        <v>296868.39</v>
      </c>
    </row>
    <row r="104" spans="1:7" x14ac:dyDescent="0.2">
      <c r="A104" s="52" t="s">
        <v>51</v>
      </c>
      <c r="B104" s="50" t="s">
        <v>314</v>
      </c>
      <c r="C104" s="80">
        <v>7975.34</v>
      </c>
      <c r="D104" s="80">
        <v>0</v>
      </c>
      <c r="E104" s="80">
        <v>0</v>
      </c>
      <c r="F104" s="80">
        <v>0</v>
      </c>
      <c r="G104" s="80">
        <v>7975.34</v>
      </c>
    </row>
    <row r="105" spans="1:7" x14ac:dyDescent="0.2">
      <c r="B105" s="50" t="s">
        <v>315</v>
      </c>
      <c r="C105" s="80">
        <v>288883.02</v>
      </c>
      <c r="D105" s="80">
        <v>0</v>
      </c>
      <c r="E105" s="80">
        <v>10.029999999999999</v>
      </c>
      <c r="F105" s="80">
        <v>10.029999999999999</v>
      </c>
      <c r="G105" s="80">
        <v>288893.05</v>
      </c>
    </row>
    <row r="106" spans="1:7" x14ac:dyDescent="0.2">
      <c r="B106" s="50" t="s">
        <v>316</v>
      </c>
      <c r="C106" s="80">
        <v>-193460.54</v>
      </c>
      <c r="D106" s="80">
        <v>0</v>
      </c>
      <c r="E106" s="80">
        <v>0</v>
      </c>
      <c r="F106" s="80">
        <v>0</v>
      </c>
      <c r="G106" s="80">
        <v>-193460.54</v>
      </c>
    </row>
    <row r="107" spans="1:7" x14ac:dyDescent="0.2">
      <c r="B107" s="50" t="s">
        <v>317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">
      <c r="B108" s="50" t="s">
        <v>318</v>
      </c>
      <c r="C108" s="80">
        <v>24651957.530000001</v>
      </c>
      <c r="D108" s="80">
        <v>59612.87</v>
      </c>
      <c r="E108" s="80">
        <v>44348.32</v>
      </c>
      <c r="F108" s="80">
        <v>-15264.55</v>
      </c>
      <c r="G108" s="80">
        <v>24636692.98</v>
      </c>
    </row>
    <row r="109" spans="1:7" x14ac:dyDescent="0.2">
      <c r="B109" s="50" t="s">
        <v>319</v>
      </c>
      <c r="C109" s="80">
        <v>79138484.829999998</v>
      </c>
      <c r="D109" s="80">
        <v>46048.46</v>
      </c>
      <c r="E109" s="80">
        <v>61303.94</v>
      </c>
      <c r="F109" s="80">
        <v>-15255.48</v>
      </c>
      <c r="G109" s="80">
        <v>79123229.349999994</v>
      </c>
    </row>
    <row r="110" spans="1:7" x14ac:dyDescent="0.2">
      <c r="B110" s="50" t="s">
        <v>320</v>
      </c>
      <c r="C110" s="80">
        <v>24651461.149999999</v>
      </c>
      <c r="D110" s="80">
        <v>59623.69</v>
      </c>
      <c r="E110" s="80">
        <v>44357.22</v>
      </c>
      <c r="F110" s="80">
        <v>-15264.55</v>
      </c>
      <c r="G110" s="80">
        <v>24636196.600000001</v>
      </c>
    </row>
    <row r="111" spans="1:7" x14ac:dyDescent="0.2">
      <c r="B111" s="50" t="s">
        <v>321</v>
      </c>
      <c r="C111" s="80">
        <v>-193460.54</v>
      </c>
      <c r="D111" s="80">
        <v>0</v>
      </c>
      <c r="E111" s="80">
        <v>0</v>
      </c>
      <c r="F111" s="80">
        <v>0</v>
      </c>
      <c r="G111" s="80">
        <v>-193460.54</v>
      </c>
    </row>
    <row r="112" spans="1:7" x14ac:dyDescent="0.2">
      <c r="B112" s="49" t="s">
        <v>322</v>
      </c>
      <c r="C112" s="80"/>
      <c r="D112" s="80"/>
      <c r="E112" s="80"/>
      <c r="F112" s="80"/>
      <c r="G112" s="80"/>
    </row>
    <row r="113" spans="2:7" x14ac:dyDescent="0.2">
      <c r="B113" s="50" t="s">
        <v>323</v>
      </c>
      <c r="C113" s="80">
        <v>54392064.840000004</v>
      </c>
      <c r="D113" s="80">
        <v>0</v>
      </c>
      <c r="E113" s="80">
        <v>0</v>
      </c>
      <c r="F113" s="80">
        <v>0</v>
      </c>
      <c r="G113" s="80">
        <v>54392064.840000004</v>
      </c>
    </row>
    <row r="114" spans="2:7" x14ac:dyDescent="0.2">
      <c r="B114" s="50" t="s">
        <v>324</v>
      </c>
      <c r="C114" s="80">
        <v>290477.59999999998</v>
      </c>
      <c r="D114" s="80">
        <v>0</v>
      </c>
      <c r="E114" s="80">
        <v>10.029999999999999</v>
      </c>
      <c r="F114" s="80">
        <v>10.029999999999999</v>
      </c>
      <c r="G114" s="80">
        <v>290487.63</v>
      </c>
    </row>
    <row r="115" spans="2:7" x14ac:dyDescent="0.2">
      <c r="B115" s="49" t="s">
        <v>325</v>
      </c>
      <c r="C115" s="80"/>
      <c r="D115" s="80"/>
      <c r="E115" s="80"/>
      <c r="F115" s="80"/>
      <c r="G115" s="80"/>
    </row>
    <row r="116" spans="2:7" x14ac:dyDescent="0.2">
      <c r="B116" s="50" t="s">
        <v>326</v>
      </c>
      <c r="C116" s="80">
        <v>-2058.2199999999998</v>
      </c>
      <c r="D116" s="80">
        <v>5.41</v>
      </c>
      <c r="E116" s="80">
        <v>4.45</v>
      </c>
      <c r="F116" s="80">
        <v>-0.96</v>
      </c>
      <c r="G116" s="80">
        <v>-2059.1799999999998</v>
      </c>
    </row>
    <row r="117" spans="2:7" x14ac:dyDescent="0.2">
      <c r="B117" s="50" t="s">
        <v>327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2:7" x14ac:dyDescent="0.2">
      <c r="B118" s="50" t="s">
        <v>328</v>
      </c>
      <c r="C118" s="80">
        <v>298452.94</v>
      </c>
      <c r="D118" s="80">
        <v>0</v>
      </c>
      <c r="E118" s="80">
        <v>10.029999999999999</v>
      </c>
      <c r="F118" s="80">
        <v>10.029999999999999</v>
      </c>
      <c r="G118" s="80">
        <v>298462.96999999997</v>
      </c>
    </row>
    <row r="119" spans="2:7" x14ac:dyDescent="0.2">
      <c r="B119" s="50" t="s">
        <v>329</v>
      </c>
      <c r="C119" s="80">
        <v>7975.34</v>
      </c>
      <c r="D119" s="80">
        <v>0</v>
      </c>
      <c r="E119" s="80">
        <v>0</v>
      </c>
      <c r="F119" s="80">
        <v>0</v>
      </c>
      <c r="G119" s="80">
        <v>7975.34</v>
      </c>
    </row>
    <row r="120" spans="2:7" x14ac:dyDescent="0.2">
      <c r="B120" s="49" t="s">
        <v>330</v>
      </c>
      <c r="C120" s="80"/>
      <c r="D120" s="80"/>
      <c r="E120" s="80"/>
      <c r="F120" s="80"/>
      <c r="G120" s="80"/>
    </row>
    <row r="121" spans="2:7" x14ac:dyDescent="0.2">
      <c r="B121" s="50" t="s">
        <v>331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2:7" x14ac:dyDescent="0.2">
      <c r="B122" s="49" t="s">
        <v>332</v>
      </c>
      <c r="C122" s="80"/>
      <c r="D122" s="80"/>
      <c r="E122" s="80"/>
      <c r="F122" s="80"/>
      <c r="G122" s="80"/>
    </row>
    <row r="123" spans="2:7" x14ac:dyDescent="0.2">
      <c r="B123" s="50" t="s">
        <v>333</v>
      </c>
      <c r="C123" s="80">
        <v>235152.4</v>
      </c>
      <c r="D123" s="80">
        <v>0</v>
      </c>
      <c r="E123" s="80">
        <v>0</v>
      </c>
      <c r="F123" s="80">
        <v>0</v>
      </c>
      <c r="G123" s="80">
        <v>235152.4</v>
      </c>
    </row>
    <row r="124" spans="2:7" x14ac:dyDescent="0.2">
      <c r="B124" s="50" t="s">
        <v>334</v>
      </c>
      <c r="C124" s="80">
        <v>51966240.810000002</v>
      </c>
      <c r="D124" s="80">
        <v>0</v>
      </c>
      <c r="E124" s="80">
        <v>0</v>
      </c>
      <c r="F124" s="80">
        <v>0</v>
      </c>
      <c r="G124" s="80">
        <v>51966240.810000002</v>
      </c>
    </row>
    <row r="125" spans="2:7" x14ac:dyDescent="0.2">
      <c r="B125" s="50" t="s">
        <v>335</v>
      </c>
      <c r="C125" s="80">
        <v>1225252.8500000001</v>
      </c>
      <c r="D125" s="80">
        <v>10.029999999999999</v>
      </c>
      <c r="E125" s="80">
        <v>0</v>
      </c>
      <c r="F125" s="80">
        <v>10.029999999999999</v>
      </c>
      <c r="G125" s="80">
        <v>1225262.8799999999</v>
      </c>
    </row>
    <row r="126" spans="2:7" x14ac:dyDescent="0.2">
      <c r="B126" s="50" t="s">
        <v>336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2:7" x14ac:dyDescent="0.2">
      <c r="B127" s="50" t="s">
        <v>337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2:7" x14ac:dyDescent="0.2">
      <c r="B128" s="50" t="s">
        <v>338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2:7" x14ac:dyDescent="0.2">
      <c r="B129" s="50" t="s">
        <v>339</v>
      </c>
      <c r="C129" s="80">
        <v>8968.3799999999992</v>
      </c>
      <c r="D129" s="80">
        <v>0</v>
      </c>
      <c r="E129" s="80">
        <v>0</v>
      </c>
      <c r="F129" s="80">
        <v>0</v>
      </c>
      <c r="G129" s="80">
        <v>8968.3799999999992</v>
      </c>
    </row>
    <row r="130" spans="2:7" x14ac:dyDescent="0.2">
      <c r="B130" s="50" t="s">
        <v>340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2:7" x14ac:dyDescent="0.2">
      <c r="B131" s="50" t="s">
        <v>341</v>
      </c>
      <c r="C131" s="80">
        <v>46640.56</v>
      </c>
      <c r="D131" s="80">
        <v>0</v>
      </c>
      <c r="E131" s="80">
        <v>1685.66</v>
      </c>
      <c r="F131" s="80">
        <v>-1685.66</v>
      </c>
      <c r="G131" s="80">
        <v>44954.9</v>
      </c>
    </row>
    <row r="132" spans="2:7" x14ac:dyDescent="0.2">
      <c r="B132" s="50" t="s">
        <v>342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2:7" x14ac:dyDescent="0.2">
      <c r="B133" s="50" t="s">
        <v>343</v>
      </c>
      <c r="C133" s="80">
        <v>25658875.510000002</v>
      </c>
      <c r="D133" s="80">
        <v>44348.32</v>
      </c>
      <c r="E133" s="80">
        <v>59612.87</v>
      </c>
      <c r="F133" s="80">
        <v>-15264.55</v>
      </c>
      <c r="G133" s="80">
        <v>25643610.960000001</v>
      </c>
    </row>
    <row r="134" spans="2:7" x14ac:dyDescent="0.2">
      <c r="B134" s="50" t="s">
        <v>344</v>
      </c>
      <c r="C134" s="80">
        <v>-960.02</v>
      </c>
      <c r="D134" s="80">
        <v>4.45</v>
      </c>
      <c r="E134" s="80">
        <v>5.41</v>
      </c>
      <c r="F134" s="80">
        <v>-0.96</v>
      </c>
      <c r="G134" s="80">
        <v>-960.98</v>
      </c>
    </row>
    <row r="135" spans="2:7" x14ac:dyDescent="0.2">
      <c r="B135" s="50" t="s">
        <v>345</v>
      </c>
      <c r="C135" s="80">
        <v>-193460.54</v>
      </c>
      <c r="D135" s="80">
        <v>0</v>
      </c>
      <c r="E135" s="80">
        <v>0</v>
      </c>
      <c r="F135" s="80">
        <v>0</v>
      </c>
      <c r="G135" s="80">
        <v>-193460.54</v>
      </c>
    </row>
    <row r="136" spans="2:7" x14ac:dyDescent="0.2">
      <c r="B136" s="50" t="s">
        <v>346</v>
      </c>
      <c r="C136" s="80">
        <v>232045.59</v>
      </c>
      <c r="D136" s="80">
        <v>1685.71</v>
      </c>
      <c r="E136" s="80">
        <v>796.05</v>
      </c>
      <c r="F136" s="80">
        <v>889.66</v>
      </c>
      <c r="G136" s="80">
        <v>232935.25</v>
      </c>
    </row>
    <row r="137" spans="2:7" x14ac:dyDescent="0.2">
      <c r="B137" s="50" t="s">
        <v>347</v>
      </c>
      <c r="C137" s="80">
        <v>0</v>
      </c>
      <c r="D137" s="80">
        <v>0</v>
      </c>
      <c r="E137" s="80">
        <v>0</v>
      </c>
      <c r="F137" s="80">
        <v>0</v>
      </c>
      <c r="G137" s="80">
        <v>0</v>
      </c>
    </row>
    <row r="138" spans="2:7" x14ac:dyDescent="0.2">
      <c r="B138" s="50" t="s">
        <v>348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2:7" x14ac:dyDescent="0.2">
      <c r="B139" s="50" t="s">
        <v>349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2:7" x14ac:dyDescent="0.2">
      <c r="B140" s="50" t="s">
        <v>350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2:7" x14ac:dyDescent="0.2">
      <c r="B141" s="50" t="s">
        <v>351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2:7" x14ac:dyDescent="0.2">
      <c r="B142" s="50" t="s">
        <v>352</v>
      </c>
      <c r="C142" s="80">
        <v>8949.7199999999993</v>
      </c>
      <c r="D142" s="80">
        <v>4.45</v>
      </c>
      <c r="E142" s="80">
        <v>0</v>
      </c>
      <c r="F142" s="80">
        <v>4.45</v>
      </c>
      <c r="G142" s="80">
        <v>8954.17</v>
      </c>
    </row>
    <row r="143" spans="2:7" x14ac:dyDescent="0.2">
      <c r="B143" s="50" t="s">
        <v>353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2:7" x14ac:dyDescent="0.2">
      <c r="B144" s="50" t="s">
        <v>354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2:7" x14ac:dyDescent="0.2">
      <c r="B145" s="50" t="s">
        <v>355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2:7" x14ac:dyDescent="0.2">
      <c r="B146" s="50" t="s">
        <v>356</v>
      </c>
      <c r="C146" s="80">
        <v>0</v>
      </c>
      <c r="D146" s="80">
        <v>0</v>
      </c>
      <c r="E146" s="80">
        <v>0</v>
      </c>
      <c r="F146" s="80">
        <v>0</v>
      </c>
      <c r="G146" s="80">
        <v>0</v>
      </c>
    </row>
    <row r="147" spans="2:7" x14ac:dyDescent="0.2">
      <c r="B147" s="50" t="s">
        <v>357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2:7" x14ac:dyDescent="0.2">
      <c r="B148" s="50" t="s">
        <v>358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2:7" x14ac:dyDescent="0.2">
      <c r="B149" s="50" t="s">
        <v>359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2:7" x14ac:dyDescent="0.2">
      <c r="B150" s="50" t="s">
        <v>360</v>
      </c>
      <c r="C150" s="80">
        <v>0</v>
      </c>
      <c r="D150" s="80">
        <v>0</v>
      </c>
      <c r="E150" s="80">
        <v>0</v>
      </c>
      <c r="F150" s="80">
        <v>0</v>
      </c>
      <c r="G150" s="80">
        <v>0</v>
      </c>
    </row>
    <row r="151" spans="2:7" x14ac:dyDescent="0.2">
      <c r="B151" s="50" t="s">
        <v>361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2:7" x14ac:dyDescent="0.2">
      <c r="B152" s="50" t="s">
        <v>362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2:7" x14ac:dyDescent="0.2">
      <c r="B153" s="50" t="s">
        <v>363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2:7" x14ac:dyDescent="0.2">
      <c r="B154" s="50" t="s">
        <v>364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2:7" x14ac:dyDescent="0.2">
      <c r="B155" s="50" t="s">
        <v>365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2:7" x14ac:dyDescent="0.2">
      <c r="B156" s="50" t="s">
        <v>366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2:7" x14ac:dyDescent="0.2">
      <c r="B157" s="50" t="s">
        <v>367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2:7" x14ac:dyDescent="0.2">
      <c r="B158" s="50" t="s">
        <v>368</v>
      </c>
      <c r="C158" s="80">
        <v>45699.199999999997</v>
      </c>
      <c r="D158" s="80">
        <v>0</v>
      </c>
      <c r="E158" s="80">
        <v>1691.07</v>
      </c>
      <c r="F158" s="80">
        <v>-1691.07</v>
      </c>
      <c r="G158" s="80">
        <v>44008.13</v>
      </c>
    </row>
    <row r="159" spans="2:7" x14ac:dyDescent="0.2">
      <c r="B159" s="50" t="s">
        <v>369</v>
      </c>
      <c r="C159" s="80">
        <v>0</v>
      </c>
      <c r="D159" s="80">
        <v>0</v>
      </c>
      <c r="E159" s="80">
        <v>0</v>
      </c>
      <c r="F159" s="80">
        <v>0</v>
      </c>
      <c r="G159" s="80">
        <v>0</v>
      </c>
    </row>
    <row r="160" spans="2:7" x14ac:dyDescent="0.2">
      <c r="B160" s="50" t="s">
        <v>370</v>
      </c>
      <c r="C160" s="80">
        <v>0</v>
      </c>
      <c r="D160" s="80">
        <v>0</v>
      </c>
      <c r="E160" s="80">
        <v>0</v>
      </c>
      <c r="F160" s="80">
        <v>0</v>
      </c>
      <c r="G160" s="80">
        <v>0</v>
      </c>
    </row>
    <row r="161" spans="2:7" x14ac:dyDescent="0.2">
      <c r="B161" s="50" t="s">
        <v>371</v>
      </c>
      <c r="C161" s="80">
        <v>-193460.54</v>
      </c>
      <c r="D161" s="80">
        <v>0</v>
      </c>
      <c r="E161" s="80">
        <v>0</v>
      </c>
      <c r="F161" s="80">
        <v>0</v>
      </c>
      <c r="G161" s="80">
        <v>-193460.54</v>
      </c>
    </row>
    <row r="162" spans="2:7" x14ac:dyDescent="0.2">
      <c r="B162" s="50" t="s">
        <v>372</v>
      </c>
      <c r="C162" s="80">
        <v>0</v>
      </c>
      <c r="D162" s="80">
        <v>0</v>
      </c>
      <c r="E162" s="80">
        <v>0</v>
      </c>
      <c r="F162" s="80">
        <v>0</v>
      </c>
      <c r="G162" s="80">
        <v>0</v>
      </c>
    </row>
    <row r="163" spans="2:7" x14ac:dyDescent="0.2">
      <c r="B163" s="50" t="s">
        <v>373</v>
      </c>
      <c r="C163" s="80">
        <v>0</v>
      </c>
      <c r="D163" s="80">
        <v>0</v>
      </c>
      <c r="E163" s="80">
        <v>0</v>
      </c>
      <c r="F163" s="80">
        <v>0</v>
      </c>
      <c r="G163" s="80">
        <v>0</v>
      </c>
    </row>
    <row r="164" spans="2:7" x14ac:dyDescent="0.2">
      <c r="B164" s="50" t="s">
        <v>374</v>
      </c>
      <c r="C164" s="80">
        <v>0</v>
      </c>
      <c r="D164" s="80">
        <v>0</v>
      </c>
      <c r="E164" s="80">
        <v>0</v>
      </c>
      <c r="F164" s="80">
        <v>0</v>
      </c>
      <c r="G164" s="80">
        <v>0</v>
      </c>
    </row>
    <row r="165" spans="2:7" x14ac:dyDescent="0.2">
      <c r="B165" s="50" t="s">
        <v>375</v>
      </c>
      <c r="C165" s="80">
        <v>18.98</v>
      </c>
      <c r="D165" s="80">
        <v>0</v>
      </c>
      <c r="E165" s="80">
        <v>10.029999999999999</v>
      </c>
      <c r="F165" s="80">
        <v>10.029999999999999</v>
      </c>
      <c r="G165" s="80">
        <v>29.01</v>
      </c>
    </row>
    <row r="166" spans="2:7" x14ac:dyDescent="0.2">
      <c r="B166" s="50" t="s">
        <v>376</v>
      </c>
      <c r="C166" s="80">
        <v>-1594.58</v>
      </c>
      <c r="D166" s="80">
        <v>0</v>
      </c>
      <c r="E166" s="80">
        <v>0</v>
      </c>
      <c r="F166" s="80">
        <v>0</v>
      </c>
      <c r="G166" s="80">
        <v>-1594.58</v>
      </c>
    </row>
    <row r="167" spans="2:7" x14ac:dyDescent="0.2">
      <c r="B167" s="50" t="s">
        <v>266</v>
      </c>
      <c r="C167" s="80">
        <v>0</v>
      </c>
      <c r="D167" s="80">
        <v>0</v>
      </c>
      <c r="E167" s="80">
        <v>0</v>
      </c>
      <c r="F167" s="80">
        <v>0</v>
      </c>
      <c r="G167" s="80">
        <v>0</v>
      </c>
    </row>
    <row r="168" spans="2:7" x14ac:dyDescent="0.2">
      <c r="B168" s="50" t="s">
        <v>377</v>
      </c>
      <c r="C168" s="80">
        <v>0</v>
      </c>
      <c r="D168" s="80">
        <v>0</v>
      </c>
      <c r="E168" s="80">
        <v>0</v>
      </c>
      <c r="F168" s="80">
        <v>0</v>
      </c>
      <c r="G168" s="80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32" activePane="bottomLeft" state="frozen"/>
      <selection pane="bottomLeft" activeCell="J70" sqref="J70"/>
    </sheetView>
  </sheetViews>
  <sheetFormatPr defaultRowHeight="12.45" x14ac:dyDescent="0.2"/>
  <cols>
    <col min="2" max="2" width="12" customWidth="1"/>
    <col min="3" max="3" width="10.125" customWidth="1"/>
    <col min="8" max="8" width="20.375" customWidth="1"/>
    <col min="13" max="13" width="10.75" customWidth="1"/>
  </cols>
  <sheetData>
    <row r="1" spans="1:13" x14ac:dyDescent="0.2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ht="15.05" x14ac:dyDescent="0.3">
      <c r="A2" s="53" t="s">
        <v>107</v>
      </c>
      <c r="B2" s="53" t="s">
        <v>108</v>
      </c>
      <c r="C2" s="53" t="s">
        <v>109</v>
      </c>
      <c r="D2" s="53" t="s">
        <v>110</v>
      </c>
      <c r="E2" s="53">
        <v>27326</v>
      </c>
      <c r="F2" s="53">
        <v>1252041.8</v>
      </c>
      <c r="G2" s="53">
        <v>62.52</v>
      </c>
      <c r="H2" s="53">
        <v>1708421.52</v>
      </c>
      <c r="I2" s="53">
        <v>1252041.8</v>
      </c>
      <c r="J2" s="53">
        <v>62.52</v>
      </c>
      <c r="K2" s="53">
        <v>1708421.52</v>
      </c>
      <c r="L2" s="53" t="s">
        <v>111</v>
      </c>
      <c r="M2" s="54">
        <v>43875</v>
      </c>
    </row>
    <row r="3" spans="1:13" ht="15.05" x14ac:dyDescent="0.3">
      <c r="A3" s="53" t="s">
        <v>107</v>
      </c>
      <c r="B3" s="53" t="s">
        <v>112</v>
      </c>
      <c r="C3" s="53" t="s">
        <v>113</v>
      </c>
      <c r="D3" s="53" t="s">
        <v>114</v>
      </c>
      <c r="E3" s="53">
        <v>27647</v>
      </c>
      <c r="F3" s="53">
        <v>1367701.97</v>
      </c>
      <c r="G3" s="53">
        <v>77.58</v>
      </c>
      <c r="H3" s="53">
        <v>2144854.2599999998</v>
      </c>
      <c r="I3" s="53">
        <v>1367701.97</v>
      </c>
      <c r="J3" s="53">
        <v>77.58</v>
      </c>
      <c r="K3" s="53">
        <v>2144854.2599999998</v>
      </c>
      <c r="L3" s="53" t="s">
        <v>111</v>
      </c>
      <c r="M3" s="54">
        <v>43875</v>
      </c>
    </row>
    <row r="4" spans="1:13" ht="15.05" x14ac:dyDescent="0.3">
      <c r="A4" s="53" t="s">
        <v>107</v>
      </c>
      <c r="B4" s="53" t="s">
        <v>115</v>
      </c>
      <c r="C4" s="53">
        <v>2181334</v>
      </c>
      <c r="D4" s="53" t="s">
        <v>116</v>
      </c>
      <c r="E4" s="53">
        <v>13734</v>
      </c>
      <c r="F4" s="53">
        <v>1154331.31</v>
      </c>
      <c r="G4" s="53">
        <v>117.1</v>
      </c>
      <c r="H4" s="53">
        <v>1608251.4</v>
      </c>
      <c r="I4" s="53">
        <v>1154331.31</v>
      </c>
      <c r="J4" s="53">
        <v>117.1</v>
      </c>
      <c r="K4" s="53">
        <v>1608251.4</v>
      </c>
      <c r="L4" s="53" t="s">
        <v>111</v>
      </c>
      <c r="M4" s="54">
        <v>43875</v>
      </c>
    </row>
    <row r="5" spans="1:13" ht="15.05" x14ac:dyDescent="0.3">
      <c r="A5" s="53" t="s">
        <v>107</v>
      </c>
      <c r="B5" s="53">
        <v>124765108</v>
      </c>
      <c r="C5" s="53">
        <v>2125097</v>
      </c>
      <c r="D5" s="53" t="s">
        <v>117</v>
      </c>
      <c r="E5" s="53">
        <v>61706</v>
      </c>
      <c r="F5" s="53">
        <v>976474.74</v>
      </c>
      <c r="G5" s="53">
        <v>30.54</v>
      </c>
      <c r="H5" s="53">
        <v>1884501.24</v>
      </c>
      <c r="I5" s="53">
        <v>976474.74</v>
      </c>
      <c r="J5" s="53">
        <v>30.54</v>
      </c>
      <c r="K5" s="53">
        <v>1884501.24</v>
      </c>
      <c r="L5" s="53" t="s">
        <v>111</v>
      </c>
      <c r="M5" s="54">
        <v>43875</v>
      </c>
    </row>
    <row r="6" spans="1:13" ht="15.05" x14ac:dyDescent="0.3">
      <c r="A6" s="53" t="s">
        <v>107</v>
      </c>
      <c r="B6" s="53">
        <v>294821608</v>
      </c>
      <c r="C6" s="53">
        <v>2031730</v>
      </c>
      <c r="D6" s="53" t="s">
        <v>118</v>
      </c>
      <c r="E6" s="53">
        <v>165319</v>
      </c>
      <c r="F6" s="53">
        <v>1138052.1100000001</v>
      </c>
      <c r="G6" s="53">
        <v>9.08</v>
      </c>
      <c r="H6" s="53">
        <v>1501096.52</v>
      </c>
      <c r="I6" s="53">
        <v>1138052.1100000001</v>
      </c>
      <c r="J6" s="53">
        <v>9.08</v>
      </c>
      <c r="K6" s="53">
        <v>1501096.52</v>
      </c>
      <c r="L6" s="53" t="s">
        <v>111</v>
      </c>
      <c r="M6" s="54">
        <v>43875</v>
      </c>
    </row>
    <row r="7" spans="1:13" ht="15.05" x14ac:dyDescent="0.3">
      <c r="A7" s="53" t="s">
        <v>107</v>
      </c>
      <c r="B7" s="53" t="s">
        <v>119</v>
      </c>
      <c r="C7" s="53">
        <v>2311614</v>
      </c>
      <c r="D7" s="53" t="s">
        <v>120</v>
      </c>
      <c r="E7" s="53">
        <v>13944</v>
      </c>
      <c r="F7" s="53">
        <v>1367877.11</v>
      </c>
      <c r="G7" s="53">
        <v>157.94</v>
      </c>
      <c r="H7" s="53">
        <v>2202315.36</v>
      </c>
      <c r="I7" s="53">
        <v>1367877.11</v>
      </c>
      <c r="J7" s="53">
        <v>157.94</v>
      </c>
      <c r="K7" s="53">
        <v>2202315.36</v>
      </c>
      <c r="L7" s="53" t="s">
        <v>111</v>
      </c>
      <c r="M7" s="54">
        <v>43875</v>
      </c>
    </row>
    <row r="8" spans="1:13" ht="15.05" x14ac:dyDescent="0.3">
      <c r="A8" s="53" t="s">
        <v>107</v>
      </c>
      <c r="B8" s="53" t="s">
        <v>121</v>
      </c>
      <c r="C8" s="53" t="s">
        <v>122</v>
      </c>
      <c r="D8" s="53" t="s">
        <v>123</v>
      </c>
      <c r="E8" s="53">
        <v>14596</v>
      </c>
      <c r="F8" s="53">
        <v>958553.82</v>
      </c>
      <c r="G8" s="53">
        <v>173.26</v>
      </c>
      <c r="H8" s="53">
        <v>2528902.96</v>
      </c>
      <c r="I8" s="53">
        <v>958553.82</v>
      </c>
      <c r="J8" s="53">
        <v>173.26</v>
      </c>
      <c r="K8" s="53">
        <v>2528902.96</v>
      </c>
      <c r="L8" s="53" t="s">
        <v>111</v>
      </c>
      <c r="M8" s="54">
        <v>43875</v>
      </c>
    </row>
    <row r="9" spans="1:13" ht="15.05" x14ac:dyDescent="0.3">
      <c r="A9" s="53" t="s">
        <v>107</v>
      </c>
      <c r="B9" s="53" t="s">
        <v>124</v>
      </c>
      <c r="C9" s="53" t="s">
        <v>125</v>
      </c>
      <c r="D9" s="53" t="s">
        <v>126</v>
      </c>
      <c r="E9" s="53">
        <v>6324</v>
      </c>
      <c r="F9" s="53">
        <v>442685.63</v>
      </c>
      <c r="G9" s="53">
        <v>258.99</v>
      </c>
      <c r="H9" s="53">
        <v>1637852.76</v>
      </c>
      <c r="I9" s="53">
        <v>442685.63</v>
      </c>
      <c r="J9" s="53">
        <v>258.99</v>
      </c>
      <c r="K9" s="53">
        <v>1637852.76</v>
      </c>
      <c r="L9" s="53" t="s">
        <v>111</v>
      </c>
      <c r="M9" s="54">
        <v>43875</v>
      </c>
    </row>
    <row r="10" spans="1:13" ht="15.05" x14ac:dyDescent="0.3">
      <c r="A10" s="53" t="s">
        <v>107</v>
      </c>
      <c r="B10" s="53">
        <v>398438408</v>
      </c>
      <c r="C10" s="53" t="s">
        <v>127</v>
      </c>
      <c r="D10" s="53" t="s">
        <v>128</v>
      </c>
      <c r="E10" s="53">
        <v>50445</v>
      </c>
      <c r="F10" s="53">
        <v>865596.57</v>
      </c>
      <c r="G10" s="53">
        <v>24.64</v>
      </c>
      <c r="H10" s="53">
        <v>1242964.8</v>
      </c>
      <c r="I10" s="53">
        <v>865596.57</v>
      </c>
      <c r="J10" s="53">
        <v>24.64</v>
      </c>
      <c r="K10" s="53">
        <v>1242964.8</v>
      </c>
      <c r="L10" s="53" t="s">
        <v>111</v>
      </c>
      <c r="M10" s="54">
        <v>43875</v>
      </c>
    </row>
    <row r="11" spans="1:13" ht="15.05" x14ac:dyDescent="0.3">
      <c r="A11" s="53" t="s">
        <v>107</v>
      </c>
      <c r="B11" s="53" t="s">
        <v>129</v>
      </c>
      <c r="C11" s="53">
        <v>2559975</v>
      </c>
      <c r="D11" s="53" t="s">
        <v>130</v>
      </c>
      <c r="E11" s="53">
        <v>22414</v>
      </c>
      <c r="F11" s="53">
        <v>412838.96</v>
      </c>
      <c r="G11" s="53">
        <v>24.48</v>
      </c>
      <c r="H11" s="53">
        <v>548649.89</v>
      </c>
      <c r="I11" s="53">
        <v>412838.96</v>
      </c>
      <c r="J11" s="53">
        <v>24.48</v>
      </c>
      <c r="K11" s="53">
        <v>548649.89</v>
      </c>
      <c r="L11" s="53" t="s">
        <v>111</v>
      </c>
      <c r="M11" s="54">
        <v>43875</v>
      </c>
    </row>
    <row r="12" spans="1:13" ht="15.05" x14ac:dyDescent="0.3">
      <c r="A12" s="53" t="s">
        <v>107</v>
      </c>
      <c r="B12" s="53" t="s">
        <v>131</v>
      </c>
      <c r="C12" s="53" t="s">
        <v>132</v>
      </c>
      <c r="D12" s="53" t="s">
        <v>133</v>
      </c>
      <c r="E12" s="53">
        <v>22201</v>
      </c>
      <c r="F12" s="53">
        <v>1045342.31</v>
      </c>
      <c r="G12" s="53">
        <v>62.57</v>
      </c>
      <c r="H12" s="53">
        <v>1389116.57</v>
      </c>
      <c r="I12" s="53">
        <v>1045342.31</v>
      </c>
      <c r="J12" s="53">
        <v>62.57</v>
      </c>
      <c r="K12" s="53">
        <v>1389116.57</v>
      </c>
      <c r="L12" s="53" t="s">
        <v>111</v>
      </c>
      <c r="M12" s="54">
        <v>43875</v>
      </c>
    </row>
    <row r="13" spans="1:13" ht="15.05" x14ac:dyDescent="0.3">
      <c r="A13" s="53" t="s">
        <v>107</v>
      </c>
      <c r="B13" s="53" t="s">
        <v>134</v>
      </c>
      <c r="C13" s="53" t="s">
        <v>135</v>
      </c>
      <c r="D13" s="53" t="s">
        <v>136</v>
      </c>
      <c r="E13" s="53">
        <v>17843</v>
      </c>
      <c r="F13" s="53">
        <v>673361.92000000004</v>
      </c>
      <c r="G13" s="53">
        <v>92.25</v>
      </c>
      <c r="H13" s="53">
        <v>1646016.75</v>
      </c>
      <c r="I13" s="53">
        <v>673361.92000000004</v>
      </c>
      <c r="J13" s="53">
        <v>92.25</v>
      </c>
      <c r="K13" s="53">
        <v>1646016.75</v>
      </c>
      <c r="L13" s="53" t="s">
        <v>111</v>
      </c>
      <c r="M13" s="54">
        <v>43875</v>
      </c>
    </row>
    <row r="14" spans="1:13" ht="15.05" x14ac:dyDescent="0.3">
      <c r="A14" s="53" t="s">
        <v>107</v>
      </c>
      <c r="B14" s="53" t="s">
        <v>137</v>
      </c>
      <c r="C14" s="53" t="s">
        <v>138</v>
      </c>
      <c r="D14" s="53" t="s">
        <v>139</v>
      </c>
      <c r="E14" s="53">
        <v>11424</v>
      </c>
      <c r="F14" s="53">
        <v>900848.13</v>
      </c>
      <c r="G14" s="53">
        <v>175.28</v>
      </c>
      <c r="H14" s="53">
        <v>2002398.72</v>
      </c>
      <c r="I14" s="53">
        <v>900848.13</v>
      </c>
      <c r="J14" s="53">
        <v>175.28</v>
      </c>
      <c r="K14" s="53">
        <v>2002398.72</v>
      </c>
      <c r="L14" s="53" t="s">
        <v>111</v>
      </c>
      <c r="M14" s="54">
        <v>43875</v>
      </c>
    </row>
    <row r="15" spans="1:13" ht="15.05" x14ac:dyDescent="0.3">
      <c r="A15" s="53" t="s">
        <v>107</v>
      </c>
      <c r="B15" s="53" t="s">
        <v>140</v>
      </c>
      <c r="C15" s="53" t="s">
        <v>141</v>
      </c>
      <c r="D15" s="53" t="s">
        <v>142</v>
      </c>
      <c r="E15" s="53">
        <v>141740</v>
      </c>
      <c r="F15" s="53">
        <v>1219772.27</v>
      </c>
      <c r="G15" s="53">
        <v>10.24</v>
      </c>
      <c r="H15" s="53">
        <v>1451701.08</v>
      </c>
      <c r="I15" s="53">
        <v>1219772.27</v>
      </c>
      <c r="J15" s="53">
        <v>10.24</v>
      </c>
      <c r="K15" s="53">
        <v>1451701.08</v>
      </c>
      <c r="L15" s="53" t="s">
        <v>111</v>
      </c>
      <c r="M15" s="54">
        <v>43875</v>
      </c>
    </row>
    <row r="16" spans="1:13" ht="15.05" x14ac:dyDescent="0.3">
      <c r="A16" s="53" t="s">
        <v>107</v>
      </c>
      <c r="B16" s="53" t="s">
        <v>143</v>
      </c>
      <c r="C16" s="53" t="s">
        <v>144</v>
      </c>
      <c r="D16" s="53" t="s">
        <v>145</v>
      </c>
      <c r="E16" s="53">
        <v>38552</v>
      </c>
      <c r="F16" s="53">
        <v>1675194.86</v>
      </c>
      <c r="G16" s="53">
        <v>48.82</v>
      </c>
      <c r="H16" s="53">
        <v>1882108.64</v>
      </c>
      <c r="I16" s="53">
        <v>1675194.86</v>
      </c>
      <c r="J16" s="53">
        <v>48.82</v>
      </c>
      <c r="K16" s="53">
        <v>1882108.64</v>
      </c>
      <c r="L16" s="53" t="s">
        <v>111</v>
      </c>
      <c r="M16" s="54">
        <v>43875</v>
      </c>
    </row>
    <row r="17" spans="1:13" ht="15.05" x14ac:dyDescent="0.3">
      <c r="A17" s="53" t="s">
        <v>107</v>
      </c>
      <c r="B17" s="53" t="s">
        <v>146</v>
      </c>
      <c r="C17" s="53" t="s">
        <v>147</v>
      </c>
      <c r="D17" s="53" t="s">
        <v>148</v>
      </c>
      <c r="E17" s="53">
        <v>28127</v>
      </c>
      <c r="F17" s="53">
        <v>711541.75</v>
      </c>
      <c r="G17" s="53">
        <v>44</v>
      </c>
      <c r="H17" s="53">
        <v>1237588</v>
      </c>
      <c r="I17" s="53">
        <v>711541.75</v>
      </c>
      <c r="J17" s="53">
        <v>44</v>
      </c>
      <c r="K17" s="53">
        <v>1237588</v>
      </c>
      <c r="L17" s="53" t="s">
        <v>111</v>
      </c>
      <c r="M17" s="54">
        <v>43875</v>
      </c>
    </row>
    <row r="18" spans="1:13" ht="15.05" x14ac:dyDescent="0.3">
      <c r="A18" s="53" t="s">
        <v>107</v>
      </c>
      <c r="B18" s="53">
        <v>589339209</v>
      </c>
      <c r="C18" s="53" t="s">
        <v>149</v>
      </c>
      <c r="D18" s="53" t="s">
        <v>150</v>
      </c>
      <c r="E18" s="53">
        <v>73023</v>
      </c>
      <c r="F18" s="53">
        <v>1599526.32</v>
      </c>
      <c r="G18" s="53">
        <v>26.54</v>
      </c>
      <c r="H18" s="53">
        <v>1937957.41</v>
      </c>
      <c r="I18" s="53">
        <v>1599526.32</v>
      </c>
      <c r="J18" s="53">
        <v>26.54</v>
      </c>
      <c r="K18" s="53">
        <v>1937957.41</v>
      </c>
      <c r="L18" s="53" t="s">
        <v>111</v>
      </c>
      <c r="M18" s="54">
        <v>43875</v>
      </c>
    </row>
    <row r="19" spans="1:13" ht="15.05" x14ac:dyDescent="0.3">
      <c r="A19" s="53" t="s">
        <v>107</v>
      </c>
      <c r="B19" s="53">
        <v>617760202</v>
      </c>
      <c r="C19" s="53" t="s">
        <v>151</v>
      </c>
      <c r="D19" s="53" t="s">
        <v>152</v>
      </c>
      <c r="E19" s="53">
        <v>14000</v>
      </c>
      <c r="F19" s="53">
        <v>508310.6</v>
      </c>
      <c r="G19" s="53">
        <v>30.76</v>
      </c>
      <c r="H19" s="53">
        <v>430640</v>
      </c>
      <c r="I19" s="53">
        <v>508310.6</v>
      </c>
      <c r="J19" s="53">
        <v>30.76</v>
      </c>
      <c r="K19" s="53">
        <v>430640</v>
      </c>
      <c r="L19" s="53" t="s">
        <v>111</v>
      </c>
      <c r="M19" s="54">
        <v>43875</v>
      </c>
    </row>
    <row r="20" spans="1:13" ht="15.05" x14ac:dyDescent="0.3">
      <c r="A20" s="53" t="s">
        <v>107</v>
      </c>
      <c r="B20" s="53">
        <v>683715106</v>
      </c>
      <c r="C20" s="53">
        <v>2655657</v>
      </c>
      <c r="D20" s="53" t="s">
        <v>153</v>
      </c>
      <c r="E20" s="53">
        <v>30760</v>
      </c>
      <c r="F20" s="53">
        <v>1063849.21</v>
      </c>
      <c r="G20" s="53">
        <v>47.8</v>
      </c>
      <c r="H20" s="53">
        <v>1470328</v>
      </c>
      <c r="I20" s="53">
        <v>1063849.21</v>
      </c>
      <c r="J20" s="53">
        <v>47.8</v>
      </c>
      <c r="K20" s="53">
        <v>1470328</v>
      </c>
      <c r="L20" s="53" t="s">
        <v>111</v>
      </c>
      <c r="M20" s="54">
        <v>43875</v>
      </c>
    </row>
    <row r="21" spans="1:13" ht="15.05" x14ac:dyDescent="0.3">
      <c r="A21" s="53" t="s">
        <v>107</v>
      </c>
      <c r="B21" s="53">
        <v>686330101</v>
      </c>
      <c r="C21" s="53">
        <v>2402444</v>
      </c>
      <c r="D21" s="53" t="s">
        <v>154</v>
      </c>
      <c r="E21" s="53">
        <v>17307</v>
      </c>
      <c r="F21" s="53">
        <v>1386633.92</v>
      </c>
      <c r="G21" s="53">
        <v>86.99</v>
      </c>
      <c r="H21" s="53">
        <v>1505535.93</v>
      </c>
      <c r="I21" s="53">
        <v>1386633.92</v>
      </c>
      <c r="J21" s="53">
        <v>86.99</v>
      </c>
      <c r="K21" s="53">
        <v>1505535.93</v>
      </c>
      <c r="L21" s="53" t="s">
        <v>111</v>
      </c>
      <c r="M21" s="54">
        <v>43875</v>
      </c>
    </row>
    <row r="22" spans="1:13" ht="15.05" x14ac:dyDescent="0.3">
      <c r="A22" s="53" t="s">
        <v>107</v>
      </c>
      <c r="B22" s="53">
        <v>705015105</v>
      </c>
      <c r="C22" s="53">
        <v>2704485</v>
      </c>
      <c r="D22" s="53" t="s">
        <v>155</v>
      </c>
      <c r="E22" s="53">
        <v>99014</v>
      </c>
      <c r="F22" s="53">
        <v>1181340.82</v>
      </c>
      <c r="G22" s="53">
        <v>7.41</v>
      </c>
      <c r="H22" s="53">
        <v>733693.74</v>
      </c>
      <c r="I22" s="53">
        <v>1181340.82</v>
      </c>
      <c r="J22" s="53">
        <v>7.41</v>
      </c>
      <c r="K22" s="53">
        <v>733693.74</v>
      </c>
      <c r="L22" s="53" t="s">
        <v>111</v>
      </c>
      <c r="M22" s="54">
        <v>43875</v>
      </c>
    </row>
    <row r="23" spans="1:13" ht="15.05" x14ac:dyDescent="0.3">
      <c r="A23" s="53" t="s">
        <v>107</v>
      </c>
      <c r="B23" s="53">
        <v>803054204</v>
      </c>
      <c r="C23" s="53">
        <v>2775135</v>
      </c>
      <c r="D23" s="53" t="s">
        <v>156</v>
      </c>
      <c r="E23" s="53">
        <v>13700</v>
      </c>
      <c r="F23" s="53">
        <v>1379457.16</v>
      </c>
      <c r="G23" s="53">
        <v>137.44</v>
      </c>
      <c r="H23" s="53">
        <v>1882928</v>
      </c>
      <c r="I23" s="53">
        <v>1379457.16</v>
      </c>
      <c r="J23" s="53">
        <v>137.44</v>
      </c>
      <c r="K23" s="53">
        <v>1882928</v>
      </c>
      <c r="L23" s="53" t="s">
        <v>111</v>
      </c>
      <c r="M23" s="54">
        <v>43875</v>
      </c>
    </row>
    <row r="24" spans="1:13" ht="15.05" x14ac:dyDescent="0.3">
      <c r="A24" s="53" t="s">
        <v>107</v>
      </c>
      <c r="B24" s="53">
        <v>835699307</v>
      </c>
      <c r="C24" s="53">
        <v>2821481</v>
      </c>
      <c r="D24" s="53" t="s">
        <v>157</v>
      </c>
      <c r="E24" s="53">
        <v>41226</v>
      </c>
      <c r="F24" s="53">
        <v>1340484.27</v>
      </c>
      <c r="G24" s="53">
        <v>68.83</v>
      </c>
      <c r="H24" s="53">
        <v>2837585.58</v>
      </c>
      <c r="I24" s="53">
        <v>1340484.27</v>
      </c>
      <c r="J24" s="53">
        <v>68.83</v>
      </c>
      <c r="K24" s="53">
        <v>2837585.58</v>
      </c>
      <c r="L24" s="53" t="s">
        <v>111</v>
      </c>
      <c r="M24" s="54">
        <v>43875</v>
      </c>
    </row>
    <row r="25" spans="1:13" ht="15.05" x14ac:dyDescent="0.3">
      <c r="A25" s="53" t="s">
        <v>107</v>
      </c>
      <c r="B25" s="53" t="s">
        <v>158</v>
      </c>
      <c r="C25" s="53" t="s">
        <v>159</v>
      </c>
      <c r="D25" s="53" t="s">
        <v>160</v>
      </c>
      <c r="E25" s="53">
        <v>5992</v>
      </c>
      <c r="F25" s="53">
        <v>1108323.28</v>
      </c>
      <c r="G25" s="53">
        <v>531.22</v>
      </c>
      <c r="H25" s="53">
        <v>3183070.24</v>
      </c>
      <c r="I25" s="53">
        <v>1108323.28</v>
      </c>
      <c r="J25" s="53">
        <v>531.22</v>
      </c>
      <c r="K25" s="53">
        <v>3183070.24</v>
      </c>
      <c r="L25" s="53" t="s">
        <v>111</v>
      </c>
      <c r="M25" s="54">
        <v>43875</v>
      </c>
    </row>
    <row r="26" spans="1:13" ht="15.05" x14ac:dyDescent="0.3">
      <c r="A26" s="53" t="s">
        <v>107</v>
      </c>
      <c r="B26" s="53" t="s">
        <v>161</v>
      </c>
      <c r="C26" s="53">
        <v>2615565</v>
      </c>
      <c r="D26" s="53" t="s">
        <v>162</v>
      </c>
      <c r="E26" s="53">
        <v>40885</v>
      </c>
      <c r="F26" s="53">
        <v>1351842.11</v>
      </c>
      <c r="G26" s="53">
        <v>47.88</v>
      </c>
      <c r="H26" s="53">
        <v>1957573.8</v>
      </c>
      <c r="I26" s="53">
        <v>1351842.11</v>
      </c>
      <c r="J26" s="53">
        <v>47.88</v>
      </c>
      <c r="K26" s="53">
        <v>1957573.8</v>
      </c>
      <c r="L26" s="53" t="s">
        <v>111</v>
      </c>
      <c r="M26" s="54">
        <v>43875</v>
      </c>
    </row>
    <row r="27" spans="1:13" ht="15.05" x14ac:dyDescent="0.3">
      <c r="A27" s="53" t="s">
        <v>107</v>
      </c>
      <c r="B27" s="53" t="s">
        <v>163</v>
      </c>
      <c r="C27" s="53" t="s">
        <v>164</v>
      </c>
      <c r="D27" s="53" t="s">
        <v>165</v>
      </c>
      <c r="E27" s="53">
        <v>77042</v>
      </c>
      <c r="F27" s="53">
        <v>827053</v>
      </c>
      <c r="G27" s="53">
        <v>8.83</v>
      </c>
      <c r="H27" s="53">
        <v>680589.03</v>
      </c>
      <c r="I27" s="53">
        <v>827053</v>
      </c>
      <c r="J27" s="53">
        <v>8.83</v>
      </c>
      <c r="K27" s="53">
        <v>680589.03</v>
      </c>
      <c r="L27" s="53" t="s">
        <v>111</v>
      </c>
      <c r="M27" s="54">
        <v>43875</v>
      </c>
    </row>
    <row r="28" spans="1:13" ht="15.05" x14ac:dyDescent="0.3">
      <c r="A28" s="53" t="s">
        <v>107</v>
      </c>
      <c r="B28" s="53">
        <v>861012102</v>
      </c>
      <c r="C28" s="53">
        <v>2430025</v>
      </c>
      <c r="D28" s="53" t="s">
        <v>166</v>
      </c>
      <c r="E28" s="53">
        <v>64583</v>
      </c>
      <c r="F28" s="53">
        <v>672166.21</v>
      </c>
      <c r="G28" s="53">
        <v>31.23</v>
      </c>
      <c r="H28" s="53">
        <v>2016927.09</v>
      </c>
      <c r="I28" s="53">
        <v>672166.21</v>
      </c>
      <c r="J28" s="53">
        <v>31.23</v>
      </c>
      <c r="K28" s="53">
        <v>2016927.09</v>
      </c>
      <c r="L28" s="53" t="s">
        <v>111</v>
      </c>
      <c r="M28" s="54">
        <v>43875</v>
      </c>
    </row>
    <row r="29" spans="1:13" ht="15.05" x14ac:dyDescent="0.3">
      <c r="A29" s="53" t="s">
        <v>107</v>
      </c>
      <c r="B29" s="53" t="s">
        <v>167</v>
      </c>
      <c r="C29" s="53" t="s">
        <v>168</v>
      </c>
      <c r="D29" s="53" t="s">
        <v>169</v>
      </c>
      <c r="E29" s="53">
        <v>6000</v>
      </c>
      <c r="F29" s="53">
        <v>125800.2</v>
      </c>
      <c r="G29" s="53">
        <v>26.8</v>
      </c>
      <c r="H29" s="53">
        <v>160830</v>
      </c>
      <c r="I29" s="53">
        <v>125800.2</v>
      </c>
      <c r="J29" s="53">
        <v>26.8</v>
      </c>
      <c r="K29" s="53">
        <v>160830</v>
      </c>
      <c r="L29" s="53" t="s">
        <v>111</v>
      </c>
      <c r="M29" s="54">
        <v>43875</v>
      </c>
    </row>
    <row r="30" spans="1:13" ht="15.05" x14ac:dyDescent="0.3">
      <c r="A30" s="53" t="s">
        <v>107</v>
      </c>
      <c r="B30" s="53">
        <v>878742204</v>
      </c>
      <c r="C30" s="53">
        <v>2124533</v>
      </c>
      <c r="D30" s="53" t="s">
        <v>170</v>
      </c>
      <c r="E30" s="53">
        <v>26789</v>
      </c>
      <c r="F30" s="53">
        <v>470215.13</v>
      </c>
      <c r="G30" s="53">
        <v>13.46</v>
      </c>
      <c r="H30" s="53">
        <v>360579.94</v>
      </c>
      <c r="I30" s="53">
        <v>470215.13</v>
      </c>
      <c r="J30" s="53">
        <v>13.46</v>
      </c>
      <c r="K30" s="53">
        <v>360579.94</v>
      </c>
      <c r="L30" s="53" t="s">
        <v>111</v>
      </c>
      <c r="M30" s="54">
        <v>43875</v>
      </c>
    </row>
    <row r="31" spans="1:13" ht="15.05" x14ac:dyDescent="0.3">
      <c r="A31" s="53" t="s">
        <v>107</v>
      </c>
      <c r="B31" s="53" t="s">
        <v>171</v>
      </c>
      <c r="C31" s="53" t="s">
        <v>172</v>
      </c>
      <c r="D31" s="53" t="s">
        <v>173</v>
      </c>
      <c r="E31" s="53">
        <v>30672</v>
      </c>
      <c r="F31" s="53">
        <v>260185.98</v>
      </c>
      <c r="G31" s="53">
        <v>63.19</v>
      </c>
      <c r="H31" s="53">
        <v>1938163.68</v>
      </c>
      <c r="I31" s="53">
        <v>260185.98</v>
      </c>
      <c r="J31" s="53">
        <v>63.19</v>
      </c>
      <c r="K31" s="53">
        <v>1938163.68</v>
      </c>
      <c r="L31" s="53" t="s">
        <v>111</v>
      </c>
      <c r="M31" s="54">
        <v>43875</v>
      </c>
    </row>
    <row r="32" spans="1:13" ht="15.05" x14ac:dyDescent="0.3">
      <c r="A32" s="53" t="s">
        <v>107</v>
      </c>
      <c r="B32" s="53">
        <v>5330047</v>
      </c>
      <c r="C32" s="53">
        <v>5330047</v>
      </c>
      <c r="D32" s="53" t="s">
        <v>174</v>
      </c>
      <c r="E32" s="53">
        <v>11395</v>
      </c>
      <c r="F32" s="53">
        <v>976539.43</v>
      </c>
      <c r="G32" s="53">
        <v>168.19</v>
      </c>
      <c r="H32" s="53">
        <v>1916523.91</v>
      </c>
      <c r="I32" s="53">
        <v>876799.03</v>
      </c>
      <c r="J32" s="53">
        <v>155.30000000000001</v>
      </c>
      <c r="K32" s="53">
        <v>1769643.5</v>
      </c>
      <c r="L32" s="53" t="s">
        <v>175</v>
      </c>
      <c r="M32" s="54">
        <v>43875</v>
      </c>
    </row>
    <row r="33" spans="1:13" ht="15.05" x14ac:dyDescent="0.3">
      <c r="A33" s="53" t="s">
        <v>107</v>
      </c>
      <c r="B33" s="53">
        <v>5889505</v>
      </c>
      <c r="C33" s="53">
        <v>5889505</v>
      </c>
      <c r="D33" s="53" t="s">
        <v>176</v>
      </c>
      <c r="E33" s="53">
        <v>53225</v>
      </c>
      <c r="F33" s="53">
        <v>1067159.77</v>
      </c>
      <c r="G33" s="53">
        <v>24.44</v>
      </c>
      <c r="H33" s="53">
        <v>1300995.17</v>
      </c>
      <c r="I33" s="53">
        <v>965766.58</v>
      </c>
      <c r="J33" s="53">
        <v>22.57</v>
      </c>
      <c r="K33" s="53">
        <v>1201288.25</v>
      </c>
      <c r="L33" s="53" t="s">
        <v>175</v>
      </c>
      <c r="M33" s="54">
        <v>43875</v>
      </c>
    </row>
    <row r="34" spans="1:13" ht="15.05" x14ac:dyDescent="0.3">
      <c r="A34" s="53" t="s">
        <v>107</v>
      </c>
      <c r="B34" s="53" t="s">
        <v>177</v>
      </c>
      <c r="C34" s="53" t="s">
        <v>177</v>
      </c>
      <c r="D34" s="53" t="s">
        <v>178</v>
      </c>
      <c r="E34" s="53">
        <v>22463</v>
      </c>
      <c r="F34" s="53">
        <v>561618.21</v>
      </c>
      <c r="G34" s="53">
        <v>107.07</v>
      </c>
      <c r="H34" s="53">
        <v>2405009.63</v>
      </c>
      <c r="I34" s="53">
        <v>497232.14</v>
      </c>
      <c r="J34" s="53">
        <v>98.86</v>
      </c>
      <c r="K34" s="53">
        <v>2220692.1800000002</v>
      </c>
      <c r="L34" s="53" t="s">
        <v>175</v>
      </c>
      <c r="M34" s="54">
        <v>43875</v>
      </c>
    </row>
    <row r="35" spans="1:13" ht="15.05" x14ac:dyDescent="0.3">
      <c r="A35" s="53" t="s">
        <v>107</v>
      </c>
      <c r="B35" s="53">
        <v>5999330</v>
      </c>
      <c r="C35" s="53">
        <v>5999330</v>
      </c>
      <c r="D35" s="53" t="s">
        <v>179</v>
      </c>
      <c r="E35" s="53">
        <v>8400</v>
      </c>
      <c r="F35" s="53">
        <v>1524006.27</v>
      </c>
      <c r="G35" s="53">
        <v>261.64999999999998</v>
      </c>
      <c r="H35" s="53">
        <v>2197883.52</v>
      </c>
      <c r="I35" s="53">
        <v>1345481.09</v>
      </c>
      <c r="J35" s="53">
        <v>241.6</v>
      </c>
      <c r="K35" s="53">
        <v>2029440</v>
      </c>
      <c r="L35" s="53" t="s">
        <v>175</v>
      </c>
      <c r="M35" s="54">
        <v>43875</v>
      </c>
    </row>
    <row r="36" spans="1:13" ht="15.05" x14ac:dyDescent="0.3">
      <c r="A36" s="53" t="s">
        <v>107</v>
      </c>
      <c r="B36" s="53">
        <v>4031879</v>
      </c>
      <c r="C36" s="53">
        <v>4031879</v>
      </c>
      <c r="D36" s="53" t="s">
        <v>180</v>
      </c>
      <c r="E36" s="53">
        <v>43721</v>
      </c>
      <c r="F36" s="53">
        <v>951816.56</v>
      </c>
      <c r="G36" s="53">
        <v>30.38</v>
      </c>
      <c r="H36" s="53">
        <v>1328163.1000000001</v>
      </c>
      <c r="I36" s="53">
        <v>854457.01</v>
      </c>
      <c r="J36" s="53">
        <v>28.05</v>
      </c>
      <c r="K36" s="53">
        <v>1226374.05</v>
      </c>
      <c r="L36" s="53" t="s">
        <v>175</v>
      </c>
      <c r="M36" s="54">
        <v>43875</v>
      </c>
    </row>
    <row r="37" spans="1:13" ht="15.05" x14ac:dyDescent="0.3">
      <c r="A37" s="53" t="s">
        <v>107</v>
      </c>
      <c r="B37" s="53">
        <v>6021500</v>
      </c>
      <c r="C37" s="53">
        <v>6021500</v>
      </c>
      <c r="D37" s="53" t="s">
        <v>181</v>
      </c>
      <c r="E37" s="53">
        <v>18000</v>
      </c>
      <c r="F37" s="53">
        <v>497005</v>
      </c>
      <c r="G37" s="53">
        <v>17.53</v>
      </c>
      <c r="H37" s="53">
        <v>315582.28999999998</v>
      </c>
      <c r="I37" s="53">
        <v>54901657.32</v>
      </c>
      <c r="J37" s="53">
        <v>1924</v>
      </c>
      <c r="K37" s="53">
        <v>34632000</v>
      </c>
      <c r="L37" s="53" t="s">
        <v>182</v>
      </c>
      <c r="M37" s="54">
        <v>43875</v>
      </c>
    </row>
    <row r="38" spans="1:13" ht="15.05" x14ac:dyDescent="0.3">
      <c r="A38" s="53" t="s">
        <v>107</v>
      </c>
      <c r="B38" s="53">
        <v>6054603</v>
      </c>
      <c r="C38" s="53">
        <v>6054603</v>
      </c>
      <c r="D38" s="53" t="s">
        <v>183</v>
      </c>
      <c r="E38" s="53">
        <v>86685</v>
      </c>
      <c r="F38" s="53">
        <v>708791.26</v>
      </c>
      <c r="G38" s="53">
        <v>9.6</v>
      </c>
      <c r="H38" s="53">
        <v>831777.88</v>
      </c>
      <c r="I38" s="53">
        <v>74588701.5</v>
      </c>
      <c r="J38" s="53">
        <v>1053</v>
      </c>
      <c r="K38" s="53">
        <v>91279305</v>
      </c>
      <c r="L38" s="53" t="s">
        <v>182</v>
      </c>
      <c r="M38" s="54">
        <v>43875</v>
      </c>
    </row>
    <row r="39" spans="1:13" ht="15.05" x14ac:dyDescent="0.3">
      <c r="A39" s="53" t="s">
        <v>107</v>
      </c>
      <c r="B39" s="53">
        <v>6555805</v>
      </c>
      <c r="C39" s="53">
        <v>6555805</v>
      </c>
      <c r="D39" s="53" t="s">
        <v>184</v>
      </c>
      <c r="E39" s="53">
        <v>22900</v>
      </c>
      <c r="F39" s="53">
        <v>799104.8</v>
      </c>
      <c r="G39" s="53">
        <v>39</v>
      </c>
      <c r="H39" s="53">
        <v>893129.21</v>
      </c>
      <c r="I39" s="53">
        <v>83719000</v>
      </c>
      <c r="J39" s="53">
        <v>4280</v>
      </c>
      <c r="K39" s="53">
        <v>98012000</v>
      </c>
      <c r="L39" s="53" t="s">
        <v>182</v>
      </c>
      <c r="M39" s="54">
        <v>43875</v>
      </c>
    </row>
    <row r="40" spans="1:13" ht="15.05" x14ac:dyDescent="0.3">
      <c r="A40" s="53" t="s">
        <v>107</v>
      </c>
      <c r="B40" s="53">
        <v>6640682</v>
      </c>
      <c r="C40" s="53">
        <v>6640682</v>
      </c>
      <c r="D40" s="53" t="s">
        <v>185</v>
      </c>
      <c r="E40" s="53">
        <v>13518</v>
      </c>
      <c r="F40" s="53">
        <v>1219600.04</v>
      </c>
      <c r="G40" s="53">
        <v>131.9</v>
      </c>
      <c r="H40" s="53">
        <v>1783060.42</v>
      </c>
      <c r="I40" s="53">
        <v>127967454</v>
      </c>
      <c r="J40" s="53">
        <v>14475</v>
      </c>
      <c r="K40" s="53">
        <v>195673050</v>
      </c>
      <c r="L40" s="53" t="s">
        <v>182</v>
      </c>
      <c r="M40" s="54">
        <v>43875</v>
      </c>
    </row>
    <row r="41" spans="1:13" ht="15.05" x14ac:dyDescent="0.3">
      <c r="A41" s="53" t="s">
        <v>107</v>
      </c>
      <c r="B41" s="53">
        <v>6659428</v>
      </c>
      <c r="C41" s="53">
        <v>6659428</v>
      </c>
      <c r="D41" s="53" t="s">
        <v>186</v>
      </c>
      <c r="E41" s="53">
        <v>24737</v>
      </c>
      <c r="F41" s="53">
        <v>1074572.6399999999</v>
      </c>
      <c r="G41" s="53">
        <v>61.33</v>
      </c>
      <c r="H41" s="53">
        <v>1517040.37</v>
      </c>
      <c r="I41" s="53">
        <v>120072645</v>
      </c>
      <c r="J41" s="53">
        <v>6730</v>
      </c>
      <c r="K41" s="53">
        <v>166480010</v>
      </c>
      <c r="L41" s="53" t="s">
        <v>182</v>
      </c>
      <c r="M41" s="54">
        <v>43875</v>
      </c>
    </row>
    <row r="42" spans="1:13" ht="15.05" x14ac:dyDescent="0.3">
      <c r="A42" s="53" t="s">
        <v>107</v>
      </c>
      <c r="B42" s="53">
        <v>6269861</v>
      </c>
      <c r="C42" s="53">
        <v>6269861</v>
      </c>
      <c r="D42" s="53" t="s">
        <v>187</v>
      </c>
      <c r="E42" s="53">
        <v>67804</v>
      </c>
      <c r="F42" s="53">
        <v>1092695.1399999999</v>
      </c>
      <c r="G42" s="53">
        <v>17.75</v>
      </c>
      <c r="H42" s="53">
        <v>1203592.05</v>
      </c>
      <c r="I42" s="53">
        <v>122017806</v>
      </c>
      <c r="J42" s="53">
        <v>1948</v>
      </c>
      <c r="K42" s="53">
        <v>132082192</v>
      </c>
      <c r="L42" s="53" t="s">
        <v>182</v>
      </c>
      <c r="M42" s="54">
        <v>43875</v>
      </c>
    </row>
    <row r="43" spans="1:13" ht="15.05" x14ac:dyDescent="0.3">
      <c r="A43" s="53" t="s">
        <v>107</v>
      </c>
      <c r="B43" s="53">
        <v>6229597</v>
      </c>
      <c r="C43" s="53">
        <v>6229597</v>
      </c>
      <c r="D43" s="53" t="s">
        <v>188</v>
      </c>
      <c r="E43" s="53">
        <v>171810</v>
      </c>
      <c r="F43" s="53">
        <v>1464470.49</v>
      </c>
      <c r="G43" s="53">
        <v>8.25</v>
      </c>
      <c r="H43" s="53">
        <v>1416876.71</v>
      </c>
      <c r="I43" s="53">
        <v>163435850</v>
      </c>
      <c r="J43" s="53">
        <v>905</v>
      </c>
      <c r="K43" s="53">
        <v>155488050</v>
      </c>
      <c r="L43" s="53" t="s">
        <v>182</v>
      </c>
      <c r="M43" s="54">
        <v>43875</v>
      </c>
    </row>
    <row r="44" spans="1:13" ht="15.05" x14ac:dyDescent="0.3">
      <c r="A44" s="53" t="s">
        <v>107</v>
      </c>
      <c r="B44" s="53">
        <v>6356406</v>
      </c>
      <c r="C44" s="53">
        <v>6356406</v>
      </c>
      <c r="D44" s="53" t="s">
        <v>189</v>
      </c>
      <c r="E44" s="53">
        <v>18896</v>
      </c>
      <c r="F44" s="53">
        <v>717790.05</v>
      </c>
      <c r="G44" s="53">
        <v>26.03</v>
      </c>
      <c r="H44" s="53">
        <v>491943.43</v>
      </c>
      <c r="I44" s="53">
        <v>75697360</v>
      </c>
      <c r="J44" s="53">
        <v>2857</v>
      </c>
      <c r="K44" s="53">
        <v>53985872</v>
      </c>
      <c r="L44" s="53" t="s">
        <v>182</v>
      </c>
      <c r="M44" s="54">
        <v>43875</v>
      </c>
    </row>
    <row r="45" spans="1:13" ht="15.05" x14ac:dyDescent="0.3">
      <c r="A45" s="53" t="s">
        <v>107</v>
      </c>
      <c r="B45" s="53">
        <v>6616508</v>
      </c>
      <c r="C45" s="53">
        <v>6616508</v>
      </c>
      <c r="D45" s="53" t="s">
        <v>190</v>
      </c>
      <c r="E45" s="53">
        <v>20275</v>
      </c>
      <c r="F45" s="53">
        <v>391019.45</v>
      </c>
      <c r="G45" s="53">
        <v>15.27</v>
      </c>
      <c r="H45" s="53">
        <v>309649.17</v>
      </c>
      <c r="I45" s="53">
        <v>41258300</v>
      </c>
      <c r="J45" s="53">
        <v>1676</v>
      </c>
      <c r="K45" s="53">
        <v>33980900</v>
      </c>
      <c r="L45" s="53" t="s">
        <v>182</v>
      </c>
      <c r="M45" s="54">
        <v>43875</v>
      </c>
    </row>
    <row r="46" spans="1:13" ht="15.05" x14ac:dyDescent="0.3">
      <c r="A46" s="53" t="s">
        <v>107</v>
      </c>
      <c r="B46" s="53">
        <v>6869302</v>
      </c>
      <c r="C46" s="53">
        <v>6869302</v>
      </c>
      <c r="D46" s="53" t="s">
        <v>191</v>
      </c>
      <c r="E46" s="53">
        <v>10891</v>
      </c>
      <c r="F46" s="53">
        <v>734355.68</v>
      </c>
      <c r="G46" s="53">
        <v>108.16</v>
      </c>
      <c r="H46" s="53">
        <v>1178022.33</v>
      </c>
      <c r="I46" s="53">
        <v>77018280</v>
      </c>
      <c r="J46" s="53">
        <v>11870</v>
      </c>
      <c r="K46" s="53">
        <v>129276170</v>
      </c>
      <c r="L46" s="53" t="s">
        <v>182</v>
      </c>
      <c r="M46" s="54">
        <v>43875</v>
      </c>
    </row>
    <row r="47" spans="1:13" ht="15.05" x14ac:dyDescent="0.3">
      <c r="A47" s="53" t="s">
        <v>107</v>
      </c>
      <c r="B47" s="53">
        <v>6986041</v>
      </c>
      <c r="C47" s="53">
        <v>6986041</v>
      </c>
      <c r="D47" s="53" t="s">
        <v>192</v>
      </c>
      <c r="E47" s="53">
        <v>35390</v>
      </c>
      <c r="F47" s="53">
        <v>1021773.62</v>
      </c>
      <c r="G47" s="53">
        <v>35.450000000000003</v>
      </c>
      <c r="H47" s="53">
        <v>1254484.24</v>
      </c>
      <c r="I47" s="53">
        <v>114156082</v>
      </c>
      <c r="J47" s="53">
        <v>3890</v>
      </c>
      <c r="K47" s="53">
        <v>137667100</v>
      </c>
      <c r="L47" s="53" t="s">
        <v>182</v>
      </c>
      <c r="M47" s="54">
        <v>43875</v>
      </c>
    </row>
    <row r="48" spans="1:13" ht="15.05" x14ac:dyDescent="0.3">
      <c r="A48" s="53" t="s">
        <v>107</v>
      </c>
      <c r="B48" s="53">
        <v>7124594</v>
      </c>
      <c r="C48" s="53">
        <v>7124594</v>
      </c>
      <c r="D48" s="53" t="s">
        <v>193</v>
      </c>
      <c r="E48" s="53">
        <v>6300</v>
      </c>
      <c r="F48" s="53">
        <v>953629.32</v>
      </c>
      <c r="G48" s="53">
        <v>184.93</v>
      </c>
      <c r="H48" s="53">
        <v>1165050.92</v>
      </c>
      <c r="I48" s="53">
        <v>929121.05</v>
      </c>
      <c r="J48" s="53">
        <v>181.6</v>
      </c>
      <c r="K48" s="53">
        <v>1144080</v>
      </c>
      <c r="L48" s="53" t="s">
        <v>194</v>
      </c>
      <c r="M48" s="54">
        <v>43875</v>
      </c>
    </row>
    <row r="49" spans="1:13" ht="15.05" x14ac:dyDescent="0.3">
      <c r="A49" s="53" t="s">
        <v>107</v>
      </c>
      <c r="B49" s="53" t="s">
        <v>195</v>
      </c>
      <c r="C49" s="53" t="s">
        <v>195</v>
      </c>
      <c r="D49" s="53" t="s">
        <v>196</v>
      </c>
      <c r="E49" s="53">
        <v>18000</v>
      </c>
      <c r="F49" s="53">
        <v>946195.59</v>
      </c>
      <c r="G49" s="53">
        <v>51.18</v>
      </c>
      <c r="H49" s="53">
        <v>921262.73</v>
      </c>
      <c r="I49" s="53">
        <v>921878.36</v>
      </c>
      <c r="J49" s="53">
        <v>50.26</v>
      </c>
      <c r="K49" s="53">
        <v>904680</v>
      </c>
      <c r="L49" s="53" t="s">
        <v>194</v>
      </c>
      <c r="M49" s="54">
        <v>43875</v>
      </c>
    </row>
    <row r="50" spans="1:13" ht="15.05" x14ac:dyDescent="0.3">
      <c r="A50" s="53" t="s">
        <v>107</v>
      </c>
      <c r="B50" s="53">
        <v>7333378</v>
      </c>
      <c r="C50" s="53">
        <v>7333378</v>
      </c>
      <c r="D50" s="53" t="s">
        <v>197</v>
      </c>
      <c r="E50" s="53">
        <v>6754</v>
      </c>
      <c r="F50" s="53">
        <v>1211167.53</v>
      </c>
      <c r="G50" s="53">
        <v>424.54</v>
      </c>
      <c r="H50" s="53">
        <v>2867354.99</v>
      </c>
      <c r="I50" s="53">
        <v>1193865.8</v>
      </c>
      <c r="J50" s="53">
        <v>416.9</v>
      </c>
      <c r="K50" s="53">
        <v>2815742.6</v>
      </c>
      <c r="L50" s="53" t="s">
        <v>194</v>
      </c>
      <c r="M50" s="54">
        <v>43875</v>
      </c>
    </row>
    <row r="51" spans="1:13" ht="15.05" x14ac:dyDescent="0.3">
      <c r="A51" s="53" t="s">
        <v>107</v>
      </c>
      <c r="B51" s="53" t="s">
        <v>198</v>
      </c>
      <c r="C51" s="53" t="s">
        <v>198</v>
      </c>
      <c r="D51" s="53" t="s">
        <v>199</v>
      </c>
      <c r="E51" s="53">
        <v>60507</v>
      </c>
      <c r="F51" s="53">
        <v>523927.74</v>
      </c>
      <c r="G51" s="53">
        <v>7.58</v>
      </c>
      <c r="H51" s="53">
        <v>458581.16</v>
      </c>
      <c r="I51" s="53">
        <v>694700.49</v>
      </c>
      <c r="J51" s="53">
        <v>11.29</v>
      </c>
      <c r="K51" s="53">
        <v>683124.03</v>
      </c>
      <c r="L51" s="53" t="s">
        <v>200</v>
      </c>
      <c r="M51" s="54">
        <v>43875</v>
      </c>
    </row>
    <row r="52" spans="1:13" ht="15.05" x14ac:dyDescent="0.3">
      <c r="A52" s="53" t="s">
        <v>107</v>
      </c>
      <c r="B52" s="53" t="s">
        <v>201</v>
      </c>
      <c r="C52" s="53" t="s">
        <v>201</v>
      </c>
      <c r="D52" s="53" t="s">
        <v>202</v>
      </c>
      <c r="E52" s="53">
        <v>41639</v>
      </c>
      <c r="F52" s="53">
        <v>851379.63</v>
      </c>
      <c r="G52" s="53">
        <v>25.24</v>
      </c>
      <c r="H52" s="53">
        <v>1051135.33</v>
      </c>
      <c r="I52" s="53">
        <v>976555.34</v>
      </c>
      <c r="J52" s="53">
        <v>19.350000000000001</v>
      </c>
      <c r="K52" s="53">
        <v>805714.65</v>
      </c>
      <c r="L52" s="53" t="s">
        <v>203</v>
      </c>
      <c r="M52" s="54">
        <v>43875</v>
      </c>
    </row>
    <row r="53" spans="1:13" ht="15.05" x14ac:dyDescent="0.3">
      <c r="A53" s="53" t="s">
        <v>107</v>
      </c>
      <c r="B53" s="53" t="s">
        <v>204</v>
      </c>
      <c r="C53" s="53" t="s">
        <v>204</v>
      </c>
      <c r="D53" s="53" t="s">
        <v>205</v>
      </c>
      <c r="E53" s="53">
        <v>21850</v>
      </c>
      <c r="F53" s="53">
        <v>1318338.1100000001</v>
      </c>
      <c r="G53" s="53">
        <v>107.24</v>
      </c>
      <c r="H53" s="53">
        <v>2343152.92</v>
      </c>
      <c r="I53" s="53">
        <v>986229.89</v>
      </c>
      <c r="J53" s="53">
        <v>82.2</v>
      </c>
      <c r="K53" s="53">
        <v>1796070</v>
      </c>
      <c r="L53" s="53" t="s">
        <v>203</v>
      </c>
      <c r="M53" s="54">
        <v>43875</v>
      </c>
    </row>
    <row r="54" spans="1:13" ht="15.05" x14ac:dyDescent="0.3">
      <c r="A54" s="53" t="s">
        <v>107</v>
      </c>
      <c r="B54" s="53" t="s">
        <v>206</v>
      </c>
      <c r="C54" s="53" t="s">
        <v>206</v>
      </c>
      <c r="D54" s="53" t="s">
        <v>207</v>
      </c>
      <c r="E54" s="53">
        <v>33623</v>
      </c>
      <c r="F54" s="53">
        <v>645299.34</v>
      </c>
      <c r="G54" s="53">
        <v>22.67</v>
      </c>
      <c r="H54" s="53">
        <v>762366.15</v>
      </c>
      <c r="I54" s="53">
        <v>514113.17</v>
      </c>
      <c r="J54" s="53">
        <v>17.38</v>
      </c>
      <c r="K54" s="53">
        <v>584367.74</v>
      </c>
      <c r="L54" s="53" t="s">
        <v>203</v>
      </c>
      <c r="M54" s="54">
        <v>43875</v>
      </c>
    </row>
    <row r="55" spans="1:13" ht="15.05" x14ac:dyDescent="0.3">
      <c r="A55" s="53" t="s">
        <v>107</v>
      </c>
      <c r="B55" s="53" t="s">
        <v>208</v>
      </c>
      <c r="C55" s="53" t="s">
        <v>208</v>
      </c>
      <c r="D55" s="53" t="s">
        <v>209</v>
      </c>
      <c r="E55" s="53"/>
      <c r="F55" s="53">
        <v>1225262.8799999999</v>
      </c>
      <c r="G55" s="53"/>
      <c r="H55" s="53">
        <v>1225262.8799999999</v>
      </c>
      <c r="I55" s="53">
        <v>1225262.8799999999</v>
      </c>
      <c r="J55" s="53"/>
      <c r="K55" s="53">
        <v>1225262.8799999999</v>
      </c>
      <c r="L55" s="53" t="s">
        <v>111</v>
      </c>
      <c r="M55" s="54">
        <v>43875</v>
      </c>
    </row>
    <row r="56" spans="1:13" ht="15.05" x14ac:dyDescent="0.3">
      <c r="A56" s="53" t="s">
        <v>107</v>
      </c>
      <c r="B56" s="53" t="s">
        <v>208</v>
      </c>
      <c r="C56" s="53" t="s">
        <v>208</v>
      </c>
      <c r="D56" s="53" t="s">
        <v>210</v>
      </c>
      <c r="E56" s="53">
        <v>35727.81</v>
      </c>
      <c r="F56" s="53">
        <v>46274.45</v>
      </c>
      <c r="G56" s="53">
        <v>1.3</v>
      </c>
      <c r="H56" s="53">
        <v>46610.5</v>
      </c>
      <c r="I56" s="53">
        <v>35727.81</v>
      </c>
      <c r="J56" s="53">
        <v>1</v>
      </c>
      <c r="K56" s="53">
        <v>35727.81</v>
      </c>
      <c r="L56" s="53" t="s">
        <v>203</v>
      </c>
      <c r="M56" s="54">
        <v>43875</v>
      </c>
    </row>
    <row r="57" spans="1:13" ht="15.05" x14ac:dyDescent="0.3">
      <c r="A57" s="53" t="s">
        <v>107</v>
      </c>
      <c r="B57" s="53" t="s">
        <v>208</v>
      </c>
      <c r="C57" s="53" t="s">
        <v>208</v>
      </c>
      <c r="D57" s="53" t="s">
        <v>211</v>
      </c>
      <c r="E57" s="53">
        <v>775945.98</v>
      </c>
      <c r="F57" s="53">
        <v>83642.64</v>
      </c>
      <c r="G57" s="53">
        <v>0.1</v>
      </c>
      <c r="H57" s="53">
        <v>79809.31</v>
      </c>
      <c r="I57" s="53">
        <v>775945.98</v>
      </c>
      <c r="J57" s="53">
        <v>1</v>
      </c>
      <c r="K57" s="53">
        <v>775945.98</v>
      </c>
      <c r="L57" s="53" t="s">
        <v>212</v>
      </c>
      <c r="M57" s="54">
        <v>43875</v>
      </c>
    </row>
    <row r="58" spans="1:13" ht="15.05" x14ac:dyDescent="0.3">
      <c r="A58" s="53" t="s">
        <v>107</v>
      </c>
      <c r="B58" s="53" t="s">
        <v>208</v>
      </c>
      <c r="C58" s="53" t="s">
        <v>208</v>
      </c>
      <c r="D58" s="53" t="s">
        <v>213</v>
      </c>
      <c r="E58" s="53">
        <v>82011.45</v>
      </c>
      <c r="F58" s="53">
        <v>81756.899999999994</v>
      </c>
      <c r="G58" s="53">
        <v>1.02</v>
      </c>
      <c r="H58" s="53">
        <v>83514.710000000006</v>
      </c>
      <c r="I58" s="53">
        <v>82011.45</v>
      </c>
      <c r="J58" s="53">
        <v>1</v>
      </c>
      <c r="K58" s="53">
        <v>82011.45</v>
      </c>
      <c r="L58" s="53" t="s">
        <v>194</v>
      </c>
      <c r="M58" s="54">
        <v>43875</v>
      </c>
    </row>
    <row r="59" spans="1:13" ht="15.05" x14ac:dyDescent="0.3">
      <c r="A59" s="53" t="s">
        <v>107</v>
      </c>
      <c r="B59" s="53" t="s">
        <v>208</v>
      </c>
      <c r="C59" s="53" t="s">
        <v>208</v>
      </c>
      <c r="D59" s="53" t="s">
        <v>214</v>
      </c>
      <c r="E59" s="53">
        <v>9753</v>
      </c>
      <c r="F59" s="53">
        <v>89.72</v>
      </c>
      <c r="G59" s="53">
        <v>0.01</v>
      </c>
      <c r="H59" s="53">
        <v>88.87</v>
      </c>
      <c r="I59" s="53">
        <v>9753</v>
      </c>
      <c r="J59" s="53">
        <v>1</v>
      </c>
      <c r="K59" s="53">
        <v>9753</v>
      </c>
      <c r="L59" s="53" t="s">
        <v>182</v>
      </c>
      <c r="M59" s="54">
        <v>43875</v>
      </c>
    </row>
    <row r="60" spans="1:13" ht="15.05" x14ac:dyDescent="0.3">
      <c r="A60" s="53" t="s">
        <v>107</v>
      </c>
      <c r="B60" s="53" t="s">
        <v>208</v>
      </c>
      <c r="C60" s="53" t="s">
        <v>208</v>
      </c>
      <c r="D60" s="53" t="s">
        <v>215</v>
      </c>
      <c r="E60" s="53">
        <v>33954.51</v>
      </c>
      <c r="F60" s="53">
        <v>23610.41</v>
      </c>
      <c r="G60" s="53">
        <v>0.67</v>
      </c>
      <c r="H60" s="53">
        <v>22793.66</v>
      </c>
      <c r="I60" s="53">
        <v>33954.51</v>
      </c>
      <c r="J60" s="53">
        <v>1</v>
      </c>
      <c r="K60" s="53">
        <v>33954.51</v>
      </c>
      <c r="L60" s="53" t="s">
        <v>200</v>
      </c>
      <c r="M60" s="54">
        <v>43875</v>
      </c>
    </row>
    <row r="61" spans="1:13" ht="15.05" x14ac:dyDescent="0.3">
      <c r="A61" s="53" t="s">
        <v>107</v>
      </c>
      <c r="B61" s="53" t="s">
        <v>208</v>
      </c>
      <c r="C61" s="53" t="s">
        <v>208</v>
      </c>
      <c r="D61" s="53" t="s">
        <v>216</v>
      </c>
      <c r="E61" s="53">
        <v>69.53</v>
      </c>
      <c r="F61" s="53">
        <v>77.760000000000005</v>
      </c>
      <c r="G61" s="53">
        <v>1.08</v>
      </c>
      <c r="H61" s="53">
        <v>75.3</v>
      </c>
      <c r="I61" s="53">
        <v>69.53</v>
      </c>
      <c r="J61" s="53">
        <v>1</v>
      </c>
      <c r="K61" s="53">
        <v>69.53</v>
      </c>
      <c r="L61" s="53" t="s">
        <v>175</v>
      </c>
      <c r="M61" s="54">
        <v>43875</v>
      </c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larrydoroger@gmail.com</cp:lastModifiedBy>
  <cp:lastPrinted>2016-07-25T17:31:02Z</cp:lastPrinted>
  <dcterms:created xsi:type="dcterms:W3CDTF">2008-02-25T17:41:07Z</dcterms:created>
  <dcterms:modified xsi:type="dcterms:W3CDTF">2020-02-18T16:29:50Z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