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2019\December\TCL8 BD10 Recon\"/>
    </mc:Choice>
  </mc:AlternateContent>
  <xr:revisionPtr revIDLastSave="790" documentId="8_{26945AC6-9C68-4088-8126-4AE9D13DAFF9}" xr6:coauthVersionLast="45" xr6:coauthVersionMax="45" xr10:uidLastSave="{6ED239CF-3003-4DA2-AD8B-1F94398BB9B0}"/>
  <bookViews>
    <workbookView xWindow="-120" yWindow="-120" windowWidth="29040" windowHeight="15840" tabRatio="576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1" l="1"/>
  <c r="M66" i="1"/>
  <c r="F66" i="1"/>
  <c r="G66" i="1"/>
  <c r="I66" i="1"/>
  <c r="J66" i="1"/>
  <c r="C66" i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K73" i="1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 l="1"/>
  <c r="H68" i="1"/>
  <c r="H69" i="1"/>
  <c r="H70" i="1"/>
  <c r="H71" i="1"/>
  <c r="H72" i="1"/>
  <c r="H73" i="1"/>
  <c r="K67" i="1"/>
  <c r="K68" i="1"/>
  <c r="K69" i="1"/>
  <c r="K70" i="1"/>
  <c r="K71" i="1"/>
  <c r="K72" i="1"/>
  <c r="D15" i="2" l="1"/>
  <c r="N67" i="1" l="1"/>
  <c r="N68" i="1"/>
  <c r="N69" i="1"/>
  <c r="N70" i="1"/>
  <c r="N71" i="1"/>
  <c r="N72" i="1"/>
  <c r="N73" i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F16" i="2" l="1"/>
  <c r="D23" i="2"/>
  <c r="D26" i="2" s="1"/>
  <c r="M13" i="1" l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N63" i="1" s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 s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65" i="1"/>
  <c r="M65" i="1"/>
  <c r="F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G30" i="1"/>
  <c r="M30" i="1"/>
  <c r="F30" i="1"/>
  <c r="G32" i="1"/>
  <c r="M32" i="1"/>
  <c r="F32" i="1"/>
  <c r="G34" i="1"/>
  <c r="M34" i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H42" i="1" s="1"/>
  <c r="G44" i="1"/>
  <c r="M44" i="1"/>
  <c r="F44" i="1"/>
  <c r="G46" i="1"/>
  <c r="M46" i="1"/>
  <c r="N46" i="1" s="1"/>
  <c r="F46" i="1"/>
  <c r="G48" i="1"/>
  <c r="M48" i="1"/>
  <c r="F48" i="1"/>
  <c r="G50" i="1"/>
  <c r="M50" i="1"/>
  <c r="F50" i="1"/>
  <c r="G52" i="1"/>
  <c r="M52" i="1"/>
  <c r="F52" i="1"/>
  <c r="G54" i="1"/>
  <c r="M54" i="1"/>
  <c r="F54" i="1"/>
  <c r="G56" i="1"/>
  <c r="M56" i="1"/>
  <c r="F56" i="1"/>
  <c r="G58" i="1"/>
  <c r="M58" i="1"/>
  <c r="F58" i="1"/>
  <c r="G60" i="1"/>
  <c r="M60" i="1"/>
  <c r="F60" i="1"/>
  <c r="G62" i="1"/>
  <c r="M62" i="1"/>
  <c r="F62" i="1"/>
  <c r="G64" i="1"/>
  <c r="M64" i="1"/>
  <c r="F64" i="1"/>
  <c r="H44" i="1" l="1"/>
  <c r="N64" i="1"/>
  <c r="N60" i="1"/>
  <c r="N56" i="1"/>
  <c r="N52" i="1"/>
  <c r="N48" i="1"/>
  <c r="N44" i="1"/>
  <c r="H61" i="1"/>
  <c r="H53" i="1"/>
  <c r="H37" i="1"/>
  <c r="H29" i="1"/>
  <c r="H21" i="1"/>
  <c r="H65" i="1"/>
  <c r="H57" i="1"/>
  <c r="N53" i="1"/>
  <c r="H49" i="1"/>
  <c r="N45" i="1"/>
  <c r="H41" i="1"/>
  <c r="H33" i="1"/>
  <c r="H25" i="1"/>
  <c r="N21" i="1"/>
  <c r="N35" i="1"/>
  <c r="H46" i="1"/>
  <c r="H45" i="1"/>
  <c r="H66" i="1"/>
  <c r="H62" i="1"/>
  <c r="H58" i="1"/>
  <c r="H54" i="1"/>
  <c r="H50" i="1"/>
  <c r="N42" i="1"/>
  <c r="N38" i="1"/>
  <c r="H36" i="1"/>
  <c r="N34" i="1"/>
  <c r="H32" i="1"/>
  <c r="N30" i="1"/>
  <c r="H28" i="1"/>
  <c r="H24" i="1"/>
  <c r="N22" i="1"/>
  <c r="H20" i="1"/>
  <c r="H16" i="1"/>
  <c r="N14" i="1"/>
  <c r="N15" i="1"/>
  <c r="N65" i="1"/>
  <c r="H63" i="1"/>
  <c r="H59" i="1"/>
  <c r="H55" i="1"/>
  <c r="H51" i="1"/>
  <c r="H47" i="1"/>
  <c r="H43" i="1"/>
  <c r="N41" i="1"/>
  <c r="H39" i="1"/>
  <c r="H35" i="1"/>
  <c r="H31" i="1"/>
  <c r="H27" i="1"/>
  <c r="H23" i="1"/>
  <c r="H4" i="1"/>
  <c r="H38" i="1"/>
  <c r="H34" i="1"/>
  <c r="H30" i="1"/>
  <c r="H26" i="1"/>
  <c r="H22" i="1"/>
  <c r="H18" i="1"/>
  <c r="H14" i="1"/>
  <c r="N66" i="1"/>
  <c r="N54" i="1"/>
  <c r="N40" i="1"/>
  <c r="N32" i="1"/>
  <c r="N28" i="1"/>
  <c r="N26" i="1"/>
  <c r="N24" i="1"/>
  <c r="N18" i="1"/>
  <c r="N19" i="1"/>
  <c r="H40" i="1"/>
  <c r="H15" i="1"/>
  <c r="N62" i="1"/>
  <c r="N58" i="1"/>
  <c r="N50" i="1"/>
  <c r="N17" i="1"/>
  <c r="N61" i="1"/>
  <c r="N57" i="1"/>
  <c r="N49" i="1"/>
  <c r="N25" i="1"/>
  <c r="N51" i="1"/>
  <c r="N55" i="1"/>
  <c r="N59" i="1"/>
  <c r="H17" i="1"/>
  <c r="N47" i="1"/>
  <c r="N27" i="1"/>
  <c r="N31" i="1"/>
  <c r="N39" i="1"/>
  <c r="H64" i="1"/>
  <c r="H60" i="1"/>
  <c r="H56" i="1"/>
  <c r="H52" i="1"/>
  <c r="H48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B4" i="1"/>
  <c r="N5" i="1" l="1"/>
  <c r="S5" i="1"/>
  <c r="B5" i="1"/>
  <c r="F15" i="2"/>
  <c r="F23" i="2" s="1"/>
  <c r="F26" i="2" s="1"/>
  <c r="E23" i="2"/>
  <c r="H5" i="1"/>
</calcChain>
</file>

<file path=xl/sharedStrings.xml><?xml version="1.0" encoding="utf-8"?>
<sst xmlns="http://schemas.openxmlformats.org/spreadsheetml/2006/main" count="1200" uniqueCount="466">
  <si>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</si>
  <si>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</si>
  <si>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</si>
  <si>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</si>
  <si>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</si>
  <si>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</si>
  <si>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</si>
  <si>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</si>
  <si>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</si>
  <si>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</si>
  <si>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</si>
  <si>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</si>
  <si>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</si>
  <si>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</si>
  <si>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</si>
  <si>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</si>
  <si>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</si>
  <si>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</si>
  <si>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</si>
  <si>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</si>
  <si>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</si>
  <si>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</si>
  <si>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</si>
  <si>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</si>
  <si>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</si>
  <si>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</si>
  <si>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</si>
  <si>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</si>
  <si>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</si>
  <si>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</si>
  <si>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</si>
  <si>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</si>
  <si>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</si>
  <si>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</si>
  <si>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</si>
  <si>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</si>
  <si>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</si>
  <si>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</si>
  <si>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</si>
  <si>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</si>
  <si>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</si>
  <si>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</si>
  <si>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</si>
  <si>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</si>
  <si>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</si>
  <si>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</si>
  <si>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</si>
  <si>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</si>
  <si>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</si>
  <si>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</si>
  <si>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</si>
  <si>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</si>
  <si>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</si>
  <si>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</si>
  <si>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</si>
  <si>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</si>
  <si>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</si>
  <si>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</si>
  <si>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</si>
  <si>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</si>
  <si>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</si>
  <si>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</si>
  <si>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</si>
  <si>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</si>
  <si>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</si>
  <si>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</si>
  <si>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</si>
  <si>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</si>
  <si>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</si>
  <si>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</si>
  <si>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</si>
  <si>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</si>
  <si>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</si>
  <si>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</si>
  <si>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</si>
  <si>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</si>
  <si>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</si>
  <si>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</si>
  <si>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</si>
  <si>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</si>
  <si>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</si>
  <si>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</si>
  <si>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</si>
  <si>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</si>
  <si>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</si>
  <si>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</si>
  <si>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</si>
  <si>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</si>
  <si>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</si>
  <si>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</si>
  <si>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</si>
  <si>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</si>
  <si>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</si>
  <si>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</si>
  <si>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</si>
  <si>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</si>
  <si>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</si>
  <si>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</si>
  <si>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</si>
  <si>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</si>
  <si>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</si>
  <si>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</si>
  <si>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</si>
  <si>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</si>
  <si>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</si>
  <si>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</si>
  <si>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</si>
  <si>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tcl8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</si>
  <si>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</si>
  <si>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</si>
  <si>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</si>
  <si>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</si>
  <si>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</si>
  <si>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</si>
  <si>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</si>
  <si>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</si>
  <si>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</si>
  <si>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</si>
  <si>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</si>
  <si>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</si>
  <si>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</si>
  <si>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</si>
  <si>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</si>
  <si>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</si>
  <si>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</si>
  <si>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</si>
  <si>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</si>
  <si>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</si>
  <si>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</si>
  <si>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</si>
  <si>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</si>
  <si>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</si>
  <si>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</si>
  <si>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</si>
  <si>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</si>
  <si>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</si>
  <si>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</si>
  <si>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</si>
  <si>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</si>
  <si>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</si>
  <si>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</si>
  <si>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</si>
  <si>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</si>
  <si>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</si>
  <si>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</si>
  <si>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</si>
  <si>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</si>
  <si>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</si>
  <si>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</si>
  <si>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</si>
  <si>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</si>
  <si>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</si>
  <si>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</si>
  <si>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</si>
  <si>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</si>
  <si>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</si>
  <si>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</si>
  <si>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</si>
  <si>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</si>
  <si>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</si>
  <si>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</si>
  <si>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</si>
  <si>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</si>
  <si>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</si>
  <si>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</si>
  <si>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</si>
  <si>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</si>
  <si>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</si>
  <si>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</si>
  <si>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</si>
  <si>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</si>
  <si>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</si>
  <si>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</si>
  <si>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</si>
  <si>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</si>
  <si>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</si>
  <si>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</si>
  <si>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</si>
  <si>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</si>
  <si>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</si>
  <si>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</si>
  <si>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</si>
  <si>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</si>
  <si>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</si>
  <si>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</si>
  <si>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</si>
  <si>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</si>
  <si>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</si>
  <si>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</si>
  <si>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</si>
  <si>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</si>
  <si>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</si>
  <si>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</si>
  <si>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</si>
  <si>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</si>
  <si>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</si>
  <si>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</si>
  <si>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</si>
  <si>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</si>
  <si>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</si>
  <si>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</si>
  <si>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</si>
  <si>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</si>
  <si>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</si>
  <si>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</si>
  <si>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</si>
  <si>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</si>
  <si>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</si>
  <si>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</si>
  <si>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</si>
  <si>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</si>
  <si>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</si>
  <si>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</si>
  <si>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</si>
  <si>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</si>
  <si>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</si>
  <si>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</si>
  <si>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</si>
  <si>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</si>
  <si>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</si>
  <si>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</si>
  <si>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</si>
  <si>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</si>
  <si>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</si>
  <si>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</si>
  <si>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</si>
  <si>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</si>
  <si>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</si>
  <si>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</si>
  <si>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</si>
  <si>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</si>
  <si>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</si>
  <si>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</si>
  <si>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</si>
  <si>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</si>
  <si>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</si>
  <si>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</si>
  <si>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</si>
  <si>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</si>
  <si>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</si>
  <si>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</si>
  <si>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</si>
  <si>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</si>
  <si>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</si>
  <si>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</si>
  <si>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</si>
  <si>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</si>
  <si>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</si>
  <si>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</si>
  <si>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</si>
  <si>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</si>
  <si>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</si>
  <si>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</si>
  <si>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</si>
  <si>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</si>
  <si>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</si>
  <si>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</si>
  <si>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</si>
  <si>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</si>
  <si>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</si>
  <si>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</si>
  <si>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</si>
  <si>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</si>
  <si>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</si>
  <si>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</si>
  <si>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</si>
  <si>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</si>
  <si>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</si>
  <si>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</si>
  <si>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</si>
  <si>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</si>
  <si>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</si>
  <si>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</si>
  <si>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</si>
  <si>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</si>
  <si>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</si>
  <si>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</si>
  <si>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</si>
  <si>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</si>
  <si>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</si>
  <si>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</si>
  <si>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</si>
  <si>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</si>
  <si>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</si>
  <si>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</si>
  <si>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</si>
  <si>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</si>
  <si>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</si>
  <si>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</si>
  <si>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</si>
  <si>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</si>
  <si>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</si>
  <si>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</si>
  <si>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</si>
  <si>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</si>
  <si>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</si>
  <si>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</si>
  <si>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</si>
  <si>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</si>
  <si>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</si>
  <si>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</si>
  <si>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</si>
  <si>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</si>
  <si>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</si>
  <si>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</si>
  <si>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</si>
  <si>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</si>
  <si>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</si>
  <si>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</si>
  <si>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</si>
  <si>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</si>
  <si>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</si>
  <si>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</si>
  <si>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</si>
  <si>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</si>
  <si>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</si>
  <si>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</si>
  <si>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</si>
  <si>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</si>
  <si>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</si>
  <si>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</si>
  <si>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</si>
  <si>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</si>
  <si>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</si>
  <si>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</si>
  <si>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</si>
  <si>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</si>
  <si>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</si>
  <si>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</si>
  <si>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</si>
  <si>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</si>
  <si>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</si>
  <si>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</si>
  <si>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</si>
  <si>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</si>
  <si>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</si>
  <si>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</si>
  <si>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</si>
  <si>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</si>
  <si>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</si>
  <si>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</si>
  <si>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</si>
  <si>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</si>
  <si>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</si>
  <si>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</si>
  <si>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</si>
  <si>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</si>
  <si>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</si>
  <si>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</si>
  <si>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</si>
  <si>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</si>
  <si>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</si>
  <si>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</si>
  <si>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</si>
  <si>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</si>
  <si>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</si>
  <si>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</si>
  <si>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</si>
  <si>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</si>
  <si>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</si>
  <si>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</si>
  <si>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</si>
  <si>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</si>
  <si>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</si>
  <si>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</si>
  <si>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</si>
  <si>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</si>
  <si>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</si>
  <si>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</si>
  <si>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</si>
  <si>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</si>
  <si>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</si>
  <si>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</si>
  <si>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</si>
  <si>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</si>
  <si>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</si>
  <si>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</si>
  <si>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</si>
  <si>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</si>
  <si>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RAKUTEN INC COMMON STOCK</t>
  </si>
  <si>
    <t>DR</t>
  </si>
  <si>
    <t>JPY</t>
  </si>
  <si>
    <t>N</t>
  </si>
  <si>
    <t>MERCK KGAA SPONSORED ADR ADR</t>
  </si>
  <si>
    <t>USD</t>
  </si>
  <si>
    <t>INFINEON TECHNOLOGIES ADR ADR</t>
  </si>
  <si>
    <t>INFINEON TECHNOLOGIES AG COMMON STOCK</t>
  </si>
  <si>
    <t>EUR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</si>
  <si>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</si>
  <si>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</si>
  <si>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</si>
  <si>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</si>
  <si>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</si>
  <si>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SYMRISE AG UNSPON ADR ADR</t>
  </si>
  <si>
    <t>GRIFOLS SA ADR ADR</t>
  </si>
  <si>
    <t>FERRARI NV COMMON STOCK EUR.01</t>
  </si>
  <si>
    <t>PAN PACIFIC INTERNATIONAL HO COMMON STOCK</t>
  </si>
  <si>
    <t>B1JB4K905</t>
  </si>
  <si>
    <t>B24BVX2</t>
  </si>
  <si>
    <t>LINE CORP SPONSORED ADR</t>
  </si>
  <si>
    <t>MORPHOSYS AG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</si>
  <si>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</si>
  <si>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</si>
  <si>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</si>
  <si>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</si>
  <si>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</si>
  <si>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</si>
  <si>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</si>
  <si>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</si>
  <si>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</si>
  <si>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</si>
  <si>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</si>
  <si>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</si>
  <si>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</si>
  <si>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</si>
  <si>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</si>
  <si>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</si>
  <si>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</si>
  <si>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</si>
  <si>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</si>
  <si>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</si>
  <si>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</si>
  <si>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</si>
  <si>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</si>
  <si>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</si>
  <si>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</si>
  <si>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</si>
  <si>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</si>
  <si>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</si>
  <si>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</si>
  <si>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</si>
  <si>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</si>
  <si>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</si>
  <si>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</si>
  <si>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</si>
  <si>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</si>
  <si>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</si>
  <si>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</si>
  <si>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</si>
  <si>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</si>
  <si>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</si>
  <si>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</si>
  <si>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</si>
  <si>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</si>
  <si>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</si>
  <si>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</si>
  <si>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</si>
  <si>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</si>
  <si>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</si>
  <si>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</si>
  <si>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</si>
  <si>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</si>
  <si>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</si>
  <si>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</si>
  <si>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</si>
  <si>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</si>
  <si>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</si>
  <si>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FC</t>
  </si>
  <si>
    <t>POUND STERLING</t>
  </si>
  <si>
    <t>JAPANESE YEN</t>
  </si>
  <si>
    <t>SWISS FRANC</t>
  </si>
  <si>
    <t>EURO CURRENCY</t>
  </si>
  <si>
    <t>STRS LIQUIDITY FUND</t>
  </si>
  <si>
    <t>8322049D5</t>
  </si>
  <si>
    <t>SF</t>
  </si>
  <si>
    <t>AUSTRALIAN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</si>
</sst>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 xr:uid="{63686ADF-4C74-40DF-8364-F68F42237B82}"/>
    <cellStyle name="Normal 11" xfId="12" xr:uid="{E2ACD775-4BB8-4DC8-B14B-9FF633C827C8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F29" sqref="F29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43845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78325100.74000001</v>
      </c>
      <c r="E15" s="30">
        <f>+Recon!H3</f>
        <v>78362176.290000007</v>
      </c>
      <c r="F15" s="13">
        <f ca="1">+D15-E15</f>
        <v>-37075.54999999702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54785.17</v>
      </c>
      <c r="E16" s="30">
        <f>+Recon!B3</f>
        <v>8669.07</v>
      </c>
      <c r="F16" s="13">
        <f ca="1">+D16-E16</f>
        <v>46116.1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78379885.910000011</v>
      </c>
      <c r="E23" s="16">
        <f>SUM(E14:E22)</f>
        <v>78370845.359999999</v>
      </c>
      <c r="F23" s="16">
        <f ca="1">SUM(F14:F22)</f>
        <v>9040.5500000029788</v>
      </c>
    </row>
    <row r="24" spans="1:7" x14ac:dyDescent="0.2">
      <c r="B24" s="15" t="s">
        <v>36</v>
      </c>
      <c r="D24" s="16">
        <f>Trial!G43</f>
        <v>78379885.909999996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1.1534272977105151E-4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tabSelected="1" zoomScale="80" zoomScaleNormal="80" workbookViewId="0">
      <pane xSplit="5" ySplit="12" topLeftCell="F46" activePane="bottomRight" state="frozen"/>
      <selection pane="topRight" activeCell="E1" sqref="E1"/>
      <selection pane="bottomLeft" activeCell="A4" sqref="A4"/>
      <selection pane="bottomRight" activeCell="R59" sqref="R59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7" t="s">
        <v>34</v>
      </c>
      <c r="B2" s="70"/>
      <c r="C2" s="70"/>
      <c r="D2" s="70"/>
      <c r="E2" s="71"/>
      <c r="G2" s="77" t="s">
        <v>16</v>
      </c>
      <c r="H2" s="70"/>
      <c r="I2" s="70"/>
      <c r="J2" s="70"/>
      <c r="K2" s="71"/>
      <c r="M2" s="69" t="s">
        <v>40</v>
      </c>
      <c r="N2" s="70"/>
      <c r="O2" s="70"/>
      <c r="P2" s="70"/>
      <c r="Q2" s="71"/>
    </row>
    <row r="3" spans="1:19" x14ac:dyDescent="0.2">
      <c r="A3" s="7" t="s">
        <v>11</v>
      </c>
      <c r="B3" s="78">
        <f>SUM(P:P)</f>
        <v>8669.07</v>
      </c>
      <c r="C3" s="78"/>
      <c r="D3" s="78"/>
      <c r="E3" s="79"/>
      <c r="F3" s="2" t="s">
        <v>38</v>
      </c>
      <c r="G3" s="7" t="s">
        <v>11</v>
      </c>
      <c r="H3" s="78">
        <f>SUM(M13:M59973)</f>
        <v>78362176.290000007</v>
      </c>
      <c r="I3" s="78"/>
      <c r="J3" s="78"/>
      <c r="K3" s="79"/>
      <c r="L3" s="2" t="s">
        <v>38</v>
      </c>
      <c r="M3" s="7" t="s">
        <v>11</v>
      </c>
      <c r="N3" s="72">
        <f>SUM(G13:G59973)</f>
        <v>2124181</v>
      </c>
      <c r="O3" s="72"/>
      <c r="P3" s="72"/>
      <c r="Q3" s="73"/>
      <c r="R3" s="2" t="s">
        <v>38</v>
      </c>
    </row>
    <row r="4" spans="1:19" x14ac:dyDescent="0.2">
      <c r="A4" s="7" t="s">
        <v>12</v>
      </c>
      <c r="B4" s="78">
        <f>SUM(O:O)</f>
        <v>8669.07</v>
      </c>
      <c r="C4" s="78"/>
      <c r="D4" s="78"/>
      <c r="E4" s="79"/>
      <c r="F4" s="2" t="s">
        <v>38</v>
      </c>
      <c r="G4" s="7" t="s">
        <v>12</v>
      </c>
      <c r="H4" s="78">
        <f>SUM(L13:L59974)</f>
        <v>78325100.740000024</v>
      </c>
      <c r="I4" s="78"/>
      <c r="J4" s="78"/>
      <c r="K4" s="79"/>
      <c r="L4" s="2" t="s">
        <v>38</v>
      </c>
      <c r="M4" s="7" t="s">
        <v>12</v>
      </c>
      <c r="N4" s="74">
        <f>SUM(F13:F59974)</f>
        <v>2124181</v>
      </c>
      <c r="O4" s="74"/>
      <c r="P4" s="74"/>
      <c r="Q4" s="75"/>
      <c r="R4" s="2" t="s">
        <v>38</v>
      </c>
      <c r="S4" s="22">
        <v>1806476.8499999999</v>
      </c>
    </row>
    <row r="5" spans="1:19" ht="13.5" thickBot="1" x14ac:dyDescent="0.25">
      <c r="A5" s="7" t="s">
        <v>13</v>
      </c>
      <c r="B5" s="78">
        <f>B4-B3</f>
        <v>0</v>
      </c>
      <c r="C5" s="78"/>
      <c r="D5" s="78"/>
      <c r="E5" s="79"/>
      <c r="F5" s="2" t="s">
        <v>10</v>
      </c>
      <c r="G5" s="7" t="s">
        <v>13</v>
      </c>
      <c r="H5" s="78">
        <f>H4-H3</f>
        <v>-37075.549999982119</v>
      </c>
      <c r="I5" s="78"/>
      <c r="J5" s="78"/>
      <c r="K5" s="79"/>
      <c r="M5" s="7" t="s">
        <v>13</v>
      </c>
      <c r="N5" s="74">
        <f>N4-N3</f>
        <v>0</v>
      </c>
      <c r="O5" s="74"/>
      <c r="P5" s="74"/>
      <c r="Q5" s="75"/>
      <c r="S5" s="22">
        <f>+S4-B4</f>
        <v>1797807.7799999998</v>
      </c>
    </row>
    <row r="6" spans="1:19" ht="13.5" thickBot="1" x14ac:dyDescent="0.25">
      <c r="A6" s="76" t="s">
        <v>14</v>
      </c>
      <c r="B6" s="70"/>
      <c r="C6" s="70"/>
      <c r="D6" s="70"/>
      <c r="E6" s="71"/>
      <c r="G6" s="76" t="s">
        <v>14</v>
      </c>
      <c r="H6" s="70"/>
      <c r="I6" s="70"/>
      <c r="J6" s="70"/>
      <c r="K6" s="71"/>
      <c r="M6" s="76" t="s">
        <v>14</v>
      </c>
      <c r="N6" s="70"/>
      <c r="O6" s="70"/>
      <c r="P6" s="70"/>
      <c r="Q6" s="71"/>
      <c r="S6" s="21"/>
    </row>
    <row r="7" spans="1:19" ht="12.75" customHeight="1" x14ac:dyDescent="0.2">
      <c r="A7" s="6"/>
      <c r="B7" s="68" t="s">
        <v>39</v>
      </c>
      <c r="C7" s="56"/>
      <c r="D7" s="56"/>
      <c r="E7" s="57"/>
      <c r="G7" s="6"/>
      <c r="H7" s="68" t="s">
        <v>44</v>
      </c>
      <c r="I7" s="56"/>
      <c r="J7" s="56"/>
      <c r="K7" s="57"/>
      <c r="M7" s="55" t="s">
        <v>45</v>
      </c>
      <c r="N7" s="56"/>
      <c r="O7" s="56"/>
      <c r="P7" s="57"/>
      <c r="Q7" s="3"/>
    </row>
    <row r="8" spans="1:19" x14ac:dyDescent="0.2">
      <c r="A8" s="6"/>
      <c r="B8" s="58"/>
      <c r="C8" s="59"/>
      <c r="D8" s="59"/>
      <c r="E8" s="60"/>
      <c r="F8" s="2" t="s">
        <v>15</v>
      </c>
      <c r="G8" s="6"/>
      <c r="H8" s="58"/>
      <c r="I8" s="59"/>
      <c r="J8" s="59"/>
      <c r="K8" s="60"/>
      <c r="L8" s="2" t="s">
        <v>15</v>
      </c>
      <c r="M8" s="58"/>
      <c r="N8" s="59"/>
      <c r="O8" s="59"/>
      <c r="P8" s="60"/>
      <c r="Q8" s="2" t="s">
        <v>15</v>
      </c>
    </row>
    <row r="9" spans="1:19" ht="13.5" thickBot="1" x14ac:dyDescent="0.25">
      <c r="A9" s="6"/>
      <c r="B9" s="61"/>
      <c r="C9" s="62"/>
      <c r="D9" s="62"/>
      <c r="E9" s="63"/>
      <c r="G9" s="6"/>
      <c r="H9" s="61"/>
      <c r="I9" s="62"/>
      <c r="J9" s="62"/>
      <c r="K9" s="63"/>
      <c r="L9" s="2"/>
      <c r="M9" s="61"/>
      <c r="N9" s="62"/>
      <c r="O9" s="62"/>
      <c r="P9" s="63"/>
    </row>
    <row r="11" spans="1:19" s="1" customFormat="1" x14ac:dyDescent="0.2">
      <c r="A11" s="65" t="s">
        <v>8</v>
      </c>
      <c r="B11" s="65" t="s">
        <v>0</v>
      </c>
      <c r="C11" s="65" t="s">
        <v>1</v>
      </c>
      <c r="D11" s="66" t="s">
        <v>9</v>
      </c>
      <c r="E11" s="66" t="s">
        <v>2</v>
      </c>
      <c r="F11" s="40" t="s">
        <v>17</v>
      </c>
      <c r="G11" s="40"/>
      <c r="H11" s="65" t="s">
        <v>3</v>
      </c>
      <c r="I11" s="40" t="s">
        <v>48</v>
      </c>
      <c r="J11" s="40"/>
      <c r="K11" s="65" t="s">
        <v>3</v>
      </c>
      <c r="L11" s="67" t="s">
        <v>18</v>
      </c>
      <c r="M11" s="67"/>
      <c r="N11" s="65" t="s">
        <v>3</v>
      </c>
      <c r="O11" s="40" t="s">
        <v>4</v>
      </c>
      <c r="P11" s="40"/>
      <c r="Q11" s="65" t="s">
        <v>3</v>
      </c>
      <c r="R11" s="64" t="s">
        <v>49</v>
      </c>
      <c r="S11" s="64" t="s">
        <v>5</v>
      </c>
    </row>
    <row r="12" spans="1:19" s="1" customFormat="1" x14ac:dyDescent="0.2">
      <c r="A12" s="65"/>
      <c r="B12" s="65"/>
      <c r="C12" s="65"/>
      <c r="D12" s="66"/>
      <c r="E12" s="66"/>
      <c r="F12" s="41" t="s">
        <v>6</v>
      </c>
      <c r="G12" s="41" t="s">
        <v>7</v>
      </c>
      <c r="H12" s="65"/>
      <c r="I12" s="41" t="s">
        <v>6</v>
      </c>
      <c r="J12" s="41" t="s">
        <v>7</v>
      </c>
      <c r="K12" s="65"/>
      <c r="L12" s="35" t="s">
        <v>6</v>
      </c>
      <c r="M12" s="35" t="s">
        <v>7</v>
      </c>
      <c r="N12" s="65"/>
      <c r="O12" s="41" t="s">
        <v>6</v>
      </c>
      <c r="P12" s="41" t="s">
        <v>7</v>
      </c>
      <c r="Q12" s="65"/>
      <c r="R12" s="64"/>
      <c r="S12" s="64"/>
    </row>
    <row r="13" spans="1:19" x14ac:dyDescent="0.2">
      <c r="A13" s="47">
        <v>43845</v>
      </c>
      <c r="B13" s="36" t="s">
        <v>59</v>
      </c>
      <c r="C13" s="43">
        <f>VLOOKUP(D13,'Holdings Manager'!$C$2:$O$65,13,FALSE)</f>
        <v>43</v>
      </c>
      <c r="D13" s="44" t="s">
        <v>145</v>
      </c>
      <c r="E13" s="44" t="s">
        <v>144</v>
      </c>
      <c r="F13" s="45">
        <f>VLOOKUP(D13,'Holdings Manager'!$C$2:$E$65,3,FALSE)</f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48.82</v>
      </c>
      <c r="J13" s="45">
        <f>VLOOKUP(D13,Sheet1!$C$2:$J$65,8,FALSE)</f>
        <v>48.82</v>
      </c>
      <c r="K13" s="38">
        <f>I13-J13</f>
        <v>0</v>
      </c>
      <c r="L13" s="45">
        <f>VLOOKUP(D13,'Holdings Manager'!$C$2:$H$65,6,FALSE)</f>
        <v>1882108.64</v>
      </c>
      <c r="M13" s="45">
        <f>VLOOKUP(D13,Sheet1!$C$2:$H$65,6,FALSE)</f>
        <v>1882108.64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3" si="0">O13-P13</f>
        <v>0</v>
      </c>
      <c r="R13" s="39"/>
      <c r="S13" s="39"/>
    </row>
    <row r="14" spans="1:19" x14ac:dyDescent="0.2">
      <c r="A14" s="47">
        <v>43845</v>
      </c>
      <c r="B14" s="36" t="s">
        <v>59</v>
      </c>
      <c r="C14" s="43">
        <f>VLOOKUP(D14,'Holdings Manager'!$C$2:$O$65,13,FALSE)</f>
        <v>43</v>
      </c>
      <c r="D14" s="44" t="s">
        <v>152</v>
      </c>
      <c r="E14" s="44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3" si="1">F14-G14</f>
        <v>0</v>
      </c>
      <c r="I14" s="45">
        <f>VLOOKUP(D14,'Holdings Manager'!$C$2:$J$65,8,FALSE)</f>
        <v>32.979999999999997</v>
      </c>
      <c r="J14" s="45">
        <f>VLOOKUP(D14,Sheet1!$C$2:$J$65,8,FALSE)</f>
        <v>32.979999999999997</v>
      </c>
      <c r="K14" s="38">
        <f t="shared" ref="K14:K73" si="2">I14-J14</f>
        <v>0</v>
      </c>
      <c r="L14" s="45">
        <f>VLOOKUP(D14,'Holdings Manager'!$C$2:$H$65,6,FALSE)</f>
        <v>461720</v>
      </c>
      <c r="M14" s="45">
        <f>VLOOKUP(D14,Sheet1!$C$2:$H$65,6,FALSE)</f>
        <v>461720</v>
      </c>
      <c r="N14" s="38">
        <f t="shared" ref="N14:N73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43845</v>
      </c>
      <c r="B15" s="36" t="s">
        <v>59</v>
      </c>
      <c r="C15" s="43">
        <f>VLOOKUP(D15,'Holdings Manager'!$C$2:$O$65,13,FALSE)</f>
        <v>41</v>
      </c>
      <c r="D15" s="44" t="s">
        <v>123</v>
      </c>
      <c r="E15" s="44" t="s">
        <v>122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172.58</v>
      </c>
      <c r="J15" s="45">
        <f>VLOOKUP(D15,Sheet1!$C$2:$J$65,8,FALSE)</f>
        <v>172.58</v>
      </c>
      <c r="K15" s="38">
        <f t="shared" si="2"/>
        <v>0</v>
      </c>
      <c r="L15" s="45">
        <f>VLOOKUP(D15,'Holdings Manager'!$C$2:$H$65,6,FALSE)</f>
        <v>2518977.6800000002</v>
      </c>
      <c r="M15" s="45">
        <f>VLOOKUP(D15,Sheet1!$C$2:$H$65,6,FALSE)</f>
        <v>2518977.6800000002</v>
      </c>
      <c r="N15" s="38">
        <f t="shared" si="3"/>
        <v>0</v>
      </c>
      <c r="O15" s="45">
        <f>IFERROR(VLOOKUP(D15,'Accruals Manager'!$B$2:$C$33,2,FALSE),0)</f>
        <v>67.02</v>
      </c>
      <c r="P15" s="45">
        <v>67.02</v>
      </c>
      <c r="Q15" s="37">
        <f t="shared" si="0"/>
        <v>0</v>
      </c>
      <c r="R15" s="39"/>
      <c r="S15" s="39"/>
    </row>
    <row r="16" spans="1:19" x14ac:dyDescent="0.2">
      <c r="A16" s="47">
        <v>43845</v>
      </c>
      <c r="B16" s="36" t="s">
        <v>59</v>
      </c>
      <c r="C16" s="43">
        <f>VLOOKUP(D16,'Holdings Manager'!$C$2:$O$65,13,FALSE)</f>
        <v>43</v>
      </c>
      <c r="D16" s="44" t="s">
        <v>150</v>
      </c>
      <c r="E16" s="44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25.89</v>
      </c>
      <c r="J16" s="45">
        <f>VLOOKUP(D16,Sheet1!$C$2:$J$65,8,FALSE)</f>
        <v>25.88</v>
      </c>
      <c r="K16" s="38">
        <f t="shared" si="2"/>
        <v>1.0000000000001563E-2</v>
      </c>
      <c r="L16" s="45">
        <f>VLOOKUP(D16,'Holdings Manager'!$C$2:$H$65,6,FALSE)</f>
        <v>1890565.47</v>
      </c>
      <c r="M16" s="45">
        <f>VLOOKUP(D16,Sheet1!$C$2:$H$65,6,FALSE)</f>
        <v>1890054.32</v>
      </c>
      <c r="N16" s="38">
        <f t="shared" si="3"/>
        <v>511.14999999990687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43845</v>
      </c>
      <c r="B17" s="36" t="s">
        <v>59</v>
      </c>
      <c r="C17" s="43">
        <f>VLOOKUP(D17,'Holdings Manager'!$C$2:$O$65,13,FALSE)</f>
        <v>41</v>
      </c>
      <c r="D17" s="44" t="s">
        <v>160</v>
      </c>
      <c r="E17" s="44" t="s">
        <v>159</v>
      </c>
      <c r="F17" s="45">
        <f>VLOOKUP(D17,'Holdings Manager'!$C$2:$E$65,3,FALSE)</f>
        <v>5992</v>
      </c>
      <c r="G17" s="45">
        <f>VLOOKUP(D17,Sheet1!$C$2:$E$65,3,FALSE)</f>
        <v>5992</v>
      </c>
      <c r="H17" s="37">
        <f t="shared" si="1"/>
        <v>0</v>
      </c>
      <c r="I17" s="45">
        <f>VLOOKUP(D17,'Holdings Manager'!$C$2:$J$65,8,FALSE)</f>
        <v>448.51</v>
      </c>
      <c r="J17" s="45">
        <f>VLOOKUP(D17,Sheet1!$C$2:$J$65,8,FALSE)</f>
        <v>448.51</v>
      </c>
      <c r="K17" s="38">
        <f t="shared" si="2"/>
        <v>0</v>
      </c>
      <c r="L17" s="45">
        <f>VLOOKUP(D17,'Holdings Manager'!$C$2:$H$65,6,FALSE)</f>
        <v>2687471.92</v>
      </c>
      <c r="M17" s="45">
        <f>VLOOKUP(D17,Sheet1!$C$2:$H$65,6,FALSE)</f>
        <v>2687471.92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43845</v>
      </c>
      <c r="B18" s="36" t="s">
        <v>59</v>
      </c>
      <c r="C18" s="43">
        <f>VLOOKUP(D18,'Holdings Manager'!$C$2:$O$65,13,FALSE)</f>
        <v>43</v>
      </c>
      <c r="D18" s="44" t="s">
        <v>165</v>
      </c>
      <c r="E18" s="44" t="s">
        <v>164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9.81</v>
      </c>
      <c r="J18" s="45">
        <f>VLOOKUP(D18,Sheet1!$C$2:$J$65,8,FALSE)</f>
        <v>9.84</v>
      </c>
      <c r="K18" s="38">
        <f t="shared" si="2"/>
        <v>-2.9999999999999361E-2</v>
      </c>
      <c r="L18" s="45">
        <f>VLOOKUP(D18,'Holdings Manager'!$C$2:$H$65,6,FALSE)</f>
        <v>755782.02</v>
      </c>
      <c r="M18" s="45">
        <f>VLOOKUP(D18,Sheet1!$C$2:$H$65,6,FALSE)</f>
        <v>758016.24</v>
      </c>
      <c r="N18" s="38">
        <f t="shared" si="3"/>
        <v>-2234.2199999999721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43845</v>
      </c>
      <c r="B19" s="36" t="s">
        <v>59</v>
      </c>
      <c r="C19" s="43">
        <f>VLOOKUP(D19,'Holdings Manager'!$C$2:$O$65,13,FALSE)</f>
        <v>41</v>
      </c>
      <c r="D19" s="44" t="s">
        <v>173</v>
      </c>
      <c r="E19" s="44" t="s">
        <v>172</v>
      </c>
      <c r="F19" s="45">
        <f>VLOOKUP(D19,'Holdings Manager'!$C$2:$E$65,3,FALSE)</f>
        <v>30672</v>
      </c>
      <c r="G19" s="45">
        <f>VLOOKUP(D19,Sheet1!$C$2:$E$65,3,FALSE)</f>
        <v>30672</v>
      </c>
      <c r="H19" s="37">
        <f t="shared" si="1"/>
        <v>0</v>
      </c>
      <c r="I19" s="45">
        <f>VLOOKUP(D19,'Holdings Manager'!$C$2:$J$65,8,FALSE)</f>
        <v>69.56</v>
      </c>
      <c r="J19" s="45">
        <f>VLOOKUP(D19,Sheet1!$C$2:$J$65,8,FALSE)</f>
        <v>69.56</v>
      </c>
      <c r="K19" s="38">
        <f t="shared" si="2"/>
        <v>0</v>
      </c>
      <c r="L19" s="45">
        <f>VLOOKUP(D19,'Holdings Manager'!$C$2:$H$65,6,FALSE)</f>
        <v>2133544.3199999998</v>
      </c>
      <c r="M19" s="45">
        <f>VLOOKUP(D19,Sheet1!$C$2:$H$65,6,FALSE)</f>
        <v>2133544.3199999998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43845</v>
      </c>
      <c r="B20" s="36" t="s">
        <v>59</v>
      </c>
      <c r="C20" s="43">
        <f>VLOOKUP(D20,'Holdings Manager'!$C$2:$O$65,13,FALSE)</f>
        <v>41</v>
      </c>
      <c r="D20" s="44" t="s">
        <v>113</v>
      </c>
      <c r="E20" s="44" t="s">
        <v>112</v>
      </c>
      <c r="F20" s="45">
        <f>VLOOKUP(D20,'Holdings Manager'!$C$2:$E$65,3,FALSE)</f>
        <v>27647</v>
      </c>
      <c r="G20" s="45">
        <f>VLOOKUP(D20,Sheet1!$C$2:$E$65,3,FALSE)</f>
        <v>27647</v>
      </c>
      <c r="H20" s="37">
        <f t="shared" si="1"/>
        <v>0</v>
      </c>
      <c r="I20" s="45">
        <f>VLOOKUP(D20,'Holdings Manager'!$C$2:$J$65,8,FALSE)</f>
        <v>86.17</v>
      </c>
      <c r="J20" s="45">
        <f>VLOOKUP(D20,Sheet1!$C$2:$J$65,8,FALSE)</f>
        <v>86.17</v>
      </c>
      <c r="K20" s="38">
        <f t="shared" si="2"/>
        <v>0</v>
      </c>
      <c r="L20" s="45">
        <f>VLOOKUP(D20,'Holdings Manager'!$C$2:$H$65,6,FALSE)</f>
        <v>2382341.9900000002</v>
      </c>
      <c r="M20" s="45">
        <f>VLOOKUP(D20,Sheet1!$C$2:$H$65,6,FALSE)</f>
        <v>2382341.9900000002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43845</v>
      </c>
      <c r="B21" s="36" t="s">
        <v>59</v>
      </c>
      <c r="C21" s="43">
        <f>VLOOKUP(D21,'Holdings Manager'!$C$2:$O$65,13,FALSE)</f>
        <v>43</v>
      </c>
      <c r="D21" s="44" t="s">
        <v>133</v>
      </c>
      <c r="E21" s="44" t="s">
        <v>132</v>
      </c>
      <c r="F21" s="45">
        <f>VLOOKUP(D21,'Holdings Manager'!$C$2:$E$65,3,FALSE)</f>
        <v>22201</v>
      </c>
      <c r="G21" s="45">
        <f>VLOOKUP(D21,Sheet1!$C$2:$E$65,3,FALSE)</f>
        <v>22201</v>
      </c>
      <c r="H21" s="37">
        <f t="shared" si="1"/>
        <v>0</v>
      </c>
      <c r="I21" s="45">
        <f>VLOOKUP(D21,'Holdings Manager'!$C$2:$J$65,8,FALSE)</f>
        <v>65.819999999999993</v>
      </c>
      <c r="J21" s="45">
        <f>VLOOKUP(D21,Sheet1!$C$2:$J$65,8,FALSE)</f>
        <v>65.819999999999993</v>
      </c>
      <c r="K21" s="38">
        <f t="shared" si="2"/>
        <v>0</v>
      </c>
      <c r="L21" s="45">
        <f>VLOOKUP(D21,'Holdings Manager'!$C$2:$H$65,6,FALSE)</f>
        <v>1461269.82</v>
      </c>
      <c r="M21" s="45">
        <f>VLOOKUP(D21,Sheet1!$C$2:$H$65,6,FALSE)</f>
        <v>1461269.82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43845</v>
      </c>
      <c r="B22" s="36" t="s">
        <v>59</v>
      </c>
      <c r="C22" s="43">
        <f>VLOOKUP(D22,'Holdings Manager'!$C$2:$O$65,13,FALSE)</f>
        <v>41</v>
      </c>
      <c r="D22" s="44" t="s">
        <v>139</v>
      </c>
      <c r="E22" s="44" t="s">
        <v>138</v>
      </c>
      <c r="F22" s="45">
        <f>VLOOKUP(D22,'Holdings Manager'!$C$2:$E$65,3,FALSE)</f>
        <v>11424</v>
      </c>
      <c r="G22" s="45">
        <f>VLOOKUP(D22,Sheet1!$C$2:$E$65,3,FALSE)</f>
        <v>11424</v>
      </c>
      <c r="H22" s="37">
        <f t="shared" si="1"/>
        <v>0</v>
      </c>
      <c r="I22" s="45">
        <f>VLOOKUP(D22,'Holdings Manager'!$C$2:$J$65,8,FALSE)</f>
        <v>171.6</v>
      </c>
      <c r="J22" s="45">
        <f>VLOOKUP(D22,Sheet1!$C$2:$J$65,8,FALSE)</f>
        <v>171.6</v>
      </c>
      <c r="K22" s="38">
        <f t="shared" si="2"/>
        <v>0</v>
      </c>
      <c r="L22" s="45">
        <f>VLOOKUP(D22,'Holdings Manager'!$C$2:$H$65,6,FALSE)</f>
        <v>1960358.4</v>
      </c>
      <c r="M22" s="45">
        <f>VLOOKUP(D22,Sheet1!$C$2:$H$65,6,FALSE)</f>
        <v>1960358.4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43845</v>
      </c>
      <c r="B23" s="36" t="s">
        <v>59</v>
      </c>
      <c r="C23" s="43">
        <f>VLOOKUP(D23,'Holdings Manager'!$C$2:$O$65,13,FALSE)</f>
        <v>43</v>
      </c>
      <c r="D23" s="44" t="s">
        <v>128</v>
      </c>
      <c r="E23" s="44">
        <v>398438408</v>
      </c>
      <c r="F23" s="45">
        <f>VLOOKUP(D23,'Holdings Manager'!$C$2:$E$65,3,FALSE)</f>
        <v>50445</v>
      </c>
      <c r="G23" s="45">
        <f>VLOOKUP(D23,Sheet1!$C$2:$E$65,3,FALSE)</f>
        <v>50445</v>
      </c>
      <c r="H23" s="37">
        <f t="shared" si="1"/>
        <v>0</v>
      </c>
      <c r="I23" s="45">
        <f>VLOOKUP(D23,'Holdings Manager'!$C$2:$J$65,8,FALSE)</f>
        <v>23.58</v>
      </c>
      <c r="J23" s="45">
        <f>VLOOKUP(D23,Sheet1!$C$2:$J$65,8,FALSE)</f>
        <v>23.58</v>
      </c>
      <c r="K23" s="38">
        <f t="shared" si="2"/>
        <v>0</v>
      </c>
      <c r="L23" s="45">
        <f>VLOOKUP(D23,'Holdings Manager'!$C$2:$H$65,6,FALSE)</f>
        <v>1189493.1000000001</v>
      </c>
      <c r="M23" s="45">
        <f>VLOOKUP(D23,Sheet1!$C$2:$H$65,6,FALSE)</f>
        <v>1189493.1000000001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43845</v>
      </c>
      <c r="B24" s="36" t="s">
        <v>59</v>
      </c>
      <c r="C24" s="43">
        <f>VLOOKUP(D24,'Holdings Manager'!$C$2:$O$65,13,FALSE)</f>
        <v>41</v>
      </c>
      <c r="D24" s="44" t="s">
        <v>136</v>
      </c>
      <c r="E24" s="44" t="s">
        <v>135</v>
      </c>
      <c r="F24" s="45">
        <f>VLOOKUP(D24,'Holdings Manager'!$C$2:$E$65,3,FALSE)</f>
        <v>17843</v>
      </c>
      <c r="G24" s="45">
        <f>VLOOKUP(D24,Sheet1!$C$2:$E$65,3,FALSE)</f>
        <v>17843</v>
      </c>
      <c r="H24" s="37">
        <f t="shared" si="1"/>
        <v>0</v>
      </c>
      <c r="I24" s="45">
        <f>VLOOKUP(D24,'Holdings Manager'!$C$2:$J$65,8,FALSE)</f>
        <v>86.73</v>
      </c>
      <c r="J24" s="45">
        <f>VLOOKUP(D24,Sheet1!$C$2:$J$65,8,FALSE)</f>
        <v>86.73</v>
      </c>
      <c r="K24" s="38">
        <f t="shared" si="2"/>
        <v>0</v>
      </c>
      <c r="L24" s="45">
        <f>VLOOKUP(D24,'Holdings Manager'!$C$2:$H$65,6,FALSE)</f>
        <v>1547523.39</v>
      </c>
      <c r="M24" s="45">
        <f>VLOOKUP(D24,Sheet1!$C$2:$H$65,6,FALSE)</f>
        <v>1547523.39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43845</v>
      </c>
      <c r="B25" s="36" t="s">
        <v>59</v>
      </c>
      <c r="C25" s="43">
        <f>VLOOKUP(D25,'Holdings Manager'!$C$2:$O$65,13,FALSE)</f>
        <v>41</v>
      </c>
      <c r="D25" s="44" t="s">
        <v>199</v>
      </c>
      <c r="E25" s="44" t="s">
        <v>411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17.239999999999998</v>
      </c>
      <c r="J25" s="45">
        <f>VLOOKUP(D25,Sheet1!$C$2:$J$65,8,FALSE)</f>
        <v>17.239999999999998</v>
      </c>
      <c r="K25" s="38">
        <f t="shared" si="2"/>
        <v>0</v>
      </c>
      <c r="L25" s="45">
        <f>VLOOKUP(D25,'Holdings Manager'!$C$2:$H$65,6,FALSE)</f>
        <v>720236.38</v>
      </c>
      <c r="M25" s="45">
        <f>VLOOKUP(D25,Sheet1!$C$2:$H$65,6,FALSE)</f>
        <v>719975.7</v>
      </c>
      <c r="N25" s="38">
        <f t="shared" si="3"/>
        <v>260.68000000005122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S25" s="39"/>
    </row>
    <row r="26" spans="1:19" x14ac:dyDescent="0.2">
      <c r="A26" s="47">
        <v>43845</v>
      </c>
      <c r="B26" s="36" t="s">
        <v>59</v>
      </c>
      <c r="C26" s="43">
        <f>VLOOKUP(D26,'Holdings Manager'!$C$2:$O$65,13,FALSE)</f>
        <v>43</v>
      </c>
      <c r="D26" s="44" t="s">
        <v>142</v>
      </c>
      <c r="E26" s="44" t="s">
        <v>141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10.153</v>
      </c>
      <c r="J26" s="45">
        <f>VLOOKUP(D26,Sheet1!$C$2:$J$65,8,FALSE)</f>
        <v>10.25</v>
      </c>
      <c r="K26" s="38">
        <f t="shared" si="2"/>
        <v>-9.6999999999999531E-2</v>
      </c>
      <c r="L26" s="45">
        <f>VLOOKUP(D26,'Holdings Manager'!$C$2:$H$65,6,FALSE)</f>
        <v>1439086.22</v>
      </c>
      <c r="M26" s="45">
        <f>VLOOKUP(D26,Sheet1!$C$2:$H$65,6,FALSE)</f>
        <v>1452551.52</v>
      </c>
      <c r="N26" s="38">
        <f t="shared" si="3"/>
        <v>-13465.300000000047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43845</v>
      </c>
      <c r="B27" s="36" t="s">
        <v>59</v>
      </c>
      <c r="C27" s="43">
        <f>VLOOKUP(D27,'Holdings Manager'!$C$2:$O$65,13,FALSE)</f>
        <v>41</v>
      </c>
      <c r="D27" s="44" t="s">
        <v>196</v>
      </c>
      <c r="E27" s="44" t="s">
        <v>414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49.45</v>
      </c>
      <c r="J27" s="45">
        <f>VLOOKUP(D27,Sheet1!$C$2:$J$65,8,FALSE)</f>
        <v>49.45</v>
      </c>
      <c r="K27" s="38">
        <f t="shared" si="2"/>
        <v>0</v>
      </c>
      <c r="L27" s="45">
        <f>VLOOKUP(D27,'Holdings Manager'!$C$2:$H$65,6,FALSE)</f>
        <v>922335.63</v>
      </c>
      <c r="M27" s="45">
        <f>VLOOKUP(D27,Sheet1!$C$2:$H$65,6,FALSE)</f>
        <v>923244.48</v>
      </c>
      <c r="N27" s="38">
        <f t="shared" si="3"/>
        <v>-908.84999999997672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43845</v>
      </c>
      <c r="B28" s="36" t="s">
        <v>59</v>
      </c>
      <c r="C28" s="43">
        <f>VLOOKUP(D28,'Holdings Manager'!$C$2:$O$65,13,FALSE)</f>
        <v>43</v>
      </c>
      <c r="D28" s="44" t="s">
        <v>169</v>
      </c>
      <c r="E28" s="44" t="s">
        <v>168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24.905000000000001</v>
      </c>
      <c r="J28" s="45">
        <f>VLOOKUP(D28,Sheet1!$C$2:$J$65,8,FALSE)</f>
        <v>24.98</v>
      </c>
      <c r="K28" s="38">
        <f t="shared" si="2"/>
        <v>-7.4999999999999289E-2</v>
      </c>
      <c r="L28" s="45">
        <f>VLOOKUP(D28,'Holdings Manager'!$C$2:$H$65,6,FALSE)</f>
        <v>149430</v>
      </c>
      <c r="M28" s="45">
        <f>VLOOKUP(D28,Sheet1!$C$2:$H$65,6,FALSE)</f>
        <v>149874</v>
      </c>
      <c r="N28" s="38">
        <f t="shared" si="3"/>
        <v>-444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43845</v>
      </c>
      <c r="B29" s="36" t="s">
        <v>59</v>
      </c>
      <c r="C29" s="43">
        <f>VLOOKUP(D29,'Holdings Manager'!$C$2:$O$65,13,FALSE)</f>
        <v>43</v>
      </c>
      <c r="D29" s="44" t="s">
        <v>126</v>
      </c>
      <c r="E29" s="44" t="s">
        <v>125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217.88</v>
      </c>
      <c r="J29" s="45">
        <f>VLOOKUP(D29,Sheet1!$C$2:$J$65,8,FALSE)</f>
        <v>217.88</v>
      </c>
      <c r="K29" s="38">
        <f t="shared" si="2"/>
        <v>0</v>
      </c>
      <c r="L29" s="45">
        <f>VLOOKUP(D29,'Holdings Manager'!$C$2:$H$65,6,FALSE)</f>
        <v>1377873.12</v>
      </c>
      <c r="M29" s="45">
        <f>VLOOKUP(D29,Sheet1!$C$2:$H$65,6,FALSE)</f>
        <v>1377873.12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43845</v>
      </c>
      <c r="B30" s="36" t="s">
        <v>59</v>
      </c>
      <c r="C30" s="43">
        <f>VLOOKUP(D30,'Holdings Manager'!$C$2:$O$65,13,FALSE)</f>
        <v>41</v>
      </c>
      <c r="D30" s="44" t="s">
        <v>207</v>
      </c>
      <c r="E30" s="44" t="s">
        <v>419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17.34</v>
      </c>
      <c r="J30" s="45">
        <f>VLOOKUP(D30,Sheet1!$C$2:$J$65,8,FALSE)</f>
        <v>17.34</v>
      </c>
      <c r="K30" s="38">
        <f t="shared" si="2"/>
        <v>0</v>
      </c>
      <c r="L30" s="45">
        <f>VLOOKUP(D30,'Holdings Manager'!$C$2:$H$65,6,FALSE)</f>
        <v>759357.87</v>
      </c>
      <c r="M30" s="45">
        <f>VLOOKUP(D30,Sheet1!$C$2:$H$65,6,FALSE)</f>
        <v>760028.55</v>
      </c>
      <c r="N30" s="38">
        <f t="shared" si="3"/>
        <v>-670.68000000005122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43845</v>
      </c>
      <c r="B31" s="36" t="s">
        <v>59</v>
      </c>
      <c r="C31" s="43">
        <f>VLOOKUP(D31,'Holdings Manager'!$C$2:$O$65,13,FALSE)</f>
        <v>41</v>
      </c>
      <c r="D31" s="44" t="s">
        <v>178</v>
      </c>
      <c r="E31" s="44" t="s">
        <v>397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89.6</v>
      </c>
      <c r="J31" s="45">
        <f>VLOOKUP(D31,Sheet1!$C$2:$J$65,8,FALSE)</f>
        <v>89.6</v>
      </c>
      <c r="K31" s="38">
        <f t="shared" si="2"/>
        <v>0</v>
      </c>
      <c r="L31" s="45">
        <f>VLOOKUP(D31,'Holdings Manager'!$C$2:$H$65,6,FALSE)</f>
        <v>2244446.33</v>
      </c>
      <c r="M31" s="45">
        <f>VLOOKUP(D31,Sheet1!$C$2:$H$65,6,FALSE)</f>
        <v>2243942.2799999998</v>
      </c>
      <c r="N31" s="38">
        <f t="shared" si="3"/>
        <v>504.0500000002794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43845</v>
      </c>
      <c r="B32" s="36" t="s">
        <v>59</v>
      </c>
      <c r="C32" s="43">
        <f>VLOOKUP(D32,'Holdings Manager'!$C$2:$O$65,13,FALSE)</f>
        <v>41</v>
      </c>
      <c r="D32" s="44" t="s">
        <v>109</v>
      </c>
      <c r="E32" s="44" t="s">
        <v>108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61.44</v>
      </c>
      <c r="J32" s="45">
        <f>VLOOKUP(D32,Sheet1!$C$2:$J$65,8,FALSE)</f>
        <v>61.44</v>
      </c>
      <c r="K32" s="38">
        <f t="shared" si="2"/>
        <v>0</v>
      </c>
      <c r="L32" s="45">
        <f>VLOOKUP(D32,'Holdings Manager'!$C$2:$H$65,6,FALSE)</f>
        <v>1678909.4399999999</v>
      </c>
      <c r="M32" s="45">
        <f>VLOOKUP(D32,Sheet1!$C$2:$H$65,6,FALSE)</f>
        <v>1678909.4399999999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43845</v>
      </c>
      <c r="B33" s="36" t="s">
        <v>59</v>
      </c>
      <c r="C33" s="43">
        <f>VLOOKUP(D33,'Holdings Manager'!$C$2:$O$65,13,FALSE)</f>
        <v>41</v>
      </c>
      <c r="D33" s="44" t="s">
        <v>148</v>
      </c>
      <c r="E33" s="44" t="s">
        <v>147</v>
      </c>
      <c r="F33" s="45">
        <f>VLOOKUP(D33,'Holdings Manager'!$C$2:$E$65,3,FALSE)</f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47.01</v>
      </c>
      <c r="J33" s="45">
        <f>VLOOKUP(D33,Sheet1!$C$2:$J$65,8,FALSE)</f>
        <v>47.01</v>
      </c>
      <c r="K33" s="38">
        <f t="shared" si="2"/>
        <v>0</v>
      </c>
      <c r="L33" s="45">
        <f>VLOOKUP(D33,'Holdings Manager'!$C$2:$H$65,6,FALSE)</f>
        <v>1322250.27</v>
      </c>
      <c r="M33" s="45">
        <f>VLOOKUP(D33,Sheet1!$C$2:$H$65,6,FALSE)</f>
        <v>1322250.27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43845</v>
      </c>
      <c r="B34" s="36" t="s">
        <v>59</v>
      </c>
      <c r="C34" s="43">
        <f>VLOOKUP(D34,'Holdings Manager'!$C$2:$O$65,13,FALSE)</f>
        <v>41</v>
      </c>
      <c r="D34" s="44" t="s">
        <v>205</v>
      </c>
      <c r="E34" s="44" t="s">
        <v>425</v>
      </c>
      <c r="F34" s="45">
        <f>VLOOKUP(D34,'Holdings Manager'!$C$2:$E$65,3,FALSE)</f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76.459999999999994</v>
      </c>
      <c r="J34" s="45">
        <f>VLOOKUP(D34,Sheet1!$C$2:$J$65,8,FALSE)</f>
        <v>76.459999999999994</v>
      </c>
      <c r="K34" s="38">
        <f t="shared" si="2"/>
        <v>0</v>
      </c>
      <c r="L34" s="45">
        <f>VLOOKUP(D34,'Holdings Manager'!$C$2:$H$65,6,FALSE)</f>
        <v>2175938.81</v>
      </c>
      <c r="M34" s="45">
        <f>VLOOKUP(D34,Sheet1!$C$2:$H$65,6,FALSE)</f>
        <v>2177860.64</v>
      </c>
      <c r="N34" s="38">
        <f t="shared" si="3"/>
        <v>-1921.8300000000745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43845</v>
      </c>
      <c r="B35" s="36" t="s">
        <v>59</v>
      </c>
      <c r="C35" s="43">
        <f>VLOOKUP(D35,'Holdings Manager'!$C$2:$O$65,13,FALSE)</f>
        <v>41</v>
      </c>
      <c r="D35" s="44" t="s">
        <v>202</v>
      </c>
      <c r="E35" s="44" t="s">
        <v>427</v>
      </c>
      <c r="F35" s="45">
        <f>VLOOKUP(D35,'Holdings Manager'!$C$2:$E$65,3,FALSE)</f>
        <v>41639</v>
      </c>
      <c r="G35" s="45">
        <f>VLOOKUP(D35,Sheet1!$C$2:$E$65,3,FALSE)</f>
        <v>41639</v>
      </c>
      <c r="H35" s="37">
        <f t="shared" si="1"/>
        <v>0</v>
      </c>
      <c r="I35" s="45">
        <f>VLOOKUP(D35,'Holdings Manager'!$C$2:$J$65,8,FALSE)</f>
        <v>21.01</v>
      </c>
      <c r="J35" s="45">
        <f>VLOOKUP(D35,Sheet1!$C$2:$J$65,8,FALSE)</f>
        <v>21.01</v>
      </c>
      <c r="K35" s="38">
        <f t="shared" si="2"/>
        <v>0</v>
      </c>
      <c r="L35" s="45">
        <f>VLOOKUP(D35,'Holdings Manager'!$C$2:$H$65,6,FALSE)</f>
        <v>1139429.05</v>
      </c>
      <c r="M35" s="45">
        <f>VLOOKUP(D35,Sheet1!$C$2:$H$65,6,FALSE)</f>
        <v>1140435.4099999999</v>
      </c>
      <c r="N35" s="38">
        <f t="shared" si="3"/>
        <v>-1006.3599999998696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43845</v>
      </c>
      <c r="B36" s="36" t="s">
        <v>59</v>
      </c>
      <c r="C36" s="43">
        <f>VLOOKUP(D36,'Holdings Manager'!$C$2:$O$65,13,FALSE)</f>
        <v>41</v>
      </c>
      <c r="D36" s="44">
        <v>7333378</v>
      </c>
      <c r="E36" s="44">
        <v>733337901</v>
      </c>
      <c r="F36" s="45">
        <f>VLOOKUP(D36,'Holdings Manager'!$C$2:$E$65,3,FALSE)</f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358.7</v>
      </c>
      <c r="J36" s="45">
        <f>VLOOKUP(D36,Sheet1!$C$2:$J$65,8,FALSE)</f>
        <v>358.7</v>
      </c>
      <c r="K36" s="38">
        <f t="shared" si="2"/>
        <v>0</v>
      </c>
      <c r="L36" s="45">
        <f>VLOOKUP(D36,'Holdings Manager'!$C$2:$H$65,6,FALSE)</f>
        <v>2510398.2200000002</v>
      </c>
      <c r="M36" s="45">
        <f>VLOOKUP(D36,Sheet1!$C$2:$H$65,6,FALSE)</f>
        <v>2512871.9</v>
      </c>
      <c r="N36" s="38">
        <f t="shared" si="3"/>
        <v>-2473.679999999702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43845</v>
      </c>
      <c r="B37" s="36" t="s">
        <v>59</v>
      </c>
      <c r="C37" s="43">
        <f>VLOOKUP(D37,'Holdings Manager'!$C$2:$O$65,13,FALSE)</f>
        <v>41</v>
      </c>
      <c r="D37" s="44">
        <v>7124594</v>
      </c>
      <c r="E37" s="44">
        <v>712459908</v>
      </c>
      <c r="F37" s="45">
        <f>VLOOKUP(D37,'Holdings Manager'!$C$2:$E$65,3,FALSE)</f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174.4</v>
      </c>
      <c r="J37" s="45">
        <f>VLOOKUP(D37,Sheet1!$C$2:$J$65,8,FALSE)</f>
        <v>174.4</v>
      </c>
      <c r="K37" s="38">
        <f t="shared" si="2"/>
        <v>0</v>
      </c>
      <c r="L37" s="45">
        <f>VLOOKUP(D37,'Holdings Manager'!$C$2:$H$65,6,FALSE)</f>
        <v>1138510.96</v>
      </c>
      <c r="M37" s="45">
        <f>VLOOKUP(D37,Sheet1!$C$2:$H$65,6,FALSE)</f>
        <v>1139632.82</v>
      </c>
      <c r="N37" s="38">
        <f t="shared" si="3"/>
        <v>-1121.8600000001024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43845</v>
      </c>
      <c r="B38" s="36" t="s">
        <v>59</v>
      </c>
      <c r="C38" s="43">
        <f>VLOOKUP(D38,'Holdings Manager'!$C$2:$O$65,13,FALSE)</f>
        <v>41</v>
      </c>
      <c r="D38" s="44">
        <v>6986041</v>
      </c>
      <c r="E38" s="44">
        <v>698604006</v>
      </c>
      <c r="F38" s="45">
        <f>VLOOKUP(D38,'Holdings Manager'!$C$2:$E$65,3,FALSE)</f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4345</v>
      </c>
      <c r="J38" s="45">
        <f>VLOOKUP(D38,Sheet1!$C$2:$J$65,8,FALSE)</f>
        <v>4345</v>
      </c>
      <c r="K38" s="38">
        <f t="shared" si="2"/>
        <v>0</v>
      </c>
      <c r="L38" s="45">
        <f>VLOOKUP(D38,'Holdings Manager'!$C$2:$H$65,6,FALSE)</f>
        <v>1397968.54</v>
      </c>
      <c r="M38" s="45">
        <f>VLOOKUP(D38,Sheet1!$C$2:$H$65,6,FALSE)</f>
        <v>1399431.65</v>
      </c>
      <c r="N38" s="38">
        <f t="shared" si="3"/>
        <v>-1463.1099999998696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43845</v>
      </c>
      <c r="B39" s="36" t="s">
        <v>59</v>
      </c>
      <c r="C39" s="43">
        <f>VLOOKUP(D39,'Holdings Manager'!$C$2:$O$65,13,FALSE)</f>
        <v>41</v>
      </c>
      <c r="D39" s="44">
        <v>6869302</v>
      </c>
      <c r="E39" s="44">
        <v>686930009</v>
      </c>
      <c r="F39" s="45">
        <f>VLOOKUP(D39,'Holdings Manager'!$C$2:$E$65,3,FALSE)</f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12360</v>
      </c>
      <c r="J39" s="45">
        <f>VLOOKUP(D39,Sheet1!$C$2:$J$65,8,FALSE)</f>
        <v>12360</v>
      </c>
      <c r="K39" s="38">
        <f t="shared" si="2"/>
        <v>0</v>
      </c>
      <c r="L39" s="45">
        <f>VLOOKUP(D39,'Holdings Manager'!$C$2:$H$65,6,FALSE)</f>
        <v>1223807.99</v>
      </c>
      <c r="M39" s="45">
        <f>VLOOKUP(D39,Sheet1!$C$2:$H$65,6,FALSE)</f>
        <v>1225088.82</v>
      </c>
      <c r="N39" s="38">
        <f t="shared" si="3"/>
        <v>-1280.8300000000745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43845</v>
      </c>
      <c r="B40" s="36" t="s">
        <v>59</v>
      </c>
      <c r="C40" s="43">
        <f>VLOOKUP(D40,'Holdings Manager'!$C$2:$O$65,13,FALSE)</f>
        <v>41</v>
      </c>
      <c r="D40" s="44">
        <v>6659428</v>
      </c>
      <c r="E40" s="44">
        <v>665942009</v>
      </c>
      <c r="F40" s="45">
        <f>VLOOKUP(D40,'Holdings Manager'!$C$2:$E$65,3,FALSE)</f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6430</v>
      </c>
      <c r="J40" s="45">
        <f>VLOOKUP(D40,Sheet1!$C$2:$J$65,8,FALSE)</f>
        <v>6430</v>
      </c>
      <c r="K40" s="38">
        <f t="shared" si="2"/>
        <v>0</v>
      </c>
      <c r="L40" s="45">
        <f>VLOOKUP(D40,'Holdings Manager'!$C$2:$H$65,6,FALSE)</f>
        <v>1446055.82</v>
      </c>
      <c r="M40" s="45">
        <f>VLOOKUP(D40,Sheet1!$C$2:$H$65,6,FALSE)</f>
        <v>1447569.26</v>
      </c>
      <c r="N40" s="38">
        <f t="shared" si="3"/>
        <v>-1513.4399999999441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43845</v>
      </c>
      <c r="B41" s="36" t="s">
        <v>59</v>
      </c>
      <c r="C41" s="43">
        <f>VLOOKUP(D41,'Holdings Manager'!$C$2:$O$65,13,FALSE)</f>
        <v>41</v>
      </c>
      <c r="D41" s="44">
        <v>6640682</v>
      </c>
      <c r="E41" s="44">
        <v>664068004</v>
      </c>
      <c r="F41" s="45">
        <f>VLOOKUP(D41,'Holdings Manager'!$C$2:$E$65,3,FALSE)</f>
        <v>13518</v>
      </c>
      <c r="G41" s="45">
        <f>VLOOKUP(D41,Sheet1!$C$2:$E$65,3,FALSE)</f>
        <v>13518</v>
      </c>
      <c r="H41" s="37">
        <f t="shared" si="1"/>
        <v>0</v>
      </c>
      <c r="I41" s="45">
        <f>VLOOKUP(D41,'Holdings Manager'!$C$2:$J$65,8,FALSE)</f>
        <v>15315</v>
      </c>
      <c r="J41" s="45">
        <f>VLOOKUP(D41,Sheet1!$C$2:$J$65,8,FALSE)</f>
        <v>15315</v>
      </c>
      <c r="K41" s="38">
        <f t="shared" si="2"/>
        <v>0</v>
      </c>
      <c r="L41" s="45">
        <f>VLOOKUP(D41,'Holdings Manager'!$C$2:$H$65,6,FALSE)</f>
        <v>1882159.83</v>
      </c>
      <c r="M41" s="45">
        <f>VLOOKUP(D41,Sheet1!$C$2:$H$65,6,FALSE)</f>
        <v>1884129.69</v>
      </c>
      <c r="N41" s="38">
        <f t="shared" si="3"/>
        <v>-1969.8599999998696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43845</v>
      </c>
      <c r="B42" s="36" t="s">
        <v>59</v>
      </c>
      <c r="C42" s="43">
        <f>VLOOKUP(D42,'Holdings Manager'!$C$2:$O$65,13,FALSE)</f>
        <v>41</v>
      </c>
      <c r="D42" s="44">
        <v>6616508</v>
      </c>
      <c r="E42" s="44">
        <v>661650903</v>
      </c>
      <c r="F42" s="45">
        <f>VLOOKUP(D42,'Holdings Manager'!$C$2:$E$65,3,FALSE)</f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1632</v>
      </c>
      <c r="J42" s="45">
        <f>VLOOKUP(D42,Sheet1!$C$2:$J$65,8,FALSE)</f>
        <v>1632</v>
      </c>
      <c r="K42" s="38">
        <f t="shared" si="2"/>
        <v>0</v>
      </c>
      <c r="L42" s="45">
        <f>VLOOKUP(D42,'Holdings Manager'!$C$2:$H$65,6,FALSE)</f>
        <v>300820.95</v>
      </c>
      <c r="M42" s="45">
        <f>VLOOKUP(D42,Sheet1!$C$2:$H$65,6,FALSE)</f>
        <v>301135.78000000003</v>
      </c>
      <c r="N42" s="38">
        <f t="shared" si="3"/>
        <v>-314.8300000000163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/>
      <c r="S42" s="39"/>
    </row>
    <row r="43" spans="1:19" x14ac:dyDescent="0.2">
      <c r="A43" s="47">
        <v>43845</v>
      </c>
      <c r="B43" s="36" t="s">
        <v>59</v>
      </c>
      <c r="C43" s="43">
        <f>VLOOKUP(D43,'Holdings Manager'!$C$2:$O$65,13,FALSE)</f>
        <v>41</v>
      </c>
      <c r="D43" s="44">
        <v>6555805</v>
      </c>
      <c r="E43" s="44">
        <v>655580009</v>
      </c>
      <c r="F43" s="45">
        <f>VLOOKUP(D43,'Holdings Manager'!$C$2:$E$65,3,FALSE)</f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4030</v>
      </c>
      <c r="J43" s="45">
        <f>VLOOKUP(D43,Sheet1!$C$2:$J$65,8,FALSE)</f>
        <v>4030</v>
      </c>
      <c r="K43" s="38">
        <f t="shared" si="2"/>
        <v>0</v>
      </c>
      <c r="L43" s="45">
        <f>VLOOKUP(D43,'Holdings Manager'!$C$2:$H$65,6,FALSE)</f>
        <v>839010.86</v>
      </c>
      <c r="M43" s="45">
        <f>VLOOKUP(D43,Sheet1!$C$2:$H$65,6,FALSE)</f>
        <v>839888.97</v>
      </c>
      <c r="N43" s="38">
        <f t="shared" si="3"/>
        <v>-878.10999999998603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/>
      <c r="S43" s="39"/>
    </row>
    <row r="44" spans="1:19" x14ac:dyDescent="0.2">
      <c r="A44" s="47">
        <v>43845</v>
      </c>
      <c r="B44" s="36" t="s">
        <v>59</v>
      </c>
      <c r="C44" s="43">
        <f>VLOOKUP(D44,'Holdings Manager'!$C$2:$O$65,13,FALSE)</f>
        <v>41</v>
      </c>
      <c r="D44" s="44">
        <v>6356406</v>
      </c>
      <c r="E44" s="44">
        <v>635640006</v>
      </c>
      <c r="F44" s="45">
        <f>VLOOKUP(D44,'Holdings Manager'!$C$2:$E$65,3,FALSE)</f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2670</v>
      </c>
      <c r="J44" s="45">
        <f>VLOOKUP(D44,Sheet1!$C$2:$J$65,8,FALSE)</f>
        <v>2670</v>
      </c>
      <c r="K44" s="38">
        <f t="shared" si="2"/>
        <v>0</v>
      </c>
      <c r="L44" s="45">
        <f>VLOOKUP(D44,'Holdings Manager'!$C$2:$H$65,6,FALSE)</f>
        <v>458678.3</v>
      </c>
      <c r="M44" s="45">
        <f>VLOOKUP(D44,Sheet1!$C$2:$H$65,6,FALSE)</f>
        <v>459158.35</v>
      </c>
      <c r="N44" s="38">
        <f t="shared" si="3"/>
        <v>-480.04999999998836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/>
      <c r="S44" s="39"/>
    </row>
    <row r="45" spans="1:19" x14ac:dyDescent="0.2">
      <c r="A45" s="47">
        <v>43845</v>
      </c>
      <c r="B45" s="36" t="s">
        <v>59</v>
      </c>
      <c r="C45" s="43">
        <f>VLOOKUP(D45,'Holdings Manager'!$C$2:$O$65,13,FALSE)</f>
        <v>41</v>
      </c>
      <c r="D45" s="44">
        <v>6269861</v>
      </c>
      <c r="E45" s="44">
        <v>626986905</v>
      </c>
      <c r="F45" s="45">
        <f>VLOOKUP(D45,'Holdings Manager'!$C$2:$E$65,3,FALSE)</f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1850</v>
      </c>
      <c r="J45" s="45">
        <f>VLOOKUP(D45,Sheet1!$C$2:$J$65,8,FALSE)</f>
        <v>1850</v>
      </c>
      <c r="K45" s="38">
        <f t="shared" si="2"/>
        <v>0</v>
      </c>
      <c r="L45" s="45">
        <f>VLOOKUP(D45,'Holdings Manager'!$C$2:$H$65,6,FALSE)</f>
        <v>1140391.8400000001</v>
      </c>
      <c r="M45" s="45">
        <f>VLOOKUP(D45,Sheet1!$C$2:$H$65,6,FALSE)</f>
        <v>1141585.3700000001</v>
      </c>
      <c r="N45" s="38">
        <f t="shared" si="3"/>
        <v>-1193.5300000000279</v>
      </c>
      <c r="O45" s="45">
        <f>IFERROR(VLOOKUP(D45,'Accruals Manager'!$B$2:$C$33,2,FALSE),0)</f>
        <v>1546.84</v>
      </c>
      <c r="P45" s="45">
        <v>1546.84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43845</v>
      </c>
      <c r="B46" s="36" t="s">
        <v>59</v>
      </c>
      <c r="C46" s="43">
        <f>VLOOKUP(D46,'Holdings Manager'!$C$2:$O$65,13,FALSE)</f>
        <v>41</v>
      </c>
      <c r="D46" s="44">
        <v>6229597</v>
      </c>
      <c r="E46" s="44">
        <v>622959906</v>
      </c>
      <c r="F46" s="45">
        <f>VLOOKUP(D46,'Holdings Manager'!$C$2:$E$65,3,FALSE)</f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912</v>
      </c>
      <c r="J46" s="45">
        <f>VLOOKUP(D46,Sheet1!$C$2:$J$65,8,FALSE)</f>
        <v>912</v>
      </c>
      <c r="K46" s="38">
        <f t="shared" si="2"/>
        <v>0</v>
      </c>
      <c r="L46" s="45">
        <f>VLOOKUP(D46,'Holdings Manager'!$C$2:$H$65,6,FALSE)</f>
        <v>1424525.84</v>
      </c>
      <c r="M46" s="45">
        <f>VLOOKUP(D46,Sheet1!$C$2:$H$65,6,FALSE)</f>
        <v>1426016.75</v>
      </c>
      <c r="N46" s="38">
        <f t="shared" si="3"/>
        <v>-1490.9099999999162</v>
      </c>
      <c r="O46" s="45">
        <f>IFERROR(VLOOKUP(D46,'Accruals Manager'!$B$2:$C$33,2,FALSE),0)</f>
        <v>7055.21</v>
      </c>
      <c r="P46" s="45">
        <v>7055.21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43845</v>
      </c>
      <c r="B47" s="36" t="s">
        <v>59</v>
      </c>
      <c r="C47" s="43">
        <f>VLOOKUP(D47,'Holdings Manager'!$C$2:$O$65,13,FALSE)</f>
        <v>41</v>
      </c>
      <c r="D47" s="44">
        <v>6054603</v>
      </c>
      <c r="E47" s="44">
        <v>605460005</v>
      </c>
      <c r="F47" s="45">
        <f>VLOOKUP(D47,'Holdings Manager'!$C$2:$E$65,3,FALSE)</f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1190</v>
      </c>
      <c r="J47" s="45">
        <f>VLOOKUP(D47,Sheet1!$C$2:$J$65,8,FALSE)</f>
        <v>1190</v>
      </c>
      <c r="K47" s="38">
        <f t="shared" si="2"/>
        <v>0</v>
      </c>
      <c r="L47" s="45">
        <f>VLOOKUP(D47,'Holdings Manager'!$C$2:$H$65,6,FALSE)</f>
        <v>937816.72</v>
      </c>
      <c r="M47" s="45">
        <f>VLOOKUP(D47,Sheet1!$C$2:$H$65,6,FALSE)</f>
        <v>938798.23</v>
      </c>
      <c r="N47" s="38">
        <f t="shared" si="3"/>
        <v>-981.51000000000931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43845</v>
      </c>
      <c r="B48" s="36" t="s">
        <v>59</v>
      </c>
      <c r="C48" s="43">
        <f>VLOOKUP(D48,'Holdings Manager'!$C$2:$O$65,13,FALSE)</f>
        <v>41</v>
      </c>
      <c r="D48" s="44">
        <v>6021500</v>
      </c>
      <c r="E48" s="44">
        <v>602150005</v>
      </c>
      <c r="F48" s="45">
        <f>VLOOKUP(D48,'Holdings Manager'!$C$2:$E$65,3,FALSE)</f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2549</v>
      </c>
      <c r="J48" s="45">
        <f>VLOOKUP(D48,Sheet1!$C$2:$J$65,8,FALSE)</f>
        <v>2549</v>
      </c>
      <c r="K48" s="38">
        <f t="shared" si="2"/>
        <v>0</v>
      </c>
      <c r="L48" s="45">
        <f>VLOOKUP(D48,'Holdings Manager'!$C$2:$H$65,6,FALSE)</f>
        <v>417128.05</v>
      </c>
      <c r="M48" s="45">
        <f>VLOOKUP(D48,Sheet1!$C$2:$H$65,6,FALSE)</f>
        <v>417564.62</v>
      </c>
      <c r="N48" s="38">
        <f t="shared" si="3"/>
        <v>-436.57000000000698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43845</v>
      </c>
      <c r="B49" s="36" t="s">
        <v>59</v>
      </c>
      <c r="C49" s="43">
        <f>VLOOKUP(D49,'Holdings Manager'!$C$2:$O$65,13,FALSE)</f>
        <v>41</v>
      </c>
      <c r="D49" s="44">
        <v>5999330</v>
      </c>
      <c r="E49" s="44">
        <v>599933900</v>
      </c>
      <c r="F49" s="45">
        <f>VLOOKUP(D49,'Holdings Manager'!$C$2:$E$65,3,FALSE)</f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224.6</v>
      </c>
      <c r="J49" s="45">
        <f>VLOOKUP(D49,Sheet1!$C$2:$J$65,8,FALSE)</f>
        <v>224.6</v>
      </c>
      <c r="K49" s="38">
        <f t="shared" si="2"/>
        <v>0</v>
      </c>
      <c r="L49" s="45">
        <f>VLOOKUP(D49,'Holdings Manager'!$C$2:$H$65,6,FALSE)</f>
        <v>2103887.41</v>
      </c>
      <c r="M49" s="45">
        <f>VLOOKUP(D49,Sheet1!$C$2:$H$65,6,FALSE)</f>
        <v>2103414.94</v>
      </c>
      <c r="N49" s="38">
        <f t="shared" si="3"/>
        <v>472.47000000020489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43845</v>
      </c>
      <c r="B50" s="36" t="s">
        <v>59</v>
      </c>
      <c r="C50" s="43">
        <f>VLOOKUP(D50,'Holdings Manager'!$C$2:$O$65,13,FALSE)</f>
        <v>41</v>
      </c>
      <c r="D50" s="44">
        <v>5889505</v>
      </c>
      <c r="E50" s="44">
        <v>588950907</v>
      </c>
      <c r="F50" s="45">
        <f>VLOOKUP(D50,'Holdings Manager'!$C$2:$E$65,3,FALSE)</f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21.17</v>
      </c>
      <c r="J50" s="45">
        <f>VLOOKUP(D50,Sheet1!$C$2:$J$65,8,FALSE)</f>
        <v>21.17</v>
      </c>
      <c r="K50" s="38">
        <f t="shared" si="2"/>
        <v>0</v>
      </c>
      <c r="L50" s="45">
        <f>VLOOKUP(D50,'Holdings Manager'!$C$2:$H$65,6,FALSE)</f>
        <v>1256521.68</v>
      </c>
      <c r="M50" s="45">
        <f>VLOOKUP(D50,Sheet1!$C$2:$H$65,6,FALSE)</f>
        <v>1256239.5</v>
      </c>
      <c r="N50" s="38">
        <f t="shared" si="3"/>
        <v>282.17999999993481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43845</v>
      </c>
      <c r="B51" s="36" t="s">
        <v>59</v>
      </c>
      <c r="C51" s="43">
        <f>VLOOKUP(D51,'Holdings Manager'!$C$2:$O$65,13,FALSE)</f>
        <v>41</v>
      </c>
      <c r="D51" s="44">
        <v>5330047</v>
      </c>
      <c r="E51" s="44">
        <v>533004909</v>
      </c>
      <c r="F51" s="45">
        <f>VLOOKUP(D51,'Holdings Manager'!$C$2:$E$65,3,FALSE)</f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156.05000000000001</v>
      </c>
      <c r="J51" s="45">
        <f>VLOOKUP(D51,Sheet1!$C$2:$J$65,8,FALSE)</f>
        <v>156.05000000000001</v>
      </c>
      <c r="K51" s="38">
        <f t="shared" si="2"/>
        <v>0</v>
      </c>
      <c r="L51" s="45">
        <f>VLOOKUP(D51,'Holdings Manager'!$C$2:$H$65,6,FALSE)</f>
        <v>1982949.07</v>
      </c>
      <c r="M51" s="45">
        <f>VLOOKUP(D51,Sheet1!$C$2:$H$65,6,FALSE)</f>
        <v>1982503.75</v>
      </c>
      <c r="N51" s="38">
        <f t="shared" si="3"/>
        <v>445.32000000006519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43845</v>
      </c>
      <c r="B52" s="36" t="s">
        <v>59</v>
      </c>
      <c r="C52" s="43">
        <f>VLOOKUP(D52,'Holdings Manager'!$C$2:$O$65,13,FALSE)</f>
        <v>41</v>
      </c>
      <c r="D52" s="44">
        <v>4031879</v>
      </c>
      <c r="E52" s="44">
        <v>403187909</v>
      </c>
      <c r="F52" s="45">
        <f>VLOOKUP(D52,'Holdings Manager'!$C$2:$E$65,3,FALSE)</f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25.14</v>
      </c>
      <c r="J52" s="45">
        <f>VLOOKUP(D52,Sheet1!$C$2:$J$65,8,FALSE)</f>
        <v>25.14</v>
      </c>
      <c r="K52" s="38">
        <f t="shared" si="2"/>
        <v>0</v>
      </c>
      <c r="L52" s="45">
        <f>VLOOKUP(D52,'Holdings Manager'!$C$2:$H$65,6,FALSE)</f>
        <v>1225713.07</v>
      </c>
      <c r="M52" s="45">
        <f>VLOOKUP(D52,Sheet1!$C$2:$H$65,6,FALSE)</f>
        <v>1225437.81</v>
      </c>
      <c r="N52" s="38">
        <f t="shared" si="3"/>
        <v>275.26000000000931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43845</v>
      </c>
      <c r="B53" s="36" t="s">
        <v>59</v>
      </c>
      <c r="C53" s="43">
        <f>VLOOKUP(D53,'Holdings Manager'!$C$2:$O$65,13,FALSE)</f>
        <v>43</v>
      </c>
      <c r="D53" s="44">
        <v>2821481</v>
      </c>
      <c r="E53" s="44">
        <v>835699307</v>
      </c>
      <c r="F53" s="45">
        <f>VLOOKUP(D53,'Holdings Manager'!$C$2:$E$65,3,FALSE)</f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71.599999999999994</v>
      </c>
      <c r="J53" s="45">
        <f>VLOOKUP(D53,Sheet1!$C$2:$J$65,8,FALSE)</f>
        <v>71.599999999999994</v>
      </c>
      <c r="K53" s="38">
        <f t="shared" si="2"/>
        <v>0</v>
      </c>
      <c r="L53" s="45">
        <f>VLOOKUP(D53,'Holdings Manager'!$C$2:$H$65,6,FALSE)</f>
        <v>2951781.6</v>
      </c>
      <c r="M53" s="45">
        <f>VLOOKUP(D53,Sheet1!$C$2:$H$65,6,FALSE)</f>
        <v>2951781.6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43845</v>
      </c>
      <c r="B54" s="36" t="s">
        <v>59</v>
      </c>
      <c r="C54" s="43">
        <f>VLOOKUP(D54,'Holdings Manager'!$C$2:$O$65,13,FALSE)</f>
        <v>41</v>
      </c>
      <c r="D54" s="44">
        <v>2793182</v>
      </c>
      <c r="E54" s="44">
        <v>292505104</v>
      </c>
      <c r="F54" s="45">
        <f>VLOOKUP(D54,'Holdings Manager'!$C$2:$E$65,3,FALSE)</f>
        <v>101063</v>
      </c>
      <c r="G54" s="45">
        <f>VLOOKUP(D54,Sheet1!$C$2:$E$65,3,FALSE)</f>
        <v>101063</v>
      </c>
      <c r="H54" s="37">
        <f t="shared" si="1"/>
        <v>0</v>
      </c>
      <c r="I54" s="45">
        <f>VLOOKUP(D54,'Holdings Manager'!$C$2:$J$65,8,FALSE)</f>
        <v>4.2300000000000004</v>
      </c>
      <c r="J54" s="45">
        <f>VLOOKUP(D54,Sheet1!$C$2:$J$65,8,FALSE)</f>
        <v>4.2300000000000004</v>
      </c>
      <c r="K54" s="38">
        <f t="shared" si="2"/>
        <v>0</v>
      </c>
      <c r="L54" s="45">
        <f>VLOOKUP(D54,'Holdings Manager'!$C$2:$H$65,6,FALSE)</f>
        <v>427496.49</v>
      </c>
      <c r="M54" s="45">
        <f>VLOOKUP(D54,Sheet1!$C$2:$H$65,6,FALSE)</f>
        <v>427496.49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43845</v>
      </c>
      <c r="B55" s="36" t="s">
        <v>59</v>
      </c>
      <c r="C55" s="43">
        <f>VLOOKUP(D55,'Holdings Manager'!$C$2:$O$65,13,FALSE)</f>
        <v>43</v>
      </c>
      <c r="D55" s="44">
        <v>2775135</v>
      </c>
      <c r="E55" s="44">
        <v>803054204</v>
      </c>
      <c r="F55" s="45">
        <f>VLOOKUP(D55,'Holdings Manager'!$C$2:$E$65,3,FALSE)</f>
        <v>13700</v>
      </c>
      <c r="G55" s="45">
        <f>VLOOKUP(D55,Sheet1!$C$2:$E$65,3,FALSE)</f>
        <v>13700</v>
      </c>
      <c r="H55" s="37">
        <f t="shared" si="1"/>
        <v>0</v>
      </c>
      <c r="I55" s="45">
        <f>VLOOKUP(D55,'Holdings Manager'!$C$2:$J$65,8,FALSE)</f>
        <v>136.4</v>
      </c>
      <c r="J55" s="45">
        <f>VLOOKUP(D55,Sheet1!$C$2:$J$65,8,FALSE)</f>
        <v>136.4</v>
      </c>
      <c r="K55" s="38">
        <f t="shared" si="2"/>
        <v>0</v>
      </c>
      <c r="L55" s="45">
        <f>VLOOKUP(D55,'Holdings Manager'!$C$2:$H$65,6,FALSE)</f>
        <v>1868680</v>
      </c>
      <c r="M55" s="45">
        <f>VLOOKUP(D55,Sheet1!$C$2:$H$65,6,FALSE)</f>
        <v>1868680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43845</v>
      </c>
      <c r="B56" s="36" t="s">
        <v>59</v>
      </c>
      <c r="C56" s="43">
        <f>VLOOKUP(D56,'Holdings Manager'!$C$2:$O$65,13,FALSE)</f>
        <v>43</v>
      </c>
      <c r="D56" s="44">
        <v>2704485</v>
      </c>
      <c r="E56" s="44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8.0399999999999991</v>
      </c>
      <c r="J56" s="45">
        <f>VLOOKUP(D56,Sheet1!$C$2:$J$65,8,FALSE)</f>
        <v>8.0399999999999991</v>
      </c>
      <c r="K56" s="38">
        <f t="shared" si="2"/>
        <v>0</v>
      </c>
      <c r="L56" s="45">
        <f>VLOOKUP(D56,'Holdings Manager'!$C$2:$H$65,6,FALSE)</f>
        <v>796072.56</v>
      </c>
      <c r="M56" s="45">
        <f>VLOOKUP(D56,Sheet1!$C$2:$H$65,6,FALSE)</f>
        <v>796072.56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43845</v>
      </c>
      <c r="B57" s="36" t="s">
        <v>59</v>
      </c>
      <c r="C57" s="43">
        <f>VLOOKUP(D57,'Holdings Manager'!$C$2:$O$65,13,FALSE)</f>
        <v>41</v>
      </c>
      <c r="D57" s="44">
        <v>2655657</v>
      </c>
      <c r="E57" s="44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46.45</v>
      </c>
      <c r="J57" s="45">
        <f>VLOOKUP(D57,Sheet1!$C$2:$J$65,8,FALSE)</f>
        <v>46.45</v>
      </c>
      <c r="K57" s="38">
        <f t="shared" si="2"/>
        <v>0</v>
      </c>
      <c r="L57" s="45">
        <f>VLOOKUP(D57,'Holdings Manager'!$C$2:$H$65,6,FALSE)</f>
        <v>1428802</v>
      </c>
      <c r="M57" s="45">
        <f>VLOOKUP(D57,Sheet1!$C$2:$H$65,6,FALSE)</f>
        <v>1428802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43845</v>
      </c>
      <c r="B58" s="36" t="s">
        <v>59</v>
      </c>
      <c r="C58" s="43">
        <f>VLOOKUP(D58,'Holdings Manager'!$C$2:$O$65,13,FALSE)</f>
        <v>43</v>
      </c>
      <c r="D58" s="44">
        <v>2615565</v>
      </c>
      <c r="E58" s="44" t="s">
        <v>162</v>
      </c>
      <c r="F58" s="45">
        <f>VLOOKUP(D58,'Holdings Manager'!$C$2:$E$65,3,FALSE)</f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49.1</v>
      </c>
      <c r="J58" s="45">
        <f>VLOOKUP(D58,Sheet1!$C$2:$J$65,8,FALSE)</f>
        <v>49.1</v>
      </c>
      <c r="K58" s="38">
        <f t="shared" si="2"/>
        <v>0</v>
      </c>
      <c r="L58" s="45">
        <f>VLOOKUP(D58,'Holdings Manager'!$C$2:$H$65,6,FALSE)</f>
        <v>2007453.5</v>
      </c>
      <c r="M58" s="45">
        <f>VLOOKUP(D58,Sheet1!$C$2:$H$65,6,FALSE)</f>
        <v>2007453.5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43845</v>
      </c>
      <c r="B59" s="36" t="s">
        <v>59</v>
      </c>
      <c r="C59" s="43">
        <f>VLOOKUP(D59,'Holdings Manager'!$C$2:$O$65,13,FALSE)</f>
        <v>43</v>
      </c>
      <c r="D59" s="44">
        <v>2559975</v>
      </c>
      <c r="E59" s="44" t="s">
        <v>130</v>
      </c>
      <c r="F59" s="45">
        <f>VLOOKUP(D59,'Holdings Manager'!$C$2:$E$65,3,FALSE)</f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23.45</v>
      </c>
      <c r="J59" s="45">
        <f>VLOOKUP(D59,Sheet1!$C$2:$J$65,8,FALSE)</f>
        <v>23.61</v>
      </c>
      <c r="K59" s="38">
        <f t="shared" si="2"/>
        <v>-0.16000000000000014</v>
      </c>
      <c r="L59" s="45">
        <f>VLOOKUP(D59,'Holdings Manager'!$C$2:$H$65,6,FALSE)</f>
        <v>525608.30000000005</v>
      </c>
      <c r="M59" s="45">
        <f>VLOOKUP(D59,Sheet1!$C$2:$H$65,6,FALSE)</f>
        <v>529149.71</v>
      </c>
      <c r="N59" s="38">
        <f t="shared" si="3"/>
        <v>-3541.4099999999162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 t="s">
        <v>47</v>
      </c>
      <c r="S59" s="39"/>
    </row>
    <row r="60" spans="1:19" x14ac:dyDescent="0.2">
      <c r="A60" s="47">
        <v>43845</v>
      </c>
      <c r="B60" s="36" t="s">
        <v>59</v>
      </c>
      <c r="C60" s="43">
        <f>VLOOKUP(D60,'Holdings Manager'!$C$2:$O$65,13,FALSE)</f>
        <v>43</v>
      </c>
      <c r="D60" s="44">
        <v>2430025</v>
      </c>
      <c r="E60" s="44">
        <v>861012102</v>
      </c>
      <c r="F60" s="45">
        <f>VLOOKUP(D60,'Holdings Manager'!$C$2:$E$65,3,FALSE)</f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27.34</v>
      </c>
      <c r="J60" s="45">
        <f>VLOOKUP(D60,Sheet1!$C$2:$J$65,8,FALSE)</f>
        <v>27.34</v>
      </c>
      <c r="K60" s="38">
        <f t="shared" si="2"/>
        <v>0</v>
      </c>
      <c r="L60" s="45">
        <f>VLOOKUP(D60,'Holdings Manager'!$C$2:$H$65,6,FALSE)</f>
        <v>1765699.22</v>
      </c>
      <c r="M60" s="45">
        <f>VLOOKUP(D60,Sheet1!$C$2:$H$65,6,FALSE)</f>
        <v>1765699.22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43845</v>
      </c>
      <c r="B61" s="36" t="s">
        <v>59</v>
      </c>
      <c r="C61" s="43">
        <f>VLOOKUP(D61,'Holdings Manager'!$C$2:$O$65,13,FALSE)</f>
        <v>43</v>
      </c>
      <c r="D61" s="44">
        <v>2402444</v>
      </c>
      <c r="E61" s="44">
        <v>686330101</v>
      </c>
      <c r="F61" s="45">
        <f>VLOOKUP(D61,'Holdings Manager'!$C$2:$E$65,3,FALSE)</f>
        <v>17307</v>
      </c>
      <c r="G61" s="45">
        <f>VLOOKUP(D61,Sheet1!$C$2:$E$65,3,FALSE)</f>
        <v>17307</v>
      </c>
      <c r="H61" s="37">
        <f t="shared" si="1"/>
        <v>0</v>
      </c>
      <c r="I61" s="45">
        <f>VLOOKUP(D61,'Holdings Manager'!$C$2:$J$65,8,FALSE)</f>
        <v>84.17</v>
      </c>
      <c r="J61" s="45">
        <f>VLOOKUP(D61,Sheet1!$C$2:$J$65,8,FALSE)</f>
        <v>84.17</v>
      </c>
      <c r="K61" s="38">
        <f t="shared" si="2"/>
        <v>0</v>
      </c>
      <c r="L61" s="45">
        <f>VLOOKUP(D61,'Holdings Manager'!$C$2:$H$65,6,FALSE)</f>
        <v>1456730.19</v>
      </c>
      <c r="M61" s="45">
        <f>VLOOKUP(D61,Sheet1!$C$2:$H$65,6,FALSE)</f>
        <v>1456730.19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43845</v>
      </c>
      <c r="B62" s="36" t="s">
        <v>59</v>
      </c>
      <c r="C62" s="43">
        <f>VLOOKUP(D62,'Holdings Manager'!$C$2:$O$65,13,FALSE)</f>
        <v>41</v>
      </c>
      <c r="D62" s="44">
        <v>2311614</v>
      </c>
      <c r="E62" s="44" t="s">
        <v>119</v>
      </c>
      <c r="F62" s="45">
        <f>VLOOKUP(D62,'Holdings Manager'!$C$2:$E$65,3,FALSE)</f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158.02000000000001</v>
      </c>
      <c r="J62" s="45">
        <f>VLOOKUP(D62,Sheet1!$C$2:$J$65,8,FALSE)</f>
        <v>158.02000000000001</v>
      </c>
      <c r="K62" s="38">
        <f t="shared" si="2"/>
        <v>0</v>
      </c>
      <c r="L62" s="45">
        <f>VLOOKUP(D62,'Holdings Manager'!$C$2:$H$65,6,FALSE)</f>
        <v>2203430.88</v>
      </c>
      <c r="M62" s="45">
        <f>VLOOKUP(D62,Sheet1!$C$2:$H$65,6,FALSE)</f>
        <v>2203430.88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43845</v>
      </c>
      <c r="B63" s="36" t="s">
        <v>59</v>
      </c>
      <c r="C63" s="43">
        <f>VLOOKUP(D63,'Holdings Manager'!$C$2:$O$65,13,FALSE)</f>
        <v>41</v>
      </c>
      <c r="D63" s="44">
        <v>2181334</v>
      </c>
      <c r="E63" s="44" t="s">
        <v>115</v>
      </c>
      <c r="F63" s="45">
        <f>VLOOKUP(D63,'Holdings Manager'!$C$2:$E$65,3,FALSE)</f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113.92</v>
      </c>
      <c r="J63" s="45">
        <f>VLOOKUP(D63,Sheet1!$C$2:$J$65,8,FALSE)</f>
        <v>113.92</v>
      </c>
      <c r="K63" s="38">
        <f t="shared" si="2"/>
        <v>0</v>
      </c>
      <c r="L63" s="45">
        <f>VLOOKUP(D63,'Holdings Manager'!$C$2:$H$65,6,FALSE)</f>
        <v>1564577.28</v>
      </c>
      <c r="M63" s="45">
        <f>VLOOKUP(D63,Sheet1!$C$2:$H$65,6,FALSE)</f>
        <v>1564577.28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43845</v>
      </c>
      <c r="B64" s="36" t="s">
        <v>59</v>
      </c>
      <c r="C64" s="43">
        <f>VLOOKUP(D64,'Holdings Manager'!$C$2:$O$65,13,FALSE)</f>
        <v>41</v>
      </c>
      <c r="D64" s="44">
        <v>2125097</v>
      </c>
      <c r="E64" s="44">
        <v>124765108</v>
      </c>
      <c r="F64" s="45">
        <f>VLOOKUP(D64,'Holdings Manager'!$C$2:$E$65,3,FALSE)</f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29.55</v>
      </c>
      <c r="J64" s="45">
        <f>VLOOKUP(D64,Sheet1!$C$2:$J$65,8,FALSE)</f>
        <v>29.55</v>
      </c>
      <c r="K64" s="38">
        <f t="shared" si="2"/>
        <v>0</v>
      </c>
      <c r="L64" s="45">
        <f>VLOOKUP(D64,'Holdings Manager'!$C$2:$H$65,6,FALSE)</f>
        <v>1823412.3</v>
      </c>
      <c r="M64" s="45">
        <f>VLOOKUP(D64,Sheet1!$C$2:$H$65,6,FALSE)</f>
        <v>1823412.3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43845</v>
      </c>
      <c r="B65" s="36" t="s">
        <v>59</v>
      </c>
      <c r="C65" s="43">
        <f>VLOOKUP(D65,'Holdings Manager'!$C$2:$O$65,13,FALSE)</f>
        <v>41</v>
      </c>
      <c r="D65" s="44">
        <v>2124533</v>
      </c>
      <c r="E65" s="44">
        <v>878742204</v>
      </c>
      <c r="F65" s="45">
        <f>VLOOKUP(D65,'Holdings Manager'!$C$2:$E$65,3,FALSE)</f>
        <v>26789</v>
      </c>
      <c r="G65" s="45">
        <f>VLOOKUP(D65,Sheet1!$C$2:$E$65,3,FALSE)</f>
        <v>26789</v>
      </c>
      <c r="H65" s="37">
        <f t="shared" si="1"/>
        <v>0</v>
      </c>
      <c r="I65" s="45">
        <f>VLOOKUP(D65,'Holdings Manager'!$C$2:$J$65,8,FALSE)</f>
        <v>16.11</v>
      </c>
      <c r="J65" s="45">
        <f>VLOOKUP(D65,Sheet1!$C$2:$J$65,8,FALSE)</f>
        <v>16.11</v>
      </c>
      <c r="K65" s="38">
        <f t="shared" si="2"/>
        <v>0</v>
      </c>
      <c r="L65" s="45">
        <f>VLOOKUP(D65,'Holdings Manager'!$C$2:$H$65,6,FALSE)</f>
        <v>431570.79</v>
      </c>
      <c r="M65" s="45">
        <f>VLOOKUP(D65,Sheet1!$C$2:$H$65,6,FALSE)</f>
        <v>431570.79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x14ac:dyDescent="0.2">
      <c r="A66" s="47">
        <v>43845</v>
      </c>
      <c r="B66" s="36" t="s">
        <v>59</v>
      </c>
      <c r="C66" s="43">
        <f>VLOOKUP(D66,'Holdings Manager'!$C$2:$O$65,13,FALSE)</f>
        <v>43</v>
      </c>
      <c r="D66" s="44">
        <v>2031730</v>
      </c>
      <c r="E66" s="44">
        <v>294821608</v>
      </c>
      <c r="F66" s="45">
        <f>VLOOKUP(D66,'Holdings Manager'!$C$2:$E$65,3,FALSE)</f>
        <v>165319</v>
      </c>
      <c r="G66" s="45">
        <f>VLOOKUP(D66,Sheet1!$C$2:$E$65,3,FALSE)</f>
        <v>165319</v>
      </c>
      <c r="H66" s="37">
        <f t="shared" si="1"/>
        <v>0</v>
      </c>
      <c r="I66" s="45">
        <f>VLOOKUP(D66,'Holdings Manager'!$C$2:$J$65,8,FALSE)</f>
        <v>8.83</v>
      </c>
      <c r="J66" s="45">
        <f>VLOOKUP(D66,Sheet1!$C$2:$J$65,8,FALSE)</f>
        <v>8.83</v>
      </c>
      <c r="K66" s="38">
        <f t="shared" si="2"/>
        <v>0</v>
      </c>
      <c r="L66" s="45">
        <f>VLOOKUP(D66,'Holdings Manager'!$C$2:$H$65,6,FALSE)</f>
        <v>1459766.77</v>
      </c>
      <c r="M66" s="45">
        <f>VLOOKUP(D66,Sheet1!$C$2:$H$65,6,FALSE)</f>
        <v>1459766.77</v>
      </c>
      <c r="N66" s="38">
        <f t="shared" si="3"/>
        <v>0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ht="15" x14ac:dyDescent="0.25">
      <c r="A67" s="47">
        <v>43845</v>
      </c>
      <c r="B67" s="36" t="s">
        <v>59</v>
      </c>
      <c r="C67" s="43" t="s">
        <v>457</v>
      </c>
      <c r="D67" s="44" t="s">
        <v>456</v>
      </c>
      <c r="E67" s="44" t="s">
        <v>456</v>
      </c>
      <c r="F67" s="49"/>
      <c r="G67" s="49"/>
      <c r="H67" s="37">
        <f t="shared" si="1"/>
        <v>0</v>
      </c>
      <c r="I67" s="45">
        <v>1</v>
      </c>
      <c r="J67" s="45">
        <v>1</v>
      </c>
      <c r="K67" s="38">
        <f t="shared" si="2"/>
        <v>0</v>
      </c>
      <c r="L67" s="45">
        <v>82090.7</v>
      </c>
      <c r="M67" s="45">
        <v>82010.009999999995</v>
      </c>
      <c r="N67" s="38">
        <f>L67-M67</f>
        <v>80.690000000002328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43845</v>
      </c>
      <c r="B68" s="36" t="s">
        <v>59</v>
      </c>
      <c r="C68" s="43" t="s">
        <v>457</v>
      </c>
      <c r="D68" s="44" t="s">
        <v>420</v>
      </c>
      <c r="E68" s="44" t="s">
        <v>420</v>
      </c>
      <c r="F68" s="49"/>
      <c r="G68" s="49"/>
      <c r="H68" s="37">
        <f t="shared" si="1"/>
        <v>0</v>
      </c>
      <c r="I68" s="45">
        <v>1</v>
      </c>
      <c r="J68" s="45">
        <v>1</v>
      </c>
      <c r="K68" s="38">
        <f t="shared" si="2"/>
        <v>0</v>
      </c>
      <c r="L68" s="45">
        <v>46533.67</v>
      </c>
      <c r="M68" s="45">
        <v>46574.77</v>
      </c>
      <c r="N68" s="38">
        <f t="shared" si="3"/>
        <v>-41.099999999998545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43845</v>
      </c>
      <c r="B69" s="36" t="s">
        <v>59</v>
      </c>
      <c r="C69" s="43" t="s">
        <v>457</v>
      </c>
      <c r="D69" s="44" t="s">
        <v>381</v>
      </c>
      <c r="E69" s="44" t="s">
        <v>381</v>
      </c>
      <c r="F69" s="49"/>
      <c r="G69" s="49"/>
      <c r="H69" s="37">
        <f t="shared" si="1"/>
        <v>0</v>
      </c>
      <c r="I69" s="45">
        <v>1</v>
      </c>
      <c r="J69" s="45">
        <v>1</v>
      </c>
      <c r="K69" s="38">
        <f t="shared" si="2"/>
        <v>0</v>
      </c>
      <c r="L69" s="45">
        <v>88.67</v>
      </c>
      <c r="M69" s="45">
        <v>88.76</v>
      </c>
      <c r="N69" s="38">
        <f>L69-M69</f>
        <v>-9.0000000000003411E-2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43845</v>
      </c>
      <c r="B70" s="36" t="s">
        <v>59</v>
      </c>
      <c r="C70" s="43" t="s">
        <v>457</v>
      </c>
      <c r="D70" s="44" t="s">
        <v>415</v>
      </c>
      <c r="E70" s="44" t="s">
        <v>415</v>
      </c>
      <c r="F70" s="49"/>
      <c r="G70" s="49"/>
      <c r="H70" s="37">
        <f t="shared" si="1"/>
        <v>0</v>
      </c>
      <c r="I70" s="45">
        <v>1</v>
      </c>
      <c r="J70" s="45">
        <v>1</v>
      </c>
      <c r="K70" s="38">
        <f t="shared" si="2"/>
        <v>0</v>
      </c>
      <c r="L70" s="45">
        <v>84981.56</v>
      </c>
      <c r="M70" s="45">
        <v>85065.29</v>
      </c>
      <c r="N70" s="38">
        <f t="shared" si="3"/>
        <v>-83.729999999995925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43845</v>
      </c>
      <c r="B71" s="36" t="s">
        <v>59</v>
      </c>
      <c r="C71" s="43" t="s">
        <v>457</v>
      </c>
      <c r="D71" s="44" t="s">
        <v>387</v>
      </c>
      <c r="E71" s="44" t="s">
        <v>387</v>
      </c>
      <c r="F71" s="49"/>
      <c r="G71" s="49"/>
      <c r="H71" s="37">
        <f t="shared" si="1"/>
        <v>0</v>
      </c>
      <c r="I71" s="45">
        <v>1</v>
      </c>
      <c r="J71" s="45">
        <v>1</v>
      </c>
      <c r="K71" s="38">
        <f t="shared" si="2"/>
        <v>0</v>
      </c>
      <c r="L71" s="45">
        <v>77.540000000000006</v>
      </c>
      <c r="M71" s="45">
        <v>77.52</v>
      </c>
      <c r="N71" s="38">
        <f t="shared" si="3"/>
        <v>2.0000000000010232E-2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43845</v>
      </c>
      <c r="B72" s="36" t="s">
        <v>59</v>
      </c>
      <c r="C72" s="43" t="s">
        <v>464</v>
      </c>
      <c r="D72" s="44" t="s">
        <v>463</v>
      </c>
      <c r="E72" s="44" t="s">
        <v>463</v>
      </c>
      <c r="F72" s="49"/>
      <c r="G72" s="49"/>
      <c r="H72" s="37">
        <f t="shared" si="1"/>
        <v>0</v>
      </c>
      <c r="I72" s="45">
        <v>100</v>
      </c>
      <c r="J72" s="45">
        <v>100</v>
      </c>
      <c r="K72" s="38">
        <f t="shared" si="2"/>
        <v>0</v>
      </c>
      <c r="L72" s="45">
        <v>890007.81</v>
      </c>
      <c r="M72" s="45">
        <v>890007.81</v>
      </c>
      <c r="N72" s="38">
        <f t="shared" si="3"/>
        <v>0</v>
      </c>
      <c r="O72" s="45">
        <f>IFERROR(VLOOKUP(D72,'Accruals Manager'!$B$2:$C$33,2,FALSE),0)</f>
        <v>0</v>
      </c>
      <c r="P72" s="45">
        <v>0</v>
      </c>
      <c r="Q72" s="37">
        <f t="shared" si="0"/>
        <v>0</v>
      </c>
      <c r="R72" s="39"/>
      <c r="S72" s="39"/>
    </row>
    <row r="73" spans="1:19" ht="15" x14ac:dyDescent="0.25">
      <c r="A73" s="47">
        <v>43845</v>
      </c>
      <c r="B73" s="36" t="s">
        <v>59</v>
      </c>
      <c r="C73" s="43" t="s">
        <v>457</v>
      </c>
      <c r="D73" s="44" t="s">
        <v>412</v>
      </c>
      <c r="E73" s="44" t="s">
        <v>412</v>
      </c>
      <c r="F73" s="49"/>
      <c r="G73" s="49"/>
      <c r="H73" s="37">
        <f t="shared" si="1"/>
        <v>0</v>
      </c>
      <c r="I73" s="45">
        <v>1</v>
      </c>
      <c r="J73" s="45">
        <v>1</v>
      </c>
      <c r="K73" s="38">
        <f t="shared" si="2"/>
        <v>0</v>
      </c>
      <c r="L73" s="45">
        <v>23443.89</v>
      </c>
      <c r="M73" s="45">
        <v>23435.4</v>
      </c>
      <c r="N73" s="38">
        <f t="shared" si="3"/>
        <v>8.4899999999979627</v>
      </c>
      <c r="O73" s="45">
        <f>IFERROR(VLOOKUP(D73,'Accruals Manager'!$B$2:$C$33,2,FALSE),0)</f>
        <v>0</v>
      </c>
      <c r="P73" s="45">
        <v>0</v>
      </c>
      <c r="Q73" s="37">
        <f t="shared" si="0"/>
        <v>0</v>
      </c>
      <c r="R73" s="39"/>
      <c r="S73" s="39"/>
    </row>
    <row r="74" spans="1:19" ht="15" x14ac:dyDescent="0.25">
      <c r="A74" s="47"/>
      <c r="B74" s="36"/>
      <c r="C74" s="43"/>
      <c r="D74" s="44"/>
      <c r="E74" s="44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5" x14ac:dyDescent="0.25">
      <c r="A75" s="47"/>
      <c r="B75" s="36"/>
      <c r="C75" s="43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topLeftCell="A28" workbookViewId="0">
      <selection activeCell="C56" sqref="C56:C62"/>
    </sheetView>
  </sheetViews>
  <sheetFormatPr defaultRowHeight="12.75" x14ac:dyDescent="0.2"/>
  <cols>
    <col min="2" max="2" width="34.42578125" customWidth="1"/>
    <col min="3" max="3" width="11.7109375" customWidth="1"/>
    <col min="4" max="4" width="12.28515625" customWidth="1"/>
    <col min="8" max="8" width="18.28515625" customWidth="1"/>
    <col min="11" max="11" width="12.28515625" customWidth="1"/>
    <col min="14" max="14" width="10.7109375" customWidth="1"/>
  </cols>
  <sheetData>
    <row r="1" spans="1:15" x14ac:dyDescent="0.2">
      <c r="A1" t="s">
        <v>0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59</v>
      </c>
      <c r="B2" t="s">
        <v>399</v>
      </c>
      <c r="C2" t="s">
        <v>145</v>
      </c>
      <c r="D2" t="s">
        <v>144</v>
      </c>
      <c r="E2">
        <v>38552</v>
      </c>
      <c r="F2">
        <v>1675194.86</v>
      </c>
      <c r="G2">
        <v>48.82</v>
      </c>
      <c r="H2">
        <v>1882108.64</v>
      </c>
      <c r="I2" t="s">
        <v>384</v>
      </c>
      <c r="J2">
        <v>48.82</v>
      </c>
      <c r="K2">
        <v>1882108.64</v>
      </c>
      <c r="L2">
        <v>1675194.86</v>
      </c>
      <c r="M2" t="s">
        <v>384</v>
      </c>
      <c r="N2" s="34">
        <v>43845</v>
      </c>
      <c r="O2">
        <v>43</v>
      </c>
    </row>
    <row r="3" spans="1:15" x14ac:dyDescent="0.2">
      <c r="A3" t="s">
        <v>59</v>
      </c>
      <c r="B3" t="s">
        <v>400</v>
      </c>
      <c r="C3" t="s">
        <v>152</v>
      </c>
      <c r="D3">
        <v>617760202</v>
      </c>
      <c r="E3">
        <v>14000</v>
      </c>
      <c r="F3">
        <v>508310.6</v>
      </c>
      <c r="G3">
        <v>32.979999999999997</v>
      </c>
      <c r="H3">
        <v>461720</v>
      </c>
      <c r="I3" t="s">
        <v>384</v>
      </c>
      <c r="J3">
        <v>32.979999999999997</v>
      </c>
      <c r="K3">
        <v>461720</v>
      </c>
      <c r="L3">
        <v>508310.6</v>
      </c>
      <c r="M3" t="s">
        <v>384</v>
      </c>
      <c r="N3" s="34">
        <v>43845</v>
      </c>
      <c r="O3">
        <v>43</v>
      </c>
    </row>
    <row r="4" spans="1:15" x14ac:dyDescent="0.2">
      <c r="A4" t="s">
        <v>59</v>
      </c>
      <c r="B4" t="s">
        <v>401</v>
      </c>
      <c r="C4" t="s">
        <v>123</v>
      </c>
      <c r="D4" t="s">
        <v>122</v>
      </c>
      <c r="E4">
        <v>14596</v>
      </c>
      <c r="F4">
        <v>958553.82</v>
      </c>
      <c r="G4">
        <v>172.58</v>
      </c>
      <c r="H4">
        <v>2518977.6800000002</v>
      </c>
      <c r="I4" t="s">
        <v>384</v>
      </c>
      <c r="J4">
        <v>172.58</v>
      </c>
      <c r="K4">
        <v>2518977.6800000002</v>
      </c>
      <c r="L4">
        <v>958553.82</v>
      </c>
      <c r="M4" t="s">
        <v>384</v>
      </c>
      <c r="N4" s="34">
        <v>43845</v>
      </c>
      <c r="O4">
        <v>41</v>
      </c>
    </row>
    <row r="5" spans="1:15" x14ac:dyDescent="0.2">
      <c r="A5" t="s">
        <v>59</v>
      </c>
      <c r="B5" t="s">
        <v>402</v>
      </c>
      <c r="C5" t="s">
        <v>150</v>
      </c>
      <c r="D5">
        <v>589339209</v>
      </c>
      <c r="E5">
        <v>73023</v>
      </c>
      <c r="F5">
        <v>1599533.54</v>
      </c>
      <c r="G5">
        <v>25.89</v>
      </c>
      <c r="H5">
        <v>1890565.47</v>
      </c>
      <c r="I5" t="s">
        <v>384</v>
      </c>
      <c r="J5">
        <v>25.89</v>
      </c>
      <c r="K5">
        <v>1890565.47</v>
      </c>
      <c r="L5">
        <v>1599533.54</v>
      </c>
      <c r="M5" t="s">
        <v>384</v>
      </c>
      <c r="N5" s="34">
        <v>43845</v>
      </c>
      <c r="O5">
        <v>43</v>
      </c>
    </row>
    <row r="6" spans="1:15" x14ac:dyDescent="0.2">
      <c r="A6" t="s">
        <v>59</v>
      </c>
      <c r="B6" t="s">
        <v>403</v>
      </c>
      <c r="C6" t="s">
        <v>160</v>
      </c>
      <c r="D6" t="s">
        <v>159</v>
      </c>
      <c r="E6">
        <v>5992</v>
      </c>
      <c r="F6">
        <v>1059631.53</v>
      </c>
      <c r="G6">
        <v>448.51</v>
      </c>
      <c r="H6">
        <v>2687471.92</v>
      </c>
      <c r="I6" t="s">
        <v>384</v>
      </c>
      <c r="J6">
        <v>448.51</v>
      </c>
      <c r="K6">
        <v>2687471.92</v>
      </c>
      <c r="L6">
        <v>1059631.53</v>
      </c>
      <c r="M6" t="s">
        <v>384</v>
      </c>
      <c r="N6" s="34">
        <v>43845</v>
      </c>
      <c r="O6">
        <v>41</v>
      </c>
    </row>
    <row r="7" spans="1:15" x14ac:dyDescent="0.2">
      <c r="A7" t="s">
        <v>59</v>
      </c>
      <c r="B7" t="s">
        <v>404</v>
      </c>
      <c r="C7" t="s">
        <v>165</v>
      </c>
      <c r="D7" t="s">
        <v>164</v>
      </c>
      <c r="E7">
        <v>77042</v>
      </c>
      <c r="F7">
        <v>827053</v>
      </c>
      <c r="G7">
        <v>9.81</v>
      </c>
      <c r="H7">
        <v>755782.02</v>
      </c>
      <c r="I7" t="s">
        <v>384</v>
      </c>
      <c r="J7">
        <v>9.81</v>
      </c>
      <c r="K7">
        <v>755782.02</v>
      </c>
      <c r="L7">
        <v>827053</v>
      </c>
      <c r="M7" t="s">
        <v>384</v>
      </c>
      <c r="N7" s="34">
        <v>43845</v>
      </c>
      <c r="O7">
        <v>43</v>
      </c>
    </row>
    <row r="8" spans="1:15" x14ac:dyDescent="0.2">
      <c r="A8" t="s">
        <v>59</v>
      </c>
      <c r="B8" t="s">
        <v>405</v>
      </c>
      <c r="C8" t="s">
        <v>173</v>
      </c>
      <c r="D8" t="s">
        <v>172</v>
      </c>
      <c r="E8">
        <v>30672</v>
      </c>
      <c r="F8">
        <v>242869.47</v>
      </c>
      <c r="G8">
        <v>69.56</v>
      </c>
      <c r="H8">
        <v>2133544.3199999998</v>
      </c>
      <c r="I8" t="s">
        <v>384</v>
      </c>
      <c r="J8">
        <v>69.56</v>
      </c>
      <c r="K8">
        <v>2133544.3199999998</v>
      </c>
      <c r="L8">
        <v>242869.47</v>
      </c>
      <c r="M8" t="s">
        <v>384</v>
      </c>
      <c r="N8" s="34">
        <v>43845</v>
      </c>
      <c r="O8">
        <v>41</v>
      </c>
    </row>
    <row r="9" spans="1:15" x14ac:dyDescent="0.2">
      <c r="A9" t="s">
        <v>59</v>
      </c>
      <c r="B9" t="s">
        <v>406</v>
      </c>
      <c r="C9" t="s">
        <v>113</v>
      </c>
      <c r="D9" t="s">
        <v>112</v>
      </c>
      <c r="E9">
        <v>27647</v>
      </c>
      <c r="F9">
        <v>1367701.97</v>
      </c>
      <c r="G9">
        <v>86.17</v>
      </c>
      <c r="H9">
        <v>2382341.9900000002</v>
      </c>
      <c r="I9" t="s">
        <v>384</v>
      </c>
      <c r="J9">
        <v>86.17</v>
      </c>
      <c r="K9">
        <v>2382341.9900000002</v>
      </c>
      <c r="L9">
        <v>1367701.97</v>
      </c>
      <c r="M9" t="s">
        <v>384</v>
      </c>
      <c r="N9" s="34">
        <v>43845</v>
      </c>
      <c r="O9">
        <v>41</v>
      </c>
    </row>
    <row r="10" spans="1:15" x14ac:dyDescent="0.2">
      <c r="A10" t="s">
        <v>59</v>
      </c>
      <c r="B10" t="s">
        <v>407</v>
      </c>
      <c r="C10" t="s">
        <v>133</v>
      </c>
      <c r="D10" t="s">
        <v>132</v>
      </c>
      <c r="E10">
        <v>22201</v>
      </c>
      <c r="F10">
        <v>1045365.85</v>
      </c>
      <c r="G10">
        <v>65.819999999999993</v>
      </c>
      <c r="H10">
        <v>1461269.82</v>
      </c>
      <c r="I10" t="s">
        <v>384</v>
      </c>
      <c r="J10">
        <v>65.819999999999993</v>
      </c>
      <c r="K10">
        <v>1461269.82</v>
      </c>
      <c r="L10">
        <v>1045365.85</v>
      </c>
      <c r="M10" t="s">
        <v>384</v>
      </c>
      <c r="N10" s="34">
        <v>43845</v>
      </c>
      <c r="O10">
        <v>43</v>
      </c>
    </row>
    <row r="11" spans="1:15" x14ac:dyDescent="0.2">
      <c r="A11" t="s">
        <v>59</v>
      </c>
      <c r="B11" t="s">
        <v>408</v>
      </c>
      <c r="C11" t="s">
        <v>139</v>
      </c>
      <c r="D11" t="s">
        <v>138</v>
      </c>
      <c r="E11">
        <v>11424</v>
      </c>
      <c r="F11">
        <v>898138.91</v>
      </c>
      <c r="G11">
        <v>171.6</v>
      </c>
      <c r="H11">
        <v>1960358.4</v>
      </c>
      <c r="I11" t="s">
        <v>384</v>
      </c>
      <c r="J11">
        <v>171.6</v>
      </c>
      <c r="K11">
        <v>1960358.4</v>
      </c>
      <c r="L11">
        <v>898138.91</v>
      </c>
      <c r="M11" t="s">
        <v>384</v>
      </c>
      <c r="N11" s="34">
        <v>43845</v>
      </c>
      <c r="O11">
        <v>41</v>
      </c>
    </row>
    <row r="12" spans="1:15" x14ac:dyDescent="0.2">
      <c r="A12" t="s">
        <v>59</v>
      </c>
      <c r="B12" t="s">
        <v>409</v>
      </c>
      <c r="C12" t="s">
        <v>128</v>
      </c>
      <c r="D12">
        <v>398438408</v>
      </c>
      <c r="E12">
        <v>50445</v>
      </c>
      <c r="F12">
        <v>865596.57</v>
      </c>
      <c r="G12">
        <v>23.58</v>
      </c>
      <c r="H12">
        <v>1189493.1000000001</v>
      </c>
      <c r="I12" t="s">
        <v>384</v>
      </c>
      <c r="J12">
        <v>23.58</v>
      </c>
      <c r="K12">
        <v>1189493.1000000001</v>
      </c>
      <c r="L12">
        <v>865596.57</v>
      </c>
      <c r="M12" t="s">
        <v>384</v>
      </c>
      <c r="N12" s="34">
        <v>43845</v>
      </c>
      <c r="O12">
        <v>43</v>
      </c>
    </row>
    <row r="13" spans="1:15" x14ac:dyDescent="0.2">
      <c r="A13" t="s">
        <v>59</v>
      </c>
      <c r="B13" t="s">
        <v>137</v>
      </c>
      <c r="C13" t="s">
        <v>136</v>
      </c>
      <c r="D13" t="s">
        <v>135</v>
      </c>
      <c r="E13">
        <v>17843</v>
      </c>
      <c r="F13">
        <v>669096.59</v>
      </c>
      <c r="G13">
        <v>86.73</v>
      </c>
      <c r="H13">
        <v>1547523.39</v>
      </c>
      <c r="I13" t="s">
        <v>384</v>
      </c>
      <c r="J13">
        <v>86.73</v>
      </c>
      <c r="K13">
        <v>1547523.39</v>
      </c>
      <c r="L13">
        <v>669096.59</v>
      </c>
      <c r="M13" t="s">
        <v>384</v>
      </c>
      <c r="N13" s="34">
        <v>43845</v>
      </c>
      <c r="O13">
        <v>41</v>
      </c>
    </row>
    <row r="14" spans="1:15" x14ac:dyDescent="0.2">
      <c r="A14" t="s">
        <v>59</v>
      </c>
      <c r="B14" t="s">
        <v>410</v>
      </c>
      <c r="C14" t="s">
        <v>199</v>
      </c>
      <c r="D14" t="s">
        <v>411</v>
      </c>
      <c r="E14">
        <v>60507</v>
      </c>
      <c r="F14">
        <v>523927.75</v>
      </c>
      <c r="G14">
        <v>11.903356</v>
      </c>
      <c r="H14">
        <v>720236.38</v>
      </c>
      <c r="I14" t="s">
        <v>384</v>
      </c>
      <c r="J14">
        <v>17.239999999999998</v>
      </c>
      <c r="K14">
        <v>1043140.68</v>
      </c>
      <c r="L14">
        <v>694700.49</v>
      </c>
      <c r="M14" t="s">
        <v>412</v>
      </c>
      <c r="N14" s="34">
        <v>43845</v>
      </c>
      <c r="O14">
        <v>41</v>
      </c>
    </row>
    <row r="15" spans="1:15" x14ac:dyDescent="0.2">
      <c r="A15" t="s">
        <v>59</v>
      </c>
      <c r="B15" t="s">
        <v>413</v>
      </c>
      <c r="C15" t="s">
        <v>142</v>
      </c>
      <c r="D15" t="s">
        <v>141</v>
      </c>
      <c r="E15">
        <v>141740</v>
      </c>
      <c r="F15">
        <v>1219772.27</v>
      </c>
      <c r="G15">
        <v>10.153</v>
      </c>
      <c r="H15">
        <v>1439086.22</v>
      </c>
      <c r="I15" t="s">
        <v>384</v>
      </c>
      <c r="J15">
        <v>10.153</v>
      </c>
      <c r="K15">
        <v>1439086.22</v>
      </c>
      <c r="L15">
        <v>1219772.27</v>
      </c>
      <c r="M15" t="s">
        <v>384</v>
      </c>
      <c r="N15" s="34">
        <v>43845</v>
      </c>
      <c r="O15">
        <v>43</v>
      </c>
    </row>
    <row r="16" spans="1:15" x14ac:dyDescent="0.2">
      <c r="A16" t="s">
        <v>59</v>
      </c>
      <c r="B16" t="s">
        <v>197</v>
      </c>
      <c r="C16" t="s">
        <v>196</v>
      </c>
      <c r="D16" t="s">
        <v>414</v>
      </c>
      <c r="E16">
        <v>18000</v>
      </c>
      <c r="F16">
        <v>946195.59</v>
      </c>
      <c r="G16">
        <v>51.240867999999999</v>
      </c>
      <c r="H16">
        <v>922335.63</v>
      </c>
      <c r="I16" t="s">
        <v>384</v>
      </c>
      <c r="J16">
        <v>49.45</v>
      </c>
      <c r="K16">
        <v>890100</v>
      </c>
      <c r="L16">
        <v>921878.36</v>
      </c>
      <c r="M16" t="s">
        <v>415</v>
      </c>
      <c r="N16" s="34">
        <v>43845</v>
      </c>
      <c r="O16">
        <v>41</v>
      </c>
    </row>
    <row r="17" spans="1:15" x14ac:dyDescent="0.2">
      <c r="A17" t="s">
        <v>59</v>
      </c>
      <c r="B17" t="s">
        <v>416</v>
      </c>
      <c r="C17" t="s">
        <v>169</v>
      </c>
      <c r="D17" t="s">
        <v>168</v>
      </c>
      <c r="E17">
        <v>6000</v>
      </c>
      <c r="F17">
        <v>125800.2</v>
      </c>
      <c r="G17">
        <v>24.905000000000001</v>
      </c>
      <c r="H17">
        <v>149430</v>
      </c>
      <c r="I17" t="s">
        <v>384</v>
      </c>
      <c r="J17">
        <v>24.905000000000001</v>
      </c>
      <c r="K17">
        <v>149430</v>
      </c>
      <c r="L17">
        <v>125800.2</v>
      </c>
      <c r="M17" t="s">
        <v>384</v>
      </c>
      <c r="N17" s="34">
        <v>43845</v>
      </c>
      <c r="O17">
        <v>43</v>
      </c>
    </row>
    <row r="18" spans="1:15" x14ac:dyDescent="0.2">
      <c r="A18" t="s">
        <v>59</v>
      </c>
      <c r="B18" t="s">
        <v>417</v>
      </c>
      <c r="C18" t="s">
        <v>126</v>
      </c>
      <c r="D18" t="s">
        <v>125</v>
      </c>
      <c r="E18">
        <v>6324</v>
      </c>
      <c r="F18">
        <v>428470.85</v>
      </c>
      <c r="G18">
        <v>217.88</v>
      </c>
      <c r="H18">
        <v>1377873.12</v>
      </c>
      <c r="I18" t="s">
        <v>384</v>
      </c>
      <c r="J18">
        <v>217.88</v>
      </c>
      <c r="K18">
        <v>1377873.12</v>
      </c>
      <c r="L18">
        <v>428470.85</v>
      </c>
      <c r="M18" t="s">
        <v>384</v>
      </c>
      <c r="N18" s="34">
        <v>43845</v>
      </c>
      <c r="O18">
        <v>43</v>
      </c>
    </row>
    <row r="19" spans="1:15" x14ac:dyDescent="0.2">
      <c r="A19" t="s">
        <v>59</v>
      </c>
      <c r="B19" t="s">
        <v>418</v>
      </c>
      <c r="C19" t="s">
        <v>207</v>
      </c>
      <c r="D19" t="s">
        <v>419</v>
      </c>
      <c r="E19">
        <v>33623</v>
      </c>
      <c r="F19">
        <v>645299.34</v>
      </c>
      <c r="G19">
        <v>22.584477</v>
      </c>
      <c r="H19">
        <v>759357.87</v>
      </c>
      <c r="I19" t="s">
        <v>384</v>
      </c>
      <c r="J19">
        <v>17.34</v>
      </c>
      <c r="K19">
        <v>583022.81999999995</v>
      </c>
      <c r="L19">
        <v>514113.17</v>
      </c>
      <c r="M19" t="s">
        <v>420</v>
      </c>
      <c r="N19" s="34">
        <v>43845</v>
      </c>
      <c r="O19">
        <v>41</v>
      </c>
    </row>
    <row r="20" spans="1:15" x14ac:dyDescent="0.2">
      <c r="A20" t="s">
        <v>59</v>
      </c>
      <c r="B20" t="s">
        <v>421</v>
      </c>
      <c r="C20" t="s">
        <v>178</v>
      </c>
      <c r="D20" t="s">
        <v>397</v>
      </c>
      <c r="E20">
        <v>22463</v>
      </c>
      <c r="F20">
        <v>1625671.05</v>
      </c>
      <c r="G20">
        <v>99.917479</v>
      </c>
      <c r="H20">
        <v>2244446.33</v>
      </c>
      <c r="I20" t="s">
        <v>384</v>
      </c>
      <c r="J20">
        <v>89.6</v>
      </c>
      <c r="K20">
        <v>2012684.8</v>
      </c>
      <c r="L20">
        <v>1449958.46</v>
      </c>
      <c r="M20" t="s">
        <v>387</v>
      </c>
      <c r="N20" s="34">
        <v>43845</v>
      </c>
      <c r="O20">
        <v>41</v>
      </c>
    </row>
    <row r="21" spans="1:15" x14ac:dyDescent="0.2">
      <c r="A21" t="s">
        <v>59</v>
      </c>
      <c r="B21" t="s">
        <v>422</v>
      </c>
      <c r="C21" t="s">
        <v>109</v>
      </c>
      <c r="D21" t="s">
        <v>108</v>
      </c>
      <c r="E21">
        <v>27326</v>
      </c>
      <c r="F21">
        <v>1245173.8799999999</v>
      </c>
      <c r="G21">
        <v>61.44</v>
      </c>
      <c r="H21">
        <v>1678909.4399999999</v>
      </c>
      <c r="I21" t="s">
        <v>384</v>
      </c>
      <c r="J21">
        <v>61.44</v>
      </c>
      <c r="K21">
        <v>1678909.4399999999</v>
      </c>
      <c r="L21">
        <v>1245173.8799999999</v>
      </c>
      <c r="M21" t="s">
        <v>384</v>
      </c>
      <c r="N21" s="34">
        <v>43845</v>
      </c>
      <c r="O21">
        <v>41</v>
      </c>
    </row>
    <row r="22" spans="1:15" x14ac:dyDescent="0.2">
      <c r="A22" t="s">
        <v>59</v>
      </c>
      <c r="B22" t="s">
        <v>423</v>
      </c>
      <c r="C22" t="s">
        <v>148</v>
      </c>
      <c r="D22" t="s">
        <v>147</v>
      </c>
      <c r="E22">
        <v>28127</v>
      </c>
      <c r="F22">
        <v>685821.18</v>
      </c>
      <c r="G22">
        <v>47.01</v>
      </c>
      <c r="H22">
        <v>1322250.27</v>
      </c>
      <c r="I22" t="s">
        <v>384</v>
      </c>
      <c r="J22">
        <v>47.01</v>
      </c>
      <c r="K22">
        <v>1322250.27</v>
      </c>
      <c r="L22">
        <v>685821.18</v>
      </c>
      <c r="M22" t="s">
        <v>384</v>
      </c>
      <c r="N22" s="34">
        <v>43845</v>
      </c>
      <c r="O22">
        <v>41</v>
      </c>
    </row>
    <row r="23" spans="1:15" x14ac:dyDescent="0.2">
      <c r="A23" t="s">
        <v>59</v>
      </c>
      <c r="B23" t="s">
        <v>424</v>
      </c>
      <c r="C23" t="s">
        <v>205</v>
      </c>
      <c r="D23" t="s">
        <v>425</v>
      </c>
      <c r="E23">
        <v>21850</v>
      </c>
      <c r="F23">
        <v>1318338.1100000001</v>
      </c>
      <c r="G23">
        <v>99.585300000000004</v>
      </c>
      <c r="H23">
        <v>2175938.81</v>
      </c>
      <c r="I23" t="s">
        <v>384</v>
      </c>
      <c r="J23">
        <v>76.459999999999994</v>
      </c>
      <c r="K23">
        <v>1670651</v>
      </c>
      <c r="L23">
        <v>986229.89</v>
      </c>
      <c r="M23" t="s">
        <v>420</v>
      </c>
      <c r="N23" s="34">
        <v>43845</v>
      </c>
      <c r="O23">
        <v>41</v>
      </c>
    </row>
    <row r="24" spans="1:15" x14ac:dyDescent="0.2">
      <c r="A24" t="s">
        <v>59</v>
      </c>
      <c r="B24" t="s">
        <v>426</v>
      </c>
      <c r="C24" t="s">
        <v>202</v>
      </c>
      <c r="D24" t="s">
        <v>427</v>
      </c>
      <c r="E24">
        <v>41639</v>
      </c>
      <c r="F24">
        <v>1239368.57</v>
      </c>
      <c r="G24">
        <v>27.364467000000001</v>
      </c>
      <c r="H24">
        <v>1139429.05</v>
      </c>
      <c r="I24" t="s">
        <v>384</v>
      </c>
      <c r="J24">
        <v>21.01</v>
      </c>
      <c r="K24">
        <v>874835.39</v>
      </c>
      <c r="L24">
        <v>976555.34</v>
      </c>
      <c r="M24" t="s">
        <v>420</v>
      </c>
      <c r="N24" s="34">
        <v>43845</v>
      </c>
      <c r="O24">
        <v>41</v>
      </c>
    </row>
    <row r="25" spans="1:15" x14ac:dyDescent="0.2">
      <c r="A25" t="s">
        <v>59</v>
      </c>
      <c r="B25" t="s">
        <v>428</v>
      </c>
      <c r="C25">
        <v>7333378</v>
      </c>
      <c r="D25">
        <v>733337901</v>
      </c>
      <c r="E25">
        <v>6754</v>
      </c>
      <c r="F25">
        <v>1211163.8600000001</v>
      </c>
      <c r="G25">
        <v>371.690586</v>
      </c>
      <c r="H25">
        <v>2510398.2200000002</v>
      </c>
      <c r="I25" t="s">
        <v>384</v>
      </c>
      <c r="J25">
        <v>358.7</v>
      </c>
      <c r="K25">
        <v>2422659.7999999998</v>
      </c>
      <c r="L25">
        <v>1193865.8</v>
      </c>
      <c r="M25" t="s">
        <v>415</v>
      </c>
      <c r="N25" s="34">
        <v>43845</v>
      </c>
      <c r="O25">
        <v>41</v>
      </c>
    </row>
    <row r="26" spans="1:15" x14ac:dyDescent="0.2">
      <c r="A26" t="s">
        <v>59</v>
      </c>
      <c r="B26" t="s">
        <v>194</v>
      </c>
      <c r="C26">
        <v>7124594</v>
      </c>
      <c r="D26">
        <v>712459908</v>
      </c>
      <c r="E26">
        <v>6300</v>
      </c>
      <c r="F26">
        <v>953629.32</v>
      </c>
      <c r="G26">
        <v>180.716025</v>
      </c>
      <c r="H26">
        <v>1138510.96</v>
      </c>
      <c r="I26" t="s">
        <v>384</v>
      </c>
      <c r="J26">
        <v>174.4</v>
      </c>
      <c r="K26">
        <v>1098720</v>
      </c>
      <c r="L26">
        <v>929121.05</v>
      </c>
      <c r="M26" t="s">
        <v>415</v>
      </c>
      <c r="N26" s="34">
        <v>43845</v>
      </c>
      <c r="O26">
        <v>41</v>
      </c>
    </row>
    <row r="27" spans="1:15" x14ac:dyDescent="0.2">
      <c r="A27" t="s">
        <v>59</v>
      </c>
      <c r="B27" t="s">
        <v>429</v>
      </c>
      <c r="C27">
        <v>6986041</v>
      </c>
      <c r="D27">
        <v>698604006</v>
      </c>
      <c r="E27">
        <v>35390</v>
      </c>
      <c r="F27">
        <v>1021773.62</v>
      </c>
      <c r="G27">
        <v>39.501795999999999</v>
      </c>
      <c r="H27">
        <v>1397968.54</v>
      </c>
      <c r="I27" t="s">
        <v>384</v>
      </c>
      <c r="J27">
        <v>4345</v>
      </c>
      <c r="K27">
        <v>153769550</v>
      </c>
      <c r="L27">
        <v>114156082</v>
      </c>
      <c r="M27" t="s">
        <v>381</v>
      </c>
      <c r="N27" s="34">
        <v>43845</v>
      </c>
      <c r="O27">
        <v>41</v>
      </c>
    </row>
    <row r="28" spans="1:15" x14ac:dyDescent="0.2">
      <c r="A28" t="s">
        <v>59</v>
      </c>
      <c r="B28" t="s">
        <v>430</v>
      </c>
      <c r="C28">
        <v>6869302</v>
      </c>
      <c r="D28">
        <v>686930009</v>
      </c>
      <c r="E28">
        <v>10891</v>
      </c>
      <c r="F28">
        <v>735842.12</v>
      </c>
      <c r="G28">
        <v>112.36874400000001</v>
      </c>
      <c r="H28">
        <v>1223807.99</v>
      </c>
      <c r="I28" t="s">
        <v>384</v>
      </c>
      <c r="J28">
        <v>12360</v>
      </c>
      <c r="K28">
        <v>134612760</v>
      </c>
      <c r="L28">
        <v>77036207</v>
      </c>
      <c r="M28" t="s">
        <v>381</v>
      </c>
      <c r="N28" s="34">
        <v>43845</v>
      </c>
      <c r="O28">
        <v>41</v>
      </c>
    </row>
    <row r="29" spans="1:15" x14ac:dyDescent="0.2">
      <c r="A29" t="s">
        <v>59</v>
      </c>
      <c r="B29" t="s">
        <v>431</v>
      </c>
      <c r="C29">
        <v>6659428</v>
      </c>
      <c r="D29">
        <v>665942009</v>
      </c>
      <c r="E29">
        <v>24737</v>
      </c>
      <c r="F29">
        <v>1074572.6399999999</v>
      </c>
      <c r="G29">
        <v>58.457203</v>
      </c>
      <c r="H29">
        <v>1446055.82</v>
      </c>
      <c r="I29" t="s">
        <v>384</v>
      </c>
      <c r="J29">
        <v>6430</v>
      </c>
      <c r="K29">
        <v>159058910</v>
      </c>
      <c r="L29">
        <v>120072645</v>
      </c>
      <c r="M29" t="s">
        <v>381</v>
      </c>
      <c r="N29" s="34">
        <v>43845</v>
      </c>
      <c r="O29">
        <v>41</v>
      </c>
    </row>
    <row r="30" spans="1:15" x14ac:dyDescent="0.2">
      <c r="A30" t="s">
        <v>59</v>
      </c>
      <c r="B30" t="s">
        <v>432</v>
      </c>
      <c r="C30">
        <v>6640682</v>
      </c>
      <c r="D30">
        <v>664068004</v>
      </c>
      <c r="E30">
        <v>13518</v>
      </c>
      <c r="F30">
        <v>1218935.05</v>
      </c>
      <c r="G30">
        <v>139.23360199999999</v>
      </c>
      <c r="H30">
        <v>1882159.83</v>
      </c>
      <c r="I30" t="s">
        <v>384</v>
      </c>
      <c r="J30">
        <v>15315</v>
      </c>
      <c r="K30">
        <v>207028170</v>
      </c>
      <c r="L30">
        <v>127653337</v>
      </c>
      <c r="M30" t="s">
        <v>381</v>
      </c>
      <c r="N30" s="34">
        <v>43845</v>
      </c>
      <c r="O30">
        <v>41</v>
      </c>
    </row>
    <row r="31" spans="1:15" x14ac:dyDescent="0.2">
      <c r="A31" t="s">
        <v>59</v>
      </c>
      <c r="B31" t="s">
        <v>433</v>
      </c>
      <c r="C31">
        <v>6616508</v>
      </c>
      <c r="D31">
        <v>661650903</v>
      </c>
      <c r="E31">
        <v>20275</v>
      </c>
      <c r="F31">
        <v>387644.12</v>
      </c>
      <c r="G31">
        <v>14.837038</v>
      </c>
      <c r="H31">
        <v>300820.95</v>
      </c>
      <c r="I31" t="s">
        <v>384</v>
      </c>
      <c r="J31">
        <v>1632</v>
      </c>
      <c r="K31">
        <v>33088800</v>
      </c>
      <c r="L31">
        <v>40617742</v>
      </c>
      <c r="M31" t="s">
        <v>381</v>
      </c>
      <c r="N31" s="34">
        <v>43845</v>
      </c>
      <c r="O31">
        <v>41</v>
      </c>
    </row>
    <row r="32" spans="1:15" x14ac:dyDescent="0.2">
      <c r="A32" t="s">
        <v>59</v>
      </c>
      <c r="B32" t="s">
        <v>434</v>
      </c>
      <c r="C32">
        <v>6555805</v>
      </c>
      <c r="D32">
        <v>655580009</v>
      </c>
      <c r="E32">
        <v>22900</v>
      </c>
      <c r="F32">
        <v>799104.8</v>
      </c>
      <c r="G32">
        <v>36.638029000000003</v>
      </c>
      <c r="H32">
        <v>839010.86</v>
      </c>
      <c r="I32" t="s">
        <v>384</v>
      </c>
      <c r="J32">
        <v>4030</v>
      </c>
      <c r="K32">
        <v>92287000</v>
      </c>
      <c r="L32">
        <v>83719000</v>
      </c>
      <c r="M32" t="s">
        <v>381</v>
      </c>
      <c r="N32" s="34">
        <v>43845</v>
      </c>
      <c r="O32">
        <v>41</v>
      </c>
    </row>
    <row r="33" spans="1:15" x14ac:dyDescent="0.2">
      <c r="A33" t="s">
        <v>59</v>
      </c>
      <c r="B33" t="s">
        <v>190</v>
      </c>
      <c r="C33">
        <v>6356406</v>
      </c>
      <c r="D33">
        <v>635640006</v>
      </c>
      <c r="E33">
        <v>18896</v>
      </c>
      <c r="F33">
        <v>716621.27</v>
      </c>
      <c r="G33">
        <v>24.273831000000001</v>
      </c>
      <c r="H33">
        <v>458678.3</v>
      </c>
      <c r="I33" t="s">
        <v>384</v>
      </c>
      <c r="J33">
        <v>2670</v>
      </c>
      <c r="K33">
        <v>50452320</v>
      </c>
      <c r="L33">
        <v>75058000</v>
      </c>
      <c r="M33" t="s">
        <v>381</v>
      </c>
      <c r="N33" s="34">
        <v>43845</v>
      </c>
      <c r="O33">
        <v>41</v>
      </c>
    </row>
    <row r="34" spans="1:15" x14ac:dyDescent="0.2">
      <c r="A34" t="s">
        <v>59</v>
      </c>
      <c r="B34" t="s">
        <v>435</v>
      </c>
      <c r="C34">
        <v>6269861</v>
      </c>
      <c r="D34">
        <v>626986905</v>
      </c>
      <c r="E34">
        <v>67804</v>
      </c>
      <c r="F34">
        <v>1092695.1399999999</v>
      </c>
      <c r="G34">
        <v>16.818946</v>
      </c>
      <c r="H34">
        <v>1140391.8400000001</v>
      </c>
      <c r="I34" t="s">
        <v>384</v>
      </c>
      <c r="J34">
        <v>1850</v>
      </c>
      <c r="K34">
        <v>125437400</v>
      </c>
      <c r="L34">
        <v>122017806</v>
      </c>
      <c r="M34" t="s">
        <v>381</v>
      </c>
      <c r="N34" s="34">
        <v>43845</v>
      </c>
      <c r="O34">
        <v>41</v>
      </c>
    </row>
    <row r="35" spans="1:15" x14ac:dyDescent="0.2">
      <c r="A35" t="s">
        <v>59</v>
      </c>
      <c r="B35" t="s">
        <v>436</v>
      </c>
      <c r="C35">
        <v>6229597</v>
      </c>
      <c r="D35">
        <v>622959906</v>
      </c>
      <c r="E35">
        <v>171810</v>
      </c>
      <c r="F35">
        <v>1464470.48</v>
      </c>
      <c r="G35">
        <v>8.2912859999999995</v>
      </c>
      <c r="H35">
        <v>1424525.84</v>
      </c>
      <c r="I35" t="s">
        <v>384</v>
      </c>
      <c r="J35">
        <v>912</v>
      </c>
      <c r="K35">
        <v>156690720</v>
      </c>
      <c r="L35">
        <v>163435850</v>
      </c>
      <c r="M35" t="s">
        <v>381</v>
      </c>
      <c r="N35" s="34">
        <v>43845</v>
      </c>
      <c r="O35">
        <v>41</v>
      </c>
    </row>
    <row r="36" spans="1:15" x14ac:dyDescent="0.2">
      <c r="A36" t="s">
        <v>59</v>
      </c>
      <c r="B36" t="s">
        <v>437</v>
      </c>
      <c r="C36">
        <v>6054603</v>
      </c>
      <c r="D36">
        <v>605460005</v>
      </c>
      <c r="E36">
        <v>86685</v>
      </c>
      <c r="F36">
        <v>702590.03</v>
      </c>
      <c r="G36">
        <v>10.818674</v>
      </c>
      <c r="H36">
        <v>937816.72</v>
      </c>
      <c r="I36" t="s">
        <v>384</v>
      </c>
      <c r="J36">
        <v>1190</v>
      </c>
      <c r="K36">
        <v>103155150</v>
      </c>
      <c r="L36">
        <v>73701717</v>
      </c>
      <c r="M36" t="s">
        <v>381</v>
      </c>
      <c r="N36" s="34">
        <v>43845</v>
      </c>
      <c r="O36">
        <v>41</v>
      </c>
    </row>
    <row r="37" spans="1:15" x14ac:dyDescent="0.2">
      <c r="A37" t="s">
        <v>59</v>
      </c>
      <c r="B37" t="s">
        <v>438</v>
      </c>
      <c r="C37">
        <v>6021500</v>
      </c>
      <c r="D37">
        <v>602150005</v>
      </c>
      <c r="E37">
        <v>18000</v>
      </c>
      <c r="F37">
        <v>497005</v>
      </c>
      <c r="G37">
        <v>23.173781000000002</v>
      </c>
      <c r="H37">
        <v>417128.05</v>
      </c>
      <c r="I37" t="s">
        <v>384</v>
      </c>
      <c r="J37">
        <v>2549</v>
      </c>
      <c r="K37">
        <v>45882000</v>
      </c>
      <c r="L37">
        <v>54901657</v>
      </c>
      <c r="M37" t="s">
        <v>381</v>
      </c>
      <c r="N37" s="34">
        <v>43845</v>
      </c>
      <c r="O37">
        <v>41</v>
      </c>
    </row>
    <row r="38" spans="1:15" x14ac:dyDescent="0.2">
      <c r="A38" t="s">
        <v>59</v>
      </c>
      <c r="B38" t="s">
        <v>439</v>
      </c>
      <c r="C38">
        <v>5999330</v>
      </c>
      <c r="D38">
        <v>599933900</v>
      </c>
      <c r="E38">
        <v>8400</v>
      </c>
      <c r="F38">
        <v>1524006.27</v>
      </c>
      <c r="G38">
        <v>250.46278699999999</v>
      </c>
      <c r="H38">
        <v>2103887.41</v>
      </c>
      <c r="I38" t="s">
        <v>384</v>
      </c>
      <c r="J38">
        <v>224.6</v>
      </c>
      <c r="K38">
        <v>1886640</v>
      </c>
      <c r="L38">
        <v>1345481.09</v>
      </c>
      <c r="M38" t="s">
        <v>387</v>
      </c>
      <c r="N38" s="34">
        <v>43845</v>
      </c>
      <c r="O38">
        <v>41</v>
      </c>
    </row>
    <row r="39" spans="1:15" x14ac:dyDescent="0.2">
      <c r="A39" t="s">
        <v>59</v>
      </c>
      <c r="B39" t="s">
        <v>177</v>
      </c>
      <c r="C39">
        <v>5889505</v>
      </c>
      <c r="D39">
        <v>588950907</v>
      </c>
      <c r="E39">
        <v>53225</v>
      </c>
      <c r="F39">
        <v>1067159.77</v>
      </c>
      <c r="G39">
        <v>23.607735000000002</v>
      </c>
      <c r="H39">
        <v>1256521.68</v>
      </c>
      <c r="I39" t="s">
        <v>384</v>
      </c>
      <c r="J39">
        <v>21.17</v>
      </c>
      <c r="K39">
        <v>1126773.25</v>
      </c>
      <c r="L39">
        <v>965766.58</v>
      </c>
      <c r="M39" t="s">
        <v>387</v>
      </c>
      <c r="N39" s="34">
        <v>43845</v>
      </c>
      <c r="O39">
        <v>41</v>
      </c>
    </row>
    <row r="40" spans="1:15" x14ac:dyDescent="0.2">
      <c r="A40" t="s">
        <v>59</v>
      </c>
      <c r="B40" t="s">
        <v>440</v>
      </c>
      <c r="C40">
        <v>5330047</v>
      </c>
      <c r="D40">
        <v>533004909</v>
      </c>
      <c r="E40">
        <v>11395</v>
      </c>
      <c r="F40">
        <v>976539.43</v>
      </c>
      <c r="G40">
        <v>174.01922500000001</v>
      </c>
      <c r="H40">
        <v>1982949.07</v>
      </c>
      <c r="I40" t="s">
        <v>384</v>
      </c>
      <c r="J40">
        <v>156.05000000000001</v>
      </c>
      <c r="K40">
        <v>1778189.75</v>
      </c>
      <c r="L40">
        <v>876799.03</v>
      </c>
      <c r="M40" t="s">
        <v>387</v>
      </c>
      <c r="N40" s="34">
        <v>43845</v>
      </c>
      <c r="O40">
        <v>41</v>
      </c>
    </row>
    <row r="41" spans="1:15" x14ac:dyDescent="0.2">
      <c r="A41" t="s">
        <v>59</v>
      </c>
      <c r="B41" t="s">
        <v>441</v>
      </c>
      <c r="C41">
        <v>4031879</v>
      </c>
      <c r="D41">
        <v>403187909</v>
      </c>
      <c r="E41">
        <v>43721</v>
      </c>
      <c r="F41">
        <v>951816.56</v>
      </c>
      <c r="G41">
        <v>28.034882</v>
      </c>
      <c r="H41">
        <v>1225713.07</v>
      </c>
      <c r="I41" t="s">
        <v>384</v>
      </c>
      <c r="J41">
        <v>25.14</v>
      </c>
      <c r="K41">
        <v>1099145.94</v>
      </c>
      <c r="L41">
        <v>854457.01</v>
      </c>
      <c r="M41" t="s">
        <v>387</v>
      </c>
      <c r="N41" s="34">
        <v>43845</v>
      </c>
      <c r="O41">
        <v>41</v>
      </c>
    </row>
    <row r="42" spans="1:15" x14ac:dyDescent="0.2">
      <c r="A42" t="s">
        <v>59</v>
      </c>
      <c r="B42" t="s">
        <v>442</v>
      </c>
      <c r="C42">
        <v>2821481</v>
      </c>
      <c r="D42">
        <v>835699307</v>
      </c>
      <c r="E42">
        <v>41226</v>
      </c>
      <c r="F42">
        <v>1340484.27</v>
      </c>
      <c r="G42">
        <v>71.599999999999994</v>
      </c>
      <c r="H42">
        <v>2951781.6</v>
      </c>
      <c r="I42" t="s">
        <v>384</v>
      </c>
      <c r="J42">
        <v>71.599999999999994</v>
      </c>
      <c r="K42">
        <v>2951781.6</v>
      </c>
      <c r="L42">
        <v>1340484.27</v>
      </c>
      <c r="M42" t="s">
        <v>384</v>
      </c>
      <c r="N42" s="34">
        <v>43845</v>
      </c>
      <c r="O42">
        <v>43</v>
      </c>
    </row>
    <row r="43" spans="1:15" x14ac:dyDescent="0.2">
      <c r="A43" t="s">
        <v>59</v>
      </c>
      <c r="B43" t="s">
        <v>443</v>
      </c>
      <c r="C43">
        <v>2793182</v>
      </c>
      <c r="D43">
        <v>292505104</v>
      </c>
      <c r="E43">
        <v>101063</v>
      </c>
      <c r="F43">
        <v>1101666.3700000001</v>
      </c>
      <c r="G43">
        <v>4.2300000000000004</v>
      </c>
      <c r="H43">
        <v>427496.49</v>
      </c>
      <c r="I43" t="s">
        <v>384</v>
      </c>
      <c r="J43">
        <v>4.2300000000000004</v>
      </c>
      <c r="K43">
        <v>427496.49</v>
      </c>
      <c r="L43">
        <v>1101666.3700000001</v>
      </c>
      <c r="M43" t="s">
        <v>384</v>
      </c>
      <c r="N43" s="34">
        <v>43845</v>
      </c>
      <c r="O43">
        <v>41</v>
      </c>
    </row>
    <row r="44" spans="1:15" x14ac:dyDescent="0.2">
      <c r="A44" t="s">
        <v>59</v>
      </c>
      <c r="B44" t="s">
        <v>444</v>
      </c>
      <c r="C44">
        <v>2775135</v>
      </c>
      <c r="D44">
        <v>803054204</v>
      </c>
      <c r="E44">
        <v>13700</v>
      </c>
      <c r="F44">
        <v>1379457.16</v>
      </c>
      <c r="G44">
        <v>136.4</v>
      </c>
      <c r="H44">
        <v>1868680</v>
      </c>
      <c r="I44" t="s">
        <v>384</v>
      </c>
      <c r="J44">
        <v>136.4</v>
      </c>
      <c r="K44">
        <v>1868680</v>
      </c>
      <c r="L44">
        <v>1379457.16</v>
      </c>
      <c r="M44" t="s">
        <v>384</v>
      </c>
      <c r="N44" s="34">
        <v>43845</v>
      </c>
      <c r="O44">
        <v>43</v>
      </c>
    </row>
    <row r="45" spans="1:15" x14ac:dyDescent="0.2">
      <c r="A45" t="s">
        <v>59</v>
      </c>
      <c r="B45" t="s">
        <v>445</v>
      </c>
      <c r="C45">
        <v>2704485</v>
      </c>
      <c r="D45">
        <v>705015105</v>
      </c>
      <c r="E45">
        <v>99014</v>
      </c>
      <c r="F45">
        <v>1181340.82</v>
      </c>
      <c r="G45">
        <v>8.0399999999999991</v>
      </c>
      <c r="H45">
        <v>796072.56</v>
      </c>
      <c r="I45" t="s">
        <v>384</v>
      </c>
      <c r="J45">
        <v>8.0399999999999991</v>
      </c>
      <c r="K45">
        <v>796072.56</v>
      </c>
      <c r="L45">
        <v>1181340.82</v>
      </c>
      <c r="M45" t="s">
        <v>384</v>
      </c>
      <c r="N45" s="34">
        <v>43845</v>
      </c>
      <c r="O45">
        <v>43</v>
      </c>
    </row>
    <row r="46" spans="1:15" x14ac:dyDescent="0.2">
      <c r="A46" t="s">
        <v>59</v>
      </c>
      <c r="B46" t="s">
        <v>446</v>
      </c>
      <c r="C46">
        <v>2655657</v>
      </c>
      <c r="D46">
        <v>683715106</v>
      </c>
      <c r="E46">
        <v>30760</v>
      </c>
      <c r="F46">
        <v>1063849.21</v>
      </c>
      <c r="G46">
        <v>46.45</v>
      </c>
      <c r="H46">
        <v>1428802</v>
      </c>
      <c r="I46" t="s">
        <v>384</v>
      </c>
      <c r="J46">
        <v>46.45</v>
      </c>
      <c r="K46">
        <v>1428802</v>
      </c>
      <c r="L46">
        <v>1063849.21</v>
      </c>
      <c r="M46" t="s">
        <v>384</v>
      </c>
      <c r="N46" s="34">
        <v>43845</v>
      </c>
      <c r="O46">
        <v>41</v>
      </c>
    </row>
    <row r="47" spans="1:15" x14ac:dyDescent="0.2">
      <c r="A47" t="s">
        <v>59</v>
      </c>
      <c r="B47" t="s">
        <v>447</v>
      </c>
      <c r="C47">
        <v>2615565</v>
      </c>
      <c r="D47" t="s">
        <v>162</v>
      </c>
      <c r="E47">
        <v>40885</v>
      </c>
      <c r="F47">
        <v>1351842.11</v>
      </c>
      <c r="G47">
        <v>49.1</v>
      </c>
      <c r="H47">
        <v>2007453.5</v>
      </c>
      <c r="I47" t="s">
        <v>384</v>
      </c>
      <c r="J47">
        <v>49.1</v>
      </c>
      <c r="K47">
        <v>2007453.5</v>
      </c>
      <c r="L47">
        <v>1351842.11</v>
      </c>
      <c r="M47" t="s">
        <v>384</v>
      </c>
      <c r="N47" s="34">
        <v>43845</v>
      </c>
      <c r="O47">
        <v>43</v>
      </c>
    </row>
    <row r="48" spans="1:15" x14ac:dyDescent="0.2">
      <c r="A48" t="s">
        <v>59</v>
      </c>
      <c r="B48" t="s">
        <v>448</v>
      </c>
      <c r="C48">
        <v>2559975</v>
      </c>
      <c r="D48" t="s">
        <v>130</v>
      </c>
      <c r="E48">
        <v>22414</v>
      </c>
      <c r="F48">
        <v>412838.96</v>
      </c>
      <c r="G48">
        <v>23.45</v>
      </c>
      <c r="H48">
        <v>525608.30000000005</v>
      </c>
      <c r="I48" t="s">
        <v>384</v>
      </c>
      <c r="J48">
        <v>23.45</v>
      </c>
      <c r="K48">
        <v>525608.30000000005</v>
      </c>
      <c r="L48">
        <v>412838.96</v>
      </c>
      <c r="M48" t="s">
        <v>384</v>
      </c>
      <c r="N48" s="34">
        <v>43845</v>
      </c>
      <c r="O48">
        <v>43</v>
      </c>
    </row>
    <row r="49" spans="1:15" x14ac:dyDescent="0.2">
      <c r="A49" t="s">
        <v>59</v>
      </c>
      <c r="B49" t="s">
        <v>449</v>
      </c>
      <c r="C49">
        <v>2430025</v>
      </c>
      <c r="D49">
        <v>861012102</v>
      </c>
      <c r="E49">
        <v>64583</v>
      </c>
      <c r="F49">
        <v>626388.98</v>
      </c>
      <c r="G49">
        <v>27.34</v>
      </c>
      <c r="H49">
        <v>1765699.22</v>
      </c>
      <c r="I49" t="s">
        <v>384</v>
      </c>
      <c r="J49">
        <v>27.34</v>
      </c>
      <c r="K49">
        <v>1765699.22</v>
      </c>
      <c r="L49">
        <v>626388.98</v>
      </c>
      <c r="M49" t="s">
        <v>384</v>
      </c>
      <c r="N49" s="34">
        <v>43845</v>
      </c>
      <c r="O49">
        <v>43</v>
      </c>
    </row>
    <row r="50" spans="1:15" x14ac:dyDescent="0.2">
      <c r="A50" t="s">
        <v>59</v>
      </c>
      <c r="B50" t="s">
        <v>450</v>
      </c>
      <c r="C50">
        <v>2402444</v>
      </c>
      <c r="D50">
        <v>686330101</v>
      </c>
      <c r="E50">
        <v>17307</v>
      </c>
      <c r="F50">
        <v>1386633.92</v>
      </c>
      <c r="G50">
        <v>84.17</v>
      </c>
      <c r="H50">
        <v>1456730.19</v>
      </c>
      <c r="I50" t="s">
        <v>384</v>
      </c>
      <c r="J50">
        <v>84.17</v>
      </c>
      <c r="K50">
        <v>1456730.19</v>
      </c>
      <c r="L50">
        <v>1386633.92</v>
      </c>
      <c r="M50" t="s">
        <v>384</v>
      </c>
      <c r="N50" s="34">
        <v>43845</v>
      </c>
      <c r="O50">
        <v>43</v>
      </c>
    </row>
    <row r="51" spans="1:15" x14ac:dyDescent="0.2">
      <c r="A51" t="s">
        <v>59</v>
      </c>
      <c r="B51" t="s">
        <v>451</v>
      </c>
      <c r="C51">
        <v>2311614</v>
      </c>
      <c r="D51" t="s">
        <v>119</v>
      </c>
      <c r="E51">
        <v>13944</v>
      </c>
      <c r="F51">
        <v>1367877.11</v>
      </c>
      <c r="G51">
        <v>158.02000000000001</v>
      </c>
      <c r="H51">
        <v>2203430.88</v>
      </c>
      <c r="I51" t="s">
        <v>384</v>
      </c>
      <c r="J51">
        <v>158.02000000000001</v>
      </c>
      <c r="K51">
        <v>2203430.88</v>
      </c>
      <c r="L51">
        <v>1367877.11</v>
      </c>
      <c r="M51" t="s">
        <v>384</v>
      </c>
      <c r="N51" s="34">
        <v>43845</v>
      </c>
      <c r="O51">
        <v>41</v>
      </c>
    </row>
    <row r="52" spans="1:15" x14ac:dyDescent="0.2">
      <c r="A52" t="s">
        <v>59</v>
      </c>
      <c r="B52" t="s">
        <v>116</v>
      </c>
      <c r="C52">
        <v>2181334</v>
      </c>
      <c r="D52" t="s">
        <v>115</v>
      </c>
      <c r="E52">
        <v>13734</v>
      </c>
      <c r="F52">
        <v>1154331.31</v>
      </c>
      <c r="G52">
        <v>113.92</v>
      </c>
      <c r="H52">
        <v>1564577.28</v>
      </c>
      <c r="I52" t="s">
        <v>384</v>
      </c>
      <c r="J52">
        <v>113.92</v>
      </c>
      <c r="K52">
        <v>1564577.28</v>
      </c>
      <c r="L52">
        <v>1154331.31</v>
      </c>
      <c r="M52" t="s">
        <v>384</v>
      </c>
      <c r="N52" s="34">
        <v>43845</v>
      </c>
      <c r="O52">
        <v>41</v>
      </c>
    </row>
    <row r="53" spans="1:15" x14ac:dyDescent="0.2">
      <c r="A53" t="s">
        <v>59</v>
      </c>
      <c r="B53" t="s">
        <v>452</v>
      </c>
      <c r="C53">
        <v>2125097</v>
      </c>
      <c r="D53">
        <v>124765108</v>
      </c>
      <c r="E53">
        <v>61706</v>
      </c>
      <c r="F53">
        <v>976474.74</v>
      </c>
      <c r="G53">
        <v>29.55</v>
      </c>
      <c r="H53">
        <v>1823412.3</v>
      </c>
      <c r="I53" t="s">
        <v>384</v>
      </c>
      <c r="J53">
        <v>29.55</v>
      </c>
      <c r="K53">
        <v>1823412.3</v>
      </c>
      <c r="L53">
        <v>976474.74</v>
      </c>
      <c r="M53" t="s">
        <v>384</v>
      </c>
      <c r="N53" s="34">
        <v>43845</v>
      </c>
      <c r="O53">
        <v>41</v>
      </c>
    </row>
    <row r="54" spans="1:15" x14ac:dyDescent="0.2">
      <c r="A54" t="s">
        <v>59</v>
      </c>
      <c r="B54" t="s">
        <v>453</v>
      </c>
      <c r="C54">
        <v>2124533</v>
      </c>
      <c r="D54">
        <v>878742204</v>
      </c>
      <c r="E54">
        <v>26789</v>
      </c>
      <c r="F54">
        <v>470215.13</v>
      </c>
      <c r="G54">
        <v>16.11</v>
      </c>
      <c r="H54">
        <v>431570.79</v>
      </c>
      <c r="I54" t="s">
        <v>384</v>
      </c>
      <c r="J54">
        <v>16.11</v>
      </c>
      <c r="K54">
        <v>431570.79</v>
      </c>
      <c r="L54">
        <v>470215.13</v>
      </c>
      <c r="M54" t="s">
        <v>384</v>
      </c>
      <c r="N54" s="34">
        <v>43845</v>
      </c>
      <c r="O54">
        <v>41</v>
      </c>
    </row>
    <row r="55" spans="1:15" x14ac:dyDescent="0.2">
      <c r="A55" t="s">
        <v>59</v>
      </c>
      <c r="B55" t="s">
        <v>454</v>
      </c>
      <c r="C55">
        <v>2031730</v>
      </c>
      <c r="D55">
        <v>294821608</v>
      </c>
      <c r="E55">
        <v>165319</v>
      </c>
      <c r="F55">
        <v>1138052.1100000001</v>
      </c>
      <c r="G55">
        <v>8.83</v>
      </c>
      <c r="H55">
        <v>1459766.77</v>
      </c>
      <c r="I55" t="s">
        <v>384</v>
      </c>
      <c r="J55">
        <v>8.83</v>
      </c>
      <c r="K55">
        <v>1459766.77</v>
      </c>
      <c r="L55">
        <v>1138052.1100000001</v>
      </c>
      <c r="M55" t="s">
        <v>384</v>
      </c>
      <c r="N55" s="34">
        <v>43845</v>
      </c>
      <c r="O55">
        <v>43</v>
      </c>
    </row>
    <row r="56" spans="1:15" x14ac:dyDescent="0.2">
      <c r="A56" t="s">
        <v>59</v>
      </c>
      <c r="B56" t="s">
        <v>455</v>
      </c>
      <c r="C56" t="s">
        <v>456</v>
      </c>
      <c r="D56" t="s">
        <v>456</v>
      </c>
      <c r="E56">
        <v>775945.94</v>
      </c>
      <c r="F56">
        <v>83709.94</v>
      </c>
      <c r="G56">
        <v>0.105794</v>
      </c>
      <c r="H56">
        <v>82090.7</v>
      </c>
      <c r="I56" t="s">
        <v>384</v>
      </c>
      <c r="J56">
        <v>1</v>
      </c>
      <c r="K56">
        <v>775945.94</v>
      </c>
      <c r="L56">
        <v>775945.94</v>
      </c>
      <c r="M56" t="s">
        <v>456</v>
      </c>
      <c r="N56" s="34">
        <v>43845</v>
      </c>
      <c r="O56" t="s">
        <v>457</v>
      </c>
    </row>
    <row r="57" spans="1:15" x14ac:dyDescent="0.2">
      <c r="A57" t="s">
        <v>59</v>
      </c>
      <c r="B57" t="s">
        <v>458</v>
      </c>
      <c r="C57" t="s">
        <v>420</v>
      </c>
      <c r="D57" t="s">
        <v>420</v>
      </c>
      <c r="E57">
        <v>35727.81</v>
      </c>
      <c r="F57">
        <v>45847.91</v>
      </c>
      <c r="G57">
        <v>1.3024500000000001</v>
      </c>
      <c r="H57">
        <v>46533.67</v>
      </c>
      <c r="I57" t="s">
        <v>384</v>
      </c>
      <c r="J57">
        <v>1</v>
      </c>
      <c r="K57">
        <v>35727.81</v>
      </c>
      <c r="L57">
        <v>35727.81</v>
      </c>
      <c r="M57" t="s">
        <v>420</v>
      </c>
      <c r="N57" s="34">
        <v>43845</v>
      </c>
      <c r="O57" t="s">
        <v>457</v>
      </c>
    </row>
    <row r="58" spans="1:15" x14ac:dyDescent="0.2">
      <c r="A58" t="s">
        <v>59</v>
      </c>
      <c r="B58" t="s">
        <v>459</v>
      </c>
      <c r="C58" t="s">
        <v>381</v>
      </c>
      <c r="D58" t="s">
        <v>381</v>
      </c>
      <c r="E58">
        <v>9753</v>
      </c>
      <c r="F58">
        <v>89.36</v>
      </c>
      <c r="G58">
        <v>9.0910000000000001E-3</v>
      </c>
      <c r="H58">
        <v>88.67</v>
      </c>
      <c r="I58" t="s">
        <v>384</v>
      </c>
      <c r="J58">
        <v>1</v>
      </c>
      <c r="K58">
        <v>9753</v>
      </c>
      <c r="L58">
        <v>9753</v>
      </c>
      <c r="M58" t="s">
        <v>381</v>
      </c>
      <c r="N58" s="34">
        <v>43845</v>
      </c>
      <c r="O58" t="s">
        <v>457</v>
      </c>
    </row>
    <row r="59" spans="1:15" x14ac:dyDescent="0.2">
      <c r="A59" t="s">
        <v>59</v>
      </c>
      <c r="B59" t="s">
        <v>460</v>
      </c>
      <c r="C59" t="s">
        <v>415</v>
      </c>
      <c r="D59" t="s">
        <v>415</v>
      </c>
      <c r="E59">
        <v>82011.45</v>
      </c>
      <c r="F59">
        <v>81784.679999999993</v>
      </c>
      <c r="G59">
        <v>1.036216</v>
      </c>
      <c r="H59">
        <v>84981.56</v>
      </c>
      <c r="I59" t="s">
        <v>384</v>
      </c>
      <c r="J59">
        <v>1</v>
      </c>
      <c r="K59">
        <v>82011.45</v>
      </c>
      <c r="L59">
        <v>82011.45</v>
      </c>
      <c r="M59" t="s">
        <v>415</v>
      </c>
      <c r="N59" s="34">
        <v>43845</v>
      </c>
      <c r="O59" t="s">
        <v>457</v>
      </c>
    </row>
    <row r="60" spans="1:15" x14ac:dyDescent="0.2">
      <c r="A60" t="s">
        <v>59</v>
      </c>
      <c r="B60" t="s">
        <v>461</v>
      </c>
      <c r="C60" t="s">
        <v>387</v>
      </c>
      <c r="D60" t="s">
        <v>387</v>
      </c>
      <c r="E60">
        <v>69.53</v>
      </c>
      <c r="F60">
        <v>77.87</v>
      </c>
      <c r="G60">
        <v>1.1151500000000001</v>
      </c>
      <c r="H60">
        <v>77.540000000000006</v>
      </c>
      <c r="I60" t="s">
        <v>384</v>
      </c>
      <c r="J60">
        <v>1</v>
      </c>
      <c r="K60">
        <v>69.53</v>
      </c>
      <c r="L60">
        <v>69.53</v>
      </c>
      <c r="M60" t="s">
        <v>387</v>
      </c>
      <c r="N60" s="34">
        <v>43845</v>
      </c>
      <c r="O60" t="s">
        <v>457</v>
      </c>
    </row>
    <row r="61" spans="1:15" x14ac:dyDescent="0.2">
      <c r="A61" t="s">
        <v>59</v>
      </c>
      <c r="B61" t="s">
        <v>462</v>
      </c>
      <c r="C61" t="s">
        <v>463</v>
      </c>
      <c r="D61" t="s">
        <v>463</v>
      </c>
      <c r="E61">
        <v>890007.81</v>
      </c>
      <c r="F61">
        <v>890007.81</v>
      </c>
      <c r="G61">
        <v>100</v>
      </c>
      <c r="H61">
        <v>890007.81</v>
      </c>
      <c r="I61" t="s">
        <v>384</v>
      </c>
      <c r="J61">
        <v>100</v>
      </c>
      <c r="K61">
        <v>890007.81</v>
      </c>
      <c r="L61">
        <v>890007.81</v>
      </c>
      <c r="M61" t="s">
        <v>384</v>
      </c>
      <c r="N61" s="34">
        <v>43845</v>
      </c>
      <c r="O61" t="s">
        <v>464</v>
      </c>
    </row>
    <row r="62" spans="1:15" x14ac:dyDescent="0.2">
      <c r="A62" t="s">
        <v>59</v>
      </c>
      <c r="B62" t="s">
        <v>465</v>
      </c>
      <c r="C62" t="s">
        <v>412</v>
      </c>
      <c r="D62" t="s">
        <v>412</v>
      </c>
      <c r="E62">
        <v>33954.51</v>
      </c>
      <c r="F62">
        <v>23642.240000000002</v>
      </c>
      <c r="G62">
        <v>0.69045000000000001</v>
      </c>
      <c r="H62">
        <v>23443.89</v>
      </c>
      <c r="I62" t="s">
        <v>384</v>
      </c>
      <c r="J62">
        <v>1</v>
      </c>
      <c r="K62">
        <v>33954.51</v>
      </c>
      <c r="L62">
        <v>33954.51</v>
      </c>
      <c r="M62" t="s">
        <v>412</v>
      </c>
      <c r="N62" s="34">
        <v>43845</v>
      </c>
      <c r="O62" t="s">
        <v>457</v>
      </c>
    </row>
    <row r="63" spans="1:15" x14ac:dyDescent="0.2">
      <c r="N63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9"/>
  <sheetViews>
    <sheetView zoomScaleNormal="100" workbookViewId="0">
      <selection activeCell="C2" sqref="C2:C19"/>
    </sheetView>
  </sheetViews>
  <sheetFormatPr defaultRowHeight="12.75" x14ac:dyDescent="0.2"/>
  <cols>
    <col min="1" max="1" width="33.710937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379</v>
      </c>
      <c r="B2">
        <v>6229597</v>
      </c>
      <c r="C2">
        <v>7055.21</v>
      </c>
      <c r="D2">
        <v>622959906</v>
      </c>
      <c r="E2">
        <v>4.5</v>
      </c>
      <c r="F2" s="34">
        <v>43917</v>
      </c>
      <c r="G2" t="s">
        <v>59</v>
      </c>
      <c r="H2" t="s">
        <v>380</v>
      </c>
      <c r="I2">
        <v>171810</v>
      </c>
      <c r="J2">
        <v>7055.21</v>
      </c>
      <c r="K2">
        <v>7055.21</v>
      </c>
      <c r="L2">
        <v>0</v>
      </c>
      <c r="M2">
        <v>0</v>
      </c>
      <c r="N2" t="s">
        <v>381</v>
      </c>
      <c r="O2">
        <v>0</v>
      </c>
      <c r="P2" t="s">
        <v>382</v>
      </c>
    </row>
    <row r="3" spans="1:16" x14ac:dyDescent="0.2">
      <c r="A3" t="s">
        <v>383</v>
      </c>
      <c r="B3" t="s">
        <v>150</v>
      </c>
      <c r="C3">
        <v>0</v>
      </c>
      <c r="D3">
        <v>589339209</v>
      </c>
      <c r="E3">
        <v>0.28088000000000002</v>
      </c>
      <c r="F3" s="34">
        <v>43594</v>
      </c>
      <c r="G3" t="s">
        <v>59</v>
      </c>
      <c r="H3" t="s">
        <v>380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384</v>
      </c>
      <c r="O3">
        <v>252</v>
      </c>
      <c r="P3" t="s">
        <v>382</v>
      </c>
    </row>
    <row r="4" spans="1:16" x14ac:dyDescent="0.2">
      <c r="A4" t="s">
        <v>385</v>
      </c>
      <c r="B4">
        <v>2559975</v>
      </c>
      <c r="C4">
        <v>0</v>
      </c>
      <c r="D4" t="s">
        <v>130</v>
      </c>
      <c r="E4">
        <v>0.306396</v>
      </c>
      <c r="F4" s="34">
        <v>43529</v>
      </c>
      <c r="G4" t="s">
        <v>59</v>
      </c>
      <c r="H4" t="s">
        <v>380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384</v>
      </c>
      <c r="O4">
        <v>317</v>
      </c>
      <c r="P4" t="s">
        <v>382</v>
      </c>
    </row>
    <row r="5" spans="1:16" x14ac:dyDescent="0.2">
      <c r="A5" t="s">
        <v>386</v>
      </c>
      <c r="B5">
        <v>5889505</v>
      </c>
      <c r="C5">
        <v>0</v>
      </c>
      <c r="D5">
        <v>588950907</v>
      </c>
      <c r="E5">
        <v>0.27</v>
      </c>
      <c r="F5" s="34">
        <v>43522</v>
      </c>
      <c r="G5" t="s">
        <v>59</v>
      </c>
      <c r="H5" t="s">
        <v>380</v>
      </c>
      <c r="I5">
        <v>53225</v>
      </c>
      <c r="J5">
        <v>0</v>
      </c>
      <c r="K5">
        <v>0</v>
      </c>
      <c r="L5">
        <v>0</v>
      </c>
      <c r="M5">
        <v>0</v>
      </c>
      <c r="N5" t="s">
        <v>387</v>
      </c>
      <c r="O5">
        <v>324</v>
      </c>
      <c r="P5" t="s">
        <v>382</v>
      </c>
    </row>
    <row r="6" spans="1:16" x14ac:dyDescent="0.2">
      <c r="A6" t="s">
        <v>388</v>
      </c>
      <c r="B6">
        <v>2430025</v>
      </c>
      <c r="C6">
        <v>0</v>
      </c>
      <c r="D6">
        <v>861012102</v>
      </c>
      <c r="E6">
        <v>0.06</v>
      </c>
      <c r="F6" s="34">
        <v>43826</v>
      </c>
      <c r="G6" t="s">
        <v>59</v>
      </c>
      <c r="H6" t="s">
        <v>380</v>
      </c>
      <c r="I6">
        <v>64583</v>
      </c>
      <c r="J6">
        <v>0</v>
      </c>
      <c r="K6">
        <v>0</v>
      </c>
      <c r="L6">
        <v>0</v>
      </c>
      <c r="M6">
        <v>0</v>
      </c>
      <c r="N6" t="s">
        <v>384</v>
      </c>
      <c r="O6">
        <v>20</v>
      </c>
      <c r="P6" t="s">
        <v>382</v>
      </c>
    </row>
    <row r="7" spans="1:16" x14ac:dyDescent="0.2">
      <c r="A7" t="s">
        <v>389</v>
      </c>
      <c r="B7">
        <v>2775135</v>
      </c>
      <c r="C7">
        <v>0</v>
      </c>
      <c r="D7">
        <v>803054204</v>
      </c>
      <c r="E7">
        <v>1.6742699999999999</v>
      </c>
      <c r="F7" s="34">
        <v>43613</v>
      </c>
      <c r="G7" t="s">
        <v>59</v>
      </c>
      <c r="H7" t="s">
        <v>380</v>
      </c>
      <c r="I7">
        <v>13700</v>
      </c>
      <c r="J7">
        <v>0</v>
      </c>
      <c r="K7">
        <v>0</v>
      </c>
      <c r="L7">
        <v>0</v>
      </c>
      <c r="M7">
        <v>0</v>
      </c>
      <c r="N7" t="s">
        <v>384</v>
      </c>
      <c r="O7">
        <v>233</v>
      </c>
      <c r="P7" t="s">
        <v>382</v>
      </c>
    </row>
    <row r="8" spans="1:16" x14ac:dyDescent="0.2">
      <c r="A8" t="s">
        <v>390</v>
      </c>
      <c r="B8" t="s">
        <v>148</v>
      </c>
      <c r="C8">
        <v>0</v>
      </c>
      <c r="D8" t="s">
        <v>147</v>
      </c>
      <c r="E8">
        <v>0.63414599999999999</v>
      </c>
      <c r="F8" s="34">
        <v>43005</v>
      </c>
      <c r="G8" t="s">
        <v>59</v>
      </c>
      <c r="H8" t="s">
        <v>380</v>
      </c>
      <c r="I8">
        <v>53517</v>
      </c>
      <c r="J8">
        <v>0</v>
      </c>
      <c r="K8">
        <v>0</v>
      </c>
      <c r="L8">
        <v>0</v>
      </c>
      <c r="M8">
        <v>0</v>
      </c>
      <c r="N8" t="s">
        <v>384</v>
      </c>
      <c r="O8">
        <v>841</v>
      </c>
      <c r="P8" t="s">
        <v>382</v>
      </c>
    </row>
    <row r="9" spans="1:16" x14ac:dyDescent="0.2">
      <c r="A9" t="s">
        <v>390</v>
      </c>
      <c r="B9" t="s">
        <v>148</v>
      </c>
      <c r="C9">
        <v>0</v>
      </c>
      <c r="D9" t="s">
        <v>147</v>
      </c>
      <c r="E9">
        <v>0.68756399999999995</v>
      </c>
      <c r="F9" s="34">
        <v>43364</v>
      </c>
      <c r="G9" t="s">
        <v>59</v>
      </c>
      <c r="H9" t="s">
        <v>380</v>
      </c>
      <c r="I9">
        <v>45517</v>
      </c>
      <c r="J9">
        <v>0</v>
      </c>
      <c r="K9">
        <v>0</v>
      </c>
      <c r="L9">
        <v>0</v>
      </c>
      <c r="M9">
        <v>0</v>
      </c>
      <c r="N9" t="s">
        <v>384</v>
      </c>
      <c r="O9">
        <v>482</v>
      </c>
      <c r="P9" t="s">
        <v>382</v>
      </c>
    </row>
    <row r="10" spans="1:16" x14ac:dyDescent="0.2">
      <c r="A10" t="s">
        <v>390</v>
      </c>
      <c r="B10" t="s">
        <v>148</v>
      </c>
      <c r="C10">
        <v>0</v>
      </c>
      <c r="D10" t="s">
        <v>147</v>
      </c>
      <c r="E10">
        <v>0.74401799999999996</v>
      </c>
      <c r="F10" s="34">
        <v>43728</v>
      </c>
      <c r="G10" t="s">
        <v>59</v>
      </c>
      <c r="H10" t="s">
        <v>380</v>
      </c>
      <c r="I10">
        <v>28127</v>
      </c>
      <c r="J10">
        <v>0</v>
      </c>
      <c r="K10">
        <v>0</v>
      </c>
      <c r="L10">
        <v>0</v>
      </c>
      <c r="M10">
        <v>0</v>
      </c>
      <c r="N10" t="s">
        <v>384</v>
      </c>
      <c r="O10">
        <v>118</v>
      </c>
      <c r="P10" t="s">
        <v>382</v>
      </c>
    </row>
    <row r="11" spans="1:16" x14ac:dyDescent="0.2">
      <c r="A11" t="s">
        <v>391</v>
      </c>
      <c r="B11" t="s">
        <v>178</v>
      </c>
      <c r="C11">
        <v>0</v>
      </c>
      <c r="D11" t="s">
        <v>397</v>
      </c>
      <c r="E11">
        <v>0.85</v>
      </c>
      <c r="F11" s="34">
        <v>42877</v>
      </c>
      <c r="G11" t="s">
        <v>59</v>
      </c>
      <c r="H11" t="s">
        <v>380</v>
      </c>
      <c r="I11">
        <v>16463</v>
      </c>
      <c r="J11">
        <v>0</v>
      </c>
      <c r="K11">
        <v>0</v>
      </c>
      <c r="L11">
        <v>0</v>
      </c>
      <c r="M11">
        <v>0</v>
      </c>
      <c r="N11" t="s">
        <v>387</v>
      </c>
      <c r="O11">
        <v>969</v>
      </c>
      <c r="P11" t="s">
        <v>382</v>
      </c>
    </row>
    <row r="12" spans="1:16" x14ac:dyDescent="0.2">
      <c r="A12" t="s">
        <v>391</v>
      </c>
      <c r="B12" t="s">
        <v>178</v>
      </c>
      <c r="C12">
        <v>0</v>
      </c>
      <c r="D12" t="s">
        <v>397</v>
      </c>
      <c r="E12">
        <v>0.88</v>
      </c>
      <c r="F12" s="34">
        <v>43242</v>
      </c>
      <c r="G12" t="s">
        <v>59</v>
      </c>
      <c r="H12" t="s">
        <v>380</v>
      </c>
      <c r="I12">
        <v>22463</v>
      </c>
      <c r="J12">
        <v>0</v>
      </c>
      <c r="K12">
        <v>0</v>
      </c>
      <c r="L12">
        <v>0</v>
      </c>
      <c r="M12">
        <v>0</v>
      </c>
      <c r="N12" t="s">
        <v>387</v>
      </c>
      <c r="O12">
        <v>604</v>
      </c>
      <c r="P12" t="s">
        <v>382</v>
      </c>
    </row>
    <row r="13" spans="1:16" x14ac:dyDescent="0.2">
      <c r="A13" t="s">
        <v>391</v>
      </c>
      <c r="B13" t="s">
        <v>178</v>
      </c>
      <c r="C13">
        <v>0</v>
      </c>
      <c r="D13" t="s">
        <v>397</v>
      </c>
      <c r="E13">
        <v>0.9</v>
      </c>
      <c r="F13" s="34">
        <v>43612</v>
      </c>
      <c r="G13" t="s">
        <v>59</v>
      </c>
      <c r="H13" t="s">
        <v>380</v>
      </c>
      <c r="I13">
        <v>22463</v>
      </c>
      <c r="J13">
        <v>0</v>
      </c>
      <c r="K13">
        <v>0</v>
      </c>
      <c r="L13">
        <v>0</v>
      </c>
      <c r="M13">
        <v>0</v>
      </c>
      <c r="N13" t="s">
        <v>387</v>
      </c>
      <c r="O13">
        <v>234</v>
      </c>
      <c r="P13" t="s">
        <v>382</v>
      </c>
    </row>
    <row r="14" spans="1:16" x14ac:dyDescent="0.2">
      <c r="A14" t="s">
        <v>392</v>
      </c>
      <c r="B14" t="s">
        <v>398</v>
      </c>
      <c r="C14">
        <v>0</v>
      </c>
      <c r="D14">
        <v>589339100</v>
      </c>
      <c r="E14">
        <v>0.43735099999999999</v>
      </c>
      <c r="F14" s="34">
        <v>42874</v>
      </c>
      <c r="G14" t="s">
        <v>59</v>
      </c>
      <c r="H14" t="s">
        <v>380</v>
      </c>
      <c r="I14">
        <v>27014</v>
      </c>
      <c r="J14">
        <v>0</v>
      </c>
      <c r="K14">
        <v>0</v>
      </c>
      <c r="L14">
        <v>0</v>
      </c>
      <c r="M14">
        <v>0</v>
      </c>
      <c r="N14" t="s">
        <v>384</v>
      </c>
      <c r="O14">
        <v>972</v>
      </c>
      <c r="P14" t="s">
        <v>382</v>
      </c>
    </row>
    <row r="15" spans="1:16" x14ac:dyDescent="0.2">
      <c r="A15" t="s">
        <v>393</v>
      </c>
      <c r="B15" t="s">
        <v>169</v>
      </c>
      <c r="C15">
        <v>0</v>
      </c>
      <c r="D15" t="s">
        <v>168</v>
      </c>
      <c r="E15">
        <v>0.25155</v>
      </c>
      <c r="F15" s="34">
        <v>43627</v>
      </c>
      <c r="G15" t="s">
        <v>59</v>
      </c>
      <c r="H15" t="s">
        <v>380</v>
      </c>
      <c r="I15">
        <v>6000</v>
      </c>
      <c r="J15">
        <v>0</v>
      </c>
      <c r="K15">
        <v>0</v>
      </c>
      <c r="L15">
        <v>0</v>
      </c>
      <c r="M15">
        <v>0</v>
      </c>
      <c r="N15" t="s">
        <v>384</v>
      </c>
      <c r="O15">
        <v>219</v>
      </c>
      <c r="P15" t="s">
        <v>382</v>
      </c>
    </row>
    <row r="16" spans="1:16" x14ac:dyDescent="0.2">
      <c r="A16" t="s">
        <v>394</v>
      </c>
      <c r="B16" t="s">
        <v>128</v>
      </c>
      <c r="C16">
        <v>0</v>
      </c>
      <c r="D16">
        <v>398438408</v>
      </c>
      <c r="E16">
        <v>0.22187200000000001</v>
      </c>
      <c r="F16" s="34">
        <v>43810</v>
      </c>
      <c r="G16" t="s">
        <v>59</v>
      </c>
      <c r="H16" t="s">
        <v>380</v>
      </c>
      <c r="I16">
        <v>50445</v>
      </c>
      <c r="J16">
        <v>0</v>
      </c>
      <c r="K16">
        <v>0</v>
      </c>
      <c r="L16">
        <v>0</v>
      </c>
      <c r="M16">
        <v>0</v>
      </c>
      <c r="N16" t="s">
        <v>384</v>
      </c>
      <c r="O16">
        <v>36</v>
      </c>
      <c r="P16" t="s">
        <v>382</v>
      </c>
    </row>
    <row r="17" spans="1:16" x14ac:dyDescent="0.2">
      <c r="A17" t="s">
        <v>394</v>
      </c>
      <c r="B17" t="s">
        <v>128</v>
      </c>
      <c r="C17">
        <v>0</v>
      </c>
      <c r="D17">
        <v>398438408</v>
      </c>
      <c r="E17">
        <v>0.25031500000000001</v>
      </c>
      <c r="F17" s="34">
        <v>43263</v>
      </c>
      <c r="G17" t="s">
        <v>59</v>
      </c>
      <c r="H17" t="s">
        <v>380</v>
      </c>
      <c r="I17">
        <v>50445</v>
      </c>
      <c r="J17">
        <v>0</v>
      </c>
      <c r="K17">
        <v>0</v>
      </c>
      <c r="L17">
        <v>0</v>
      </c>
      <c r="M17">
        <v>0</v>
      </c>
      <c r="N17" t="s">
        <v>384</v>
      </c>
      <c r="O17">
        <v>583</v>
      </c>
      <c r="P17" t="s">
        <v>382</v>
      </c>
    </row>
    <row r="18" spans="1:16" x14ac:dyDescent="0.2">
      <c r="A18" t="s">
        <v>395</v>
      </c>
      <c r="B18" t="s">
        <v>123</v>
      </c>
      <c r="C18">
        <v>67.02</v>
      </c>
      <c r="D18" t="s">
        <v>122</v>
      </c>
      <c r="E18">
        <v>1.1639999999999999</v>
      </c>
      <c r="F18" s="34">
        <v>43587</v>
      </c>
      <c r="G18" t="s">
        <v>59</v>
      </c>
      <c r="H18" t="s">
        <v>380</v>
      </c>
      <c r="I18">
        <v>0</v>
      </c>
      <c r="J18">
        <v>56.97</v>
      </c>
      <c r="K18">
        <v>56.97</v>
      </c>
      <c r="L18">
        <v>0</v>
      </c>
      <c r="M18">
        <v>0</v>
      </c>
      <c r="N18" t="s">
        <v>384</v>
      </c>
      <c r="O18">
        <v>259</v>
      </c>
      <c r="P18" t="s">
        <v>382</v>
      </c>
    </row>
    <row r="19" spans="1:16" x14ac:dyDescent="0.2">
      <c r="A19" t="s">
        <v>396</v>
      </c>
      <c r="B19">
        <v>6269861</v>
      </c>
      <c r="C19">
        <v>1546.84</v>
      </c>
      <c r="D19">
        <v>626986905</v>
      </c>
      <c r="E19">
        <v>2.5</v>
      </c>
      <c r="F19" s="34">
        <v>43917</v>
      </c>
      <c r="G19" t="s">
        <v>59</v>
      </c>
      <c r="H19" t="s">
        <v>380</v>
      </c>
      <c r="I19">
        <v>67804</v>
      </c>
      <c r="J19">
        <v>1546.84</v>
      </c>
      <c r="K19">
        <v>1546.84</v>
      </c>
      <c r="L19">
        <v>0</v>
      </c>
      <c r="M19">
        <v>0</v>
      </c>
      <c r="N19" t="s">
        <v>381</v>
      </c>
      <c r="O19">
        <v>0</v>
      </c>
      <c r="P19" t="s">
        <v>382</v>
      </c>
    </row>
    <row r="21" spans="1:16" x14ac:dyDescent="0.2">
      <c r="F21" s="34"/>
    </row>
    <row r="22" spans="1:16" x14ac:dyDescent="0.2">
      <c r="F22" s="34"/>
    </row>
    <row r="23" spans="1:16" x14ac:dyDescent="0.2">
      <c r="F23" s="34"/>
    </row>
    <row r="24" spans="1:16" x14ac:dyDescent="0.2">
      <c r="F24" s="34"/>
    </row>
    <row r="25" spans="1:16" x14ac:dyDescent="0.2">
      <c r="F25" s="34"/>
    </row>
    <row r="27" spans="1:16" x14ac:dyDescent="0.2">
      <c r="F27" s="34"/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H15" sqref="H1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218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219</v>
      </c>
      <c r="C3" s="33">
        <v>53067907.18</v>
      </c>
      <c r="D3" s="33">
        <v>0</v>
      </c>
      <c r="E3" s="33">
        <v>0</v>
      </c>
      <c r="F3" s="33">
        <v>0</v>
      </c>
      <c r="G3" s="33">
        <v>53067907.18</v>
      </c>
      <c r="H3" s="15"/>
    </row>
    <row r="4" spans="1:12" x14ac:dyDescent="0.2">
      <c r="A4" s="15" t="s">
        <v>22</v>
      </c>
      <c r="B4" s="51" t="s">
        <v>220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221</v>
      </c>
      <c r="C5" s="33">
        <v>890007.81</v>
      </c>
      <c r="D5" s="33">
        <v>0</v>
      </c>
      <c r="E5" s="33">
        <v>0</v>
      </c>
      <c r="F5" s="33">
        <v>0</v>
      </c>
      <c r="G5" s="33">
        <v>890007.81</v>
      </c>
      <c r="H5" s="15"/>
    </row>
    <row r="6" spans="1:12" x14ac:dyDescent="0.2">
      <c r="A6" s="15" t="s">
        <v>22</v>
      </c>
      <c r="B6" s="51" t="s">
        <v>222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223</v>
      </c>
      <c r="C7" s="33">
        <v>235152</v>
      </c>
      <c r="D7" s="33">
        <v>0</v>
      </c>
      <c r="E7" s="33">
        <v>0</v>
      </c>
      <c r="F7" s="33">
        <v>0</v>
      </c>
      <c r="G7" s="33">
        <v>235152</v>
      </c>
      <c r="H7" s="15"/>
    </row>
    <row r="8" spans="1:12" x14ac:dyDescent="0.2">
      <c r="A8" s="15" t="s">
        <v>35</v>
      </c>
      <c r="B8" s="51" t="s">
        <v>224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225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226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227</v>
      </c>
      <c r="C11" s="33">
        <v>8659.02</v>
      </c>
      <c r="D11" s="33">
        <v>0</v>
      </c>
      <c r="E11" s="33">
        <v>0</v>
      </c>
      <c r="F11" s="33">
        <v>0</v>
      </c>
      <c r="G11" s="33">
        <v>8659.02</v>
      </c>
      <c r="H11" s="2"/>
      <c r="L11" s="2"/>
    </row>
    <row r="12" spans="1:12" x14ac:dyDescent="0.2">
      <c r="A12" s="2" t="s">
        <v>24</v>
      </c>
      <c r="B12" s="51" t="s">
        <v>228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229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230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231</v>
      </c>
      <c r="C15" s="33">
        <v>46553.37</v>
      </c>
      <c r="D15" s="33">
        <v>0</v>
      </c>
      <c r="E15" s="33">
        <v>0</v>
      </c>
      <c r="F15" s="33">
        <v>0</v>
      </c>
      <c r="G15" s="33">
        <v>46553.37</v>
      </c>
      <c r="H15" s="2"/>
    </row>
    <row r="16" spans="1:12" x14ac:dyDescent="0.2">
      <c r="A16" s="15" t="s">
        <v>22</v>
      </c>
      <c r="B16" s="51" t="s">
        <v>232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233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234</v>
      </c>
      <c r="C18" s="33">
        <v>54248279.380000003</v>
      </c>
      <c r="D18" s="33">
        <v>0</v>
      </c>
      <c r="E18" s="33">
        <v>0</v>
      </c>
      <c r="F18" s="33">
        <v>0</v>
      </c>
      <c r="G18" s="33">
        <v>54248279.380000003</v>
      </c>
    </row>
    <row r="19" spans="1:8" x14ac:dyDescent="0.2">
      <c r="A19" s="27"/>
      <c r="B19" s="50" t="s">
        <v>235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236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237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238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239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240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241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242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243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244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245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246</v>
      </c>
      <c r="C30" s="33">
        <v>54248279.380000003</v>
      </c>
      <c r="D30" s="33">
        <v>0</v>
      </c>
      <c r="E30" s="33">
        <v>0</v>
      </c>
      <c r="F30" s="33">
        <v>0</v>
      </c>
      <c r="G30" s="33">
        <v>54248279.380000003</v>
      </c>
    </row>
    <row r="31" spans="1:8" x14ac:dyDescent="0.2">
      <c r="A31" s="27"/>
      <c r="B31" s="50" t="s">
        <v>247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248</v>
      </c>
      <c r="C32" s="33">
        <v>24158836.949999999</v>
      </c>
      <c r="D32" s="33">
        <v>132787.56</v>
      </c>
      <c r="E32" s="33">
        <v>161654.79</v>
      </c>
      <c r="F32" s="33">
        <v>-28867.23</v>
      </c>
      <c r="G32" s="33">
        <v>24129969.719999999</v>
      </c>
      <c r="H32" s="15"/>
    </row>
    <row r="33" spans="1:8" x14ac:dyDescent="0.2">
      <c r="A33" s="15" t="s">
        <v>22</v>
      </c>
      <c r="B33" s="51" t="s">
        <v>249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250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251</v>
      </c>
      <c r="C35" s="33">
        <v>1658.46</v>
      </c>
      <c r="D35" s="33">
        <v>405.57</v>
      </c>
      <c r="E35" s="33">
        <v>0</v>
      </c>
      <c r="F35" s="33">
        <v>405.57</v>
      </c>
      <c r="G35" s="33">
        <v>2064.0300000000002</v>
      </c>
      <c r="H35" s="15"/>
    </row>
    <row r="36" spans="1:8" x14ac:dyDescent="0.2">
      <c r="A36" s="2" t="s">
        <v>24</v>
      </c>
      <c r="B36" s="51" t="s">
        <v>252</v>
      </c>
      <c r="C36" s="33">
        <v>-484.82</v>
      </c>
      <c r="D36" s="33">
        <v>57.6</v>
      </c>
      <c r="E36" s="33">
        <v>0</v>
      </c>
      <c r="F36" s="33">
        <v>57.6</v>
      </c>
      <c r="G36" s="33">
        <v>-427.22</v>
      </c>
      <c r="H36" s="2"/>
    </row>
    <row r="37" spans="1:8" x14ac:dyDescent="0.2">
      <c r="A37" s="15" t="s">
        <v>35</v>
      </c>
      <c r="B37" s="51" t="s">
        <v>253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254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255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256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257</v>
      </c>
      <c r="C41" s="33">
        <v>24160010.59</v>
      </c>
      <c r="D41" s="33">
        <v>133250.73000000001</v>
      </c>
      <c r="E41" s="33">
        <v>161654.79</v>
      </c>
      <c r="F41" s="33">
        <v>-28404.06</v>
      </c>
      <c r="G41" s="33">
        <v>24131606.530000001</v>
      </c>
    </row>
    <row r="42" spans="1:8" x14ac:dyDescent="0.2">
      <c r="A42" s="52" t="s">
        <v>51</v>
      </c>
      <c r="B42" s="51" t="s">
        <v>258</v>
      </c>
      <c r="C42" s="33">
        <v>77226744.129999995</v>
      </c>
      <c r="D42" s="33">
        <v>132787.56</v>
      </c>
      <c r="E42" s="33">
        <v>161654.79</v>
      </c>
      <c r="F42" s="33">
        <v>-28867.23</v>
      </c>
      <c r="G42" s="33">
        <v>77197876.900000006</v>
      </c>
    </row>
    <row r="43" spans="1:8" x14ac:dyDescent="0.2">
      <c r="A43" s="52" t="s">
        <v>51</v>
      </c>
      <c r="B43" s="51" t="s">
        <v>259</v>
      </c>
      <c r="C43" s="33">
        <v>78408289.969999999</v>
      </c>
      <c r="D43" s="33">
        <v>133250.73000000001</v>
      </c>
      <c r="E43" s="33">
        <v>161654.79</v>
      </c>
      <c r="F43" s="33">
        <v>-28404.06</v>
      </c>
      <c r="G43" s="33">
        <v>78379885.909999996</v>
      </c>
    </row>
    <row r="44" spans="1:8" ht="15" x14ac:dyDescent="0.25">
      <c r="A44" s="25"/>
      <c r="B44" s="50" t="s">
        <v>260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261</v>
      </c>
      <c r="C45" s="33">
        <v>283283.71999999997</v>
      </c>
      <c r="D45" s="33">
        <v>0</v>
      </c>
      <c r="E45" s="33">
        <v>0</v>
      </c>
      <c r="F45" s="33">
        <v>0</v>
      </c>
      <c r="G45" s="33">
        <v>283283.71999999997</v>
      </c>
    </row>
    <row r="46" spans="1:8" x14ac:dyDescent="0.2">
      <c r="A46" s="53" t="s">
        <v>51</v>
      </c>
      <c r="B46" s="51" t="s">
        <v>262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263</v>
      </c>
      <c r="C47" s="33">
        <v>12999.76</v>
      </c>
      <c r="D47" s="33">
        <v>0</v>
      </c>
      <c r="E47" s="33">
        <v>0</v>
      </c>
      <c r="F47" s="33">
        <v>0</v>
      </c>
      <c r="G47" s="33">
        <v>12999.76</v>
      </c>
    </row>
    <row r="48" spans="1:8" x14ac:dyDescent="0.2">
      <c r="A48" s="53" t="s">
        <v>51</v>
      </c>
      <c r="B48" s="51" t="s">
        <v>264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265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266</v>
      </c>
      <c r="C50" s="33">
        <v>-732.96</v>
      </c>
      <c r="D50" s="33">
        <v>0</v>
      </c>
      <c r="E50" s="33">
        <v>0</v>
      </c>
      <c r="F50" s="33">
        <v>0</v>
      </c>
      <c r="G50" s="33">
        <v>-732.96</v>
      </c>
    </row>
    <row r="51" spans="1:7" x14ac:dyDescent="0.2">
      <c r="A51" s="53" t="s">
        <v>51</v>
      </c>
      <c r="B51" s="51" t="s">
        <v>267</v>
      </c>
      <c r="C51" s="33">
        <v>-364.88</v>
      </c>
      <c r="D51" s="33">
        <v>0</v>
      </c>
      <c r="E51" s="33">
        <v>0</v>
      </c>
      <c r="F51" s="33">
        <v>0</v>
      </c>
      <c r="G51" s="33">
        <v>-364.88</v>
      </c>
    </row>
    <row r="52" spans="1:7" x14ac:dyDescent="0.2">
      <c r="A52" s="53" t="s">
        <v>51</v>
      </c>
      <c r="B52" s="51" t="s">
        <v>268</v>
      </c>
      <c r="C52" s="33">
        <v>-497.14</v>
      </c>
      <c r="D52" s="33">
        <v>0</v>
      </c>
      <c r="E52" s="33">
        <v>0</v>
      </c>
      <c r="F52" s="33">
        <v>0</v>
      </c>
      <c r="G52" s="33">
        <v>-497.14</v>
      </c>
    </row>
    <row r="53" spans="1:7" x14ac:dyDescent="0.2">
      <c r="A53" s="53" t="s">
        <v>51</v>
      </c>
      <c r="B53" s="51" t="s">
        <v>269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270</v>
      </c>
      <c r="C54" s="33">
        <v>18.98</v>
      </c>
      <c r="D54" s="33">
        <v>0</v>
      </c>
      <c r="E54" s="33">
        <v>0</v>
      </c>
      <c r="F54" s="33">
        <v>0</v>
      </c>
      <c r="G54" s="33">
        <v>18.98</v>
      </c>
    </row>
    <row r="55" spans="1:7" x14ac:dyDescent="0.2">
      <c r="A55" s="53" t="s">
        <v>51</v>
      </c>
      <c r="B55" s="51" t="s">
        <v>271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272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273</v>
      </c>
      <c r="C57" s="33">
        <v>294707.48</v>
      </c>
      <c r="D57" s="33">
        <v>0</v>
      </c>
      <c r="E57" s="33">
        <v>0</v>
      </c>
      <c r="F57" s="33">
        <v>0</v>
      </c>
      <c r="G57" s="33">
        <v>294707.48</v>
      </c>
    </row>
    <row r="58" spans="1:7" ht="15" x14ac:dyDescent="0.25">
      <c r="A58" s="25"/>
      <c r="B58" s="50" t="s">
        <v>274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274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275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276</v>
      </c>
      <c r="C61" s="33">
        <v>7975.34</v>
      </c>
      <c r="D61" s="33">
        <v>0</v>
      </c>
      <c r="E61" s="33">
        <v>0</v>
      </c>
      <c r="F61" s="33">
        <v>0</v>
      </c>
      <c r="G61" s="33">
        <v>7975.34</v>
      </c>
    </row>
    <row r="62" spans="1:7" x14ac:dyDescent="0.2">
      <c r="A62" s="53" t="s">
        <v>51</v>
      </c>
      <c r="B62" s="51" t="s">
        <v>277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278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279</v>
      </c>
      <c r="C64" s="33">
        <v>7975.34</v>
      </c>
      <c r="D64" s="33">
        <v>0</v>
      </c>
      <c r="E64" s="33">
        <v>0</v>
      </c>
      <c r="F64" s="33">
        <v>0</v>
      </c>
      <c r="G64" s="33">
        <v>7975.34</v>
      </c>
    </row>
    <row r="65" spans="1:7" x14ac:dyDescent="0.2">
      <c r="A65" s="53" t="s">
        <v>51</v>
      </c>
      <c r="B65" s="51" t="s">
        <v>280</v>
      </c>
      <c r="C65" s="33">
        <v>286732.14</v>
      </c>
      <c r="D65" s="33">
        <v>0</v>
      </c>
      <c r="E65" s="33">
        <v>0</v>
      </c>
      <c r="F65" s="33">
        <v>0</v>
      </c>
      <c r="G65" s="33">
        <v>286732.14</v>
      </c>
    </row>
    <row r="66" spans="1:7" x14ac:dyDescent="0.2">
      <c r="A66" s="53" t="s">
        <v>51</v>
      </c>
      <c r="B66" s="51" t="s">
        <v>281</v>
      </c>
      <c r="C66" s="33">
        <v>286732.14</v>
      </c>
      <c r="D66" s="33">
        <v>0</v>
      </c>
      <c r="E66" s="33">
        <v>0</v>
      </c>
      <c r="F66" s="33">
        <v>0</v>
      </c>
      <c r="G66" s="33">
        <v>286732.14</v>
      </c>
    </row>
    <row r="67" spans="1:7" x14ac:dyDescent="0.2">
      <c r="A67" s="53" t="s">
        <v>51</v>
      </c>
      <c r="B67" s="51" t="s">
        <v>282</v>
      </c>
      <c r="C67" s="33">
        <v>-237057.06</v>
      </c>
      <c r="D67" s="33">
        <v>0</v>
      </c>
      <c r="E67" s="33">
        <v>0</v>
      </c>
      <c r="F67" s="33">
        <v>0</v>
      </c>
      <c r="G67" s="33">
        <v>-237057.06</v>
      </c>
    </row>
    <row r="68" spans="1:7" x14ac:dyDescent="0.2">
      <c r="A68" s="53" t="s">
        <v>51</v>
      </c>
      <c r="B68" s="51" t="s">
        <v>283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284</v>
      </c>
      <c r="C69" s="33">
        <v>49675.08</v>
      </c>
      <c r="D69" s="33">
        <v>0</v>
      </c>
      <c r="E69" s="33">
        <v>0</v>
      </c>
      <c r="F69" s="33">
        <v>0</v>
      </c>
      <c r="G69" s="33">
        <v>49675.08</v>
      </c>
    </row>
    <row r="70" spans="1:7" ht="15" x14ac:dyDescent="0.25">
      <c r="A70" s="25"/>
      <c r="B70" s="50" t="s">
        <v>285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286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287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288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289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290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291</v>
      </c>
      <c r="C76" s="33">
        <v>286732.14</v>
      </c>
      <c r="D76" s="33">
        <v>0</v>
      </c>
      <c r="E76" s="33">
        <v>0</v>
      </c>
      <c r="F76" s="33">
        <v>0</v>
      </c>
      <c r="G76" s="33">
        <v>286732.14</v>
      </c>
    </row>
    <row r="77" spans="1:7" x14ac:dyDescent="0.2">
      <c r="A77" s="53" t="s">
        <v>51</v>
      </c>
      <c r="B77" s="51" t="s">
        <v>292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293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294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295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296</v>
      </c>
      <c r="C81" s="33">
        <v>-193460.54</v>
      </c>
      <c r="D81" s="33">
        <v>0</v>
      </c>
      <c r="E81" s="33">
        <v>0</v>
      </c>
      <c r="F81" s="33">
        <v>0</v>
      </c>
      <c r="G81" s="33">
        <v>-193460.54</v>
      </c>
    </row>
    <row r="82" spans="1:7" x14ac:dyDescent="0.2">
      <c r="A82" s="53" t="s">
        <v>51</v>
      </c>
      <c r="B82" s="51" t="s">
        <v>297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298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299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300</v>
      </c>
      <c r="C85" s="33">
        <v>-237057.06</v>
      </c>
      <c r="D85" s="33">
        <v>0</v>
      </c>
      <c r="E85" s="33">
        <v>0</v>
      </c>
      <c r="F85" s="33">
        <v>0</v>
      </c>
      <c r="G85" s="33">
        <v>-237057.06</v>
      </c>
    </row>
    <row r="86" spans="1:7" x14ac:dyDescent="0.2">
      <c r="A86" s="53" t="s">
        <v>51</v>
      </c>
      <c r="B86" s="51" t="s">
        <v>301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302</v>
      </c>
      <c r="C87" s="33">
        <v>-237057.06</v>
      </c>
      <c r="D87" s="33">
        <v>0</v>
      </c>
      <c r="E87" s="33">
        <v>0</v>
      </c>
      <c r="F87" s="33">
        <v>0</v>
      </c>
      <c r="G87" s="33">
        <v>-237057.06</v>
      </c>
    </row>
    <row r="88" spans="1:7" x14ac:dyDescent="0.2">
      <c r="A88" s="53" t="s">
        <v>51</v>
      </c>
      <c r="B88" s="51" t="s">
        <v>303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304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305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306</v>
      </c>
      <c r="C91" s="33">
        <v>54248279.380000003</v>
      </c>
      <c r="D91" s="33">
        <v>0</v>
      </c>
      <c r="E91" s="33">
        <v>0</v>
      </c>
      <c r="F91" s="33">
        <v>0</v>
      </c>
      <c r="G91" s="33">
        <v>54248279.380000003</v>
      </c>
    </row>
    <row r="92" spans="1:7" x14ac:dyDescent="0.2">
      <c r="A92" s="53" t="s">
        <v>51</v>
      </c>
      <c r="B92" s="51" t="s">
        <v>247</v>
      </c>
      <c r="C92" s="33">
        <v>24160010.59</v>
      </c>
      <c r="D92" s="33">
        <v>161654.79</v>
      </c>
      <c r="E92" s="33">
        <v>133250.73000000001</v>
      </c>
      <c r="F92" s="33">
        <v>-28404.06</v>
      </c>
      <c r="G92" s="33">
        <v>24131606.530000001</v>
      </c>
    </row>
    <row r="93" spans="1:7" ht="15" x14ac:dyDescent="0.25">
      <c r="A93" s="25"/>
      <c r="B93" s="51" t="s">
        <v>307</v>
      </c>
      <c r="C93" s="33">
        <v>78408289.969999999</v>
      </c>
      <c r="D93" s="33">
        <v>161654.79</v>
      </c>
      <c r="E93" s="33">
        <v>133250.73000000001</v>
      </c>
      <c r="F93" s="33">
        <v>-28404.06</v>
      </c>
      <c r="G93" s="33">
        <v>78379885.909999996</v>
      </c>
    </row>
    <row r="94" spans="1:7" x14ac:dyDescent="0.2">
      <c r="A94" s="53" t="s">
        <v>51</v>
      </c>
      <c r="B94" s="51" t="s">
        <v>308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309</v>
      </c>
      <c r="C95" s="33">
        <v>78408289.969999999</v>
      </c>
      <c r="D95" s="33">
        <v>0</v>
      </c>
      <c r="E95" s="33">
        <v>0</v>
      </c>
      <c r="F95" s="33">
        <v>-28404.06</v>
      </c>
      <c r="G95" s="33">
        <v>78379885.909999996</v>
      </c>
    </row>
    <row r="96" spans="1:7" x14ac:dyDescent="0.2">
      <c r="A96" s="53" t="s">
        <v>51</v>
      </c>
      <c r="B96" s="51" t="s">
        <v>218</v>
      </c>
      <c r="C96" s="33">
        <v>54248279.380000003</v>
      </c>
      <c r="D96" s="33">
        <v>0</v>
      </c>
      <c r="E96" s="33">
        <v>0</v>
      </c>
      <c r="F96" s="33">
        <v>0</v>
      </c>
      <c r="G96" s="33">
        <v>54248279.380000003</v>
      </c>
    </row>
    <row r="97" spans="1:7" x14ac:dyDescent="0.2">
      <c r="A97" s="53" t="s">
        <v>51</v>
      </c>
      <c r="B97" s="51" t="s">
        <v>235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285</v>
      </c>
      <c r="C98" s="33">
        <v>54248279.380000003</v>
      </c>
      <c r="D98" s="33">
        <v>0</v>
      </c>
      <c r="E98" s="33">
        <v>0</v>
      </c>
      <c r="F98" s="33">
        <v>0</v>
      </c>
      <c r="G98" s="33">
        <v>54248279.380000003</v>
      </c>
    </row>
    <row r="99" spans="1:7" x14ac:dyDescent="0.2">
      <c r="A99" s="53" t="s">
        <v>51</v>
      </c>
      <c r="B99" s="51" t="s">
        <v>310</v>
      </c>
      <c r="C99" s="33">
        <v>0</v>
      </c>
      <c r="D99" s="33">
        <v>294905.52</v>
      </c>
      <c r="E99" s="33">
        <v>294905.52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311</v>
      </c>
      <c r="C100" s="33">
        <v>78408289.969999999</v>
      </c>
      <c r="D100" s="33">
        <v>133250.73000000001</v>
      </c>
      <c r="E100" s="33">
        <v>161654.79</v>
      </c>
      <c r="F100" s="33">
        <v>-28404.06</v>
      </c>
      <c r="G100" s="33">
        <v>78379885.909999996</v>
      </c>
    </row>
    <row r="101" spans="1:7" x14ac:dyDescent="0.2">
      <c r="A101" s="53" t="s">
        <v>51</v>
      </c>
      <c r="B101" s="51" t="s">
        <v>312</v>
      </c>
      <c r="C101" s="33">
        <v>78353562.400000006</v>
      </c>
      <c r="D101" s="33">
        <v>133193.13</v>
      </c>
      <c r="E101" s="33">
        <v>161654.79</v>
      </c>
      <c r="F101" s="33">
        <v>-28461.66</v>
      </c>
      <c r="G101" s="33">
        <v>78325100.739999995</v>
      </c>
    </row>
    <row r="102" spans="1:7" x14ac:dyDescent="0.2">
      <c r="A102" s="53" t="s">
        <v>51</v>
      </c>
      <c r="B102" s="51" t="s">
        <v>313</v>
      </c>
      <c r="C102" s="33">
        <v>-484.82</v>
      </c>
      <c r="D102" s="33">
        <v>0</v>
      </c>
      <c r="E102" s="33">
        <v>57.6</v>
      </c>
      <c r="F102" s="33">
        <v>57.6</v>
      </c>
      <c r="G102" s="33">
        <v>-427.22</v>
      </c>
    </row>
    <row r="103" spans="1:7" x14ac:dyDescent="0.2">
      <c r="A103" s="53" t="s">
        <v>51</v>
      </c>
      <c r="B103" s="51" t="s">
        <v>314</v>
      </c>
      <c r="C103" s="33">
        <v>294707.48</v>
      </c>
      <c r="D103" s="33">
        <v>0</v>
      </c>
      <c r="E103" s="33">
        <v>0</v>
      </c>
      <c r="F103" s="33">
        <v>0</v>
      </c>
      <c r="G103" s="33">
        <v>294707.48</v>
      </c>
    </row>
    <row r="104" spans="1:7" x14ac:dyDescent="0.2">
      <c r="A104" s="53" t="s">
        <v>51</v>
      </c>
      <c r="B104" s="51" t="s">
        <v>315</v>
      </c>
      <c r="C104" s="33">
        <v>7975.34</v>
      </c>
      <c r="D104" s="33">
        <v>0</v>
      </c>
      <c r="E104" s="33">
        <v>0</v>
      </c>
      <c r="F104" s="33">
        <v>0</v>
      </c>
      <c r="G104" s="33">
        <v>7975.34</v>
      </c>
    </row>
    <row r="105" spans="1:7" x14ac:dyDescent="0.2">
      <c r="B105" s="51" t="s">
        <v>316</v>
      </c>
      <c r="C105" s="33">
        <v>286732.14</v>
      </c>
      <c r="D105" s="33">
        <v>0</v>
      </c>
      <c r="E105" s="33">
        <v>0</v>
      </c>
      <c r="F105" s="33">
        <v>0</v>
      </c>
      <c r="G105" s="33">
        <v>286732.14</v>
      </c>
    </row>
    <row r="106" spans="1:7" x14ac:dyDescent="0.2">
      <c r="B106" s="51" t="s">
        <v>317</v>
      </c>
      <c r="C106" s="33">
        <v>-193460.54</v>
      </c>
      <c r="D106" s="33">
        <v>0</v>
      </c>
      <c r="E106" s="33">
        <v>0</v>
      </c>
      <c r="F106" s="33">
        <v>0</v>
      </c>
      <c r="G106" s="33">
        <v>-193460.54</v>
      </c>
    </row>
    <row r="107" spans="1:7" x14ac:dyDescent="0.2">
      <c r="B107" s="51" t="s">
        <v>318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319</v>
      </c>
      <c r="C108" s="33">
        <v>23923438.350000001</v>
      </c>
      <c r="D108" s="33">
        <v>161654.79</v>
      </c>
      <c r="E108" s="33">
        <v>133193.13</v>
      </c>
      <c r="F108" s="33">
        <v>-28461.66</v>
      </c>
      <c r="G108" s="33">
        <v>23894976.690000001</v>
      </c>
    </row>
    <row r="109" spans="1:7" x14ac:dyDescent="0.2">
      <c r="B109" s="51" t="s">
        <v>320</v>
      </c>
      <c r="C109" s="33">
        <v>78408289.969999999</v>
      </c>
      <c r="D109" s="33">
        <v>133250.73000000001</v>
      </c>
      <c r="E109" s="33">
        <v>161654.79</v>
      </c>
      <c r="F109" s="33">
        <v>-28404.06</v>
      </c>
      <c r="G109" s="33">
        <v>78379885.909999996</v>
      </c>
    </row>
    <row r="110" spans="1:7" x14ac:dyDescent="0.2">
      <c r="B110" s="51" t="s">
        <v>321</v>
      </c>
      <c r="C110" s="33">
        <v>23922941.210000001</v>
      </c>
      <c r="D110" s="33">
        <v>161654.79</v>
      </c>
      <c r="E110" s="33">
        <v>133308.32999999999</v>
      </c>
      <c r="F110" s="33">
        <v>-28461.66</v>
      </c>
      <c r="G110" s="33">
        <v>23894479.550000001</v>
      </c>
    </row>
    <row r="111" spans="1:7" x14ac:dyDescent="0.2">
      <c r="B111" s="51" t="s">
        <v>322</v>
      </c>
      <c r="C111" s="33">
        <v>-193460.54</v>
      </c>
      <c r="D111" s="33">
        <v>0</v>
      </c>
      <c r="E111" s="33">
        <v>0</v>
      </c>
      <c r="F111" s="33">
        <v>0</v>
      </c>
      <c r="G111" s="33">
        <v>-193460.54</v>
      </c>
    </row>
    <row r="112" spans="1:7" x14ac:dyDescent="0.2">
      <c r="B112" s="50" t="s">
        <v>323</v>
      </c>
      <c r="C112" s="33"/>
      <c r="D112" s="33"/>
      <c r="E112" s="33"/>
      <c r="F112" s="33"/>
      <c r="G112" s="33"/>
    </row>
    <row r="113" spans="2:7" x14ac:dyDescent="0.2">
      <c r="B113" s="51" t="s">
        <v>324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325</v>
      </c>
      <c r="C114" s="33">
        <v>288327.12</v>
      </c>
      <c r="D114" s="33">
        <v>0</v>
      </c>
      <c r="E114" s="33">
        <v>0</v>
      </c>
      <c r="F114" s="33">
        <v>0</v>
      </c>
      <c r="G114" s="33">
        <v>288327.12</v>
      </c>
    </row>
    <row r="115" spans="2:7" x14ac:dyDescent="0.2">
      <c r="B115" s="50" t="s">
        <v>326</v>
      </c>
      <c r="C115" s="33"/>
      <c r="D115" s="33"/>
      <c r="E115" s="33"/>
      <c r="F115" s="33"/>
      <c r="G115" s="33"/>
    </row>
    <row r="116" spans="2:7" x14ac:dyDescent="0.2">
      <c r="B116" s="51" t="s">
        <v>327</v>
      </c>
      <c r="C116" s="33">
        <v>-1582.66</v>
      </c>
      <c r="D116" s="33">
        <v>0</v>
      </c>
      <c r="E116" s="33">
        <v>57.6</v>
      </c>
      <c r="F116" s="33">
        <v>57.6</v>
      </c>
      <c r="G116" s="33">
        <v>-1525.06</v>
      </c>
    </row>
    <row r="117" spans="2:7" x14ac:dyDescent="0.2">
      <c r="B117" s="51" t="s">
        <v>328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329</v>
      </c>
      <c r="C118" s="33">
        <v>296302.46000000002</v>
      </c>
      <c r="D118" s="33">
        <v>0</v>
      </c>
      <c r="E118" s="33">
        <v>0</v>
      </c>
      <c r="F118" s="33">
        <v>0</v>
      </c>
      <c r="G118" s="33">
        <v>296302.46000000002</v>
      </c>
    </row>
    <row r="119" spans="2:7" x14ac:dyDescent="0.2">
      <c r="B119" s="51" t="s">
        <v>330</v>
      </c>
      <c r="C119" s="33">
        <v>7975.34</v>
      </c>
      <c r="D119" s="33">
        <v>0</v>
      </c>
      <c r="E119" s="33">
        <v>0</v>
      </c>
      <c r="F119" s="33">
        <v>0</v>
      </c>
      <c r="G119" s="33">
        <v>7975.34</v>
      </c>
    </row>
    <row r="120" spans="2:7" x14ac:dyDescent="0.2">
      <c r="B120" s="50" t="s">
        <v>331</v>
      </c>
      <c r="C120" s="33"/>
      <c r="D120" s="33"/>
      <c r="E120" s="33"/>
      <c r="F120" s="33"/>
      <c r="G120" s="33"/>
    </row>
    <row r="121" spans="2:7" x14ac:dyDescent="0.2">
      <c r="B121" s="51" t="s">
        <v>332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333</v>
      </c>
      <c r="C122" s="33"/>
      <c r="D122" s="33"/>
      <c r="E122" s="33"/>
      <c r="F122" s="33"/>
      <c r="G122" s="33"/>
    </row>
    <row r="123" spans="2:7" x14ac:dyDescent="0.2">
      <c r="B123" s="51" t="s">
        <v>334</v>
      </c>
      <c r="C123" s="33">
        <v>235152</v>
      </c>
      <c r="D123" s="33">
        <v>0</v>
      </c>
      <c r="E123" s="33">
        <v>0</v>
      </c>
      <c r="F123" s="33">
        <v>0</v>
      </c>
      <c r="G123" s="33">
        <v>235152</v>
      </c>
    </row>
    <row r="124" spans="2:7" x14ac:dyDescent="0.2">
      <c r="B124" s="51" t="s">
        <v>335</v>
      </c>
      <c r="C124" s="33">
        <v>53067907.18</v>
      </c>
      <c r="D124" s="33">
        <v>0</v>
      </c>
      <c r="E124" s="33">
        <v>0</v>
      </c>
      <c r="F124" s="33">
        <v>0</v>
      </c>
      <c r="G124" s="33">
        <v>53067907.18</v>
      </c>
    </row>
    <row r="125" spans="2:7" x14ac:dyDescent="0.2">
      <c r="B125" s="51" t="s">
        <v>336</v>
      </c>
      <c r="C125" s="33">
        <v>890007.81</v>
      </c>
      <c r="D125" s="33">
        <v>0</v>
      </c>
      <c r="E125" s="33">
        <v>0</v>
      </c>
      <c r="F125" s="33">
        <v>0</v>
      </c>
      <c r="G125" s="33">
        <v>890007.81</v>
      </c>
    </row>
    <row r="126" spans="2:7" x14ac:dyDescent="0.2">
      <c r="B126" s="51" t="s">
        <v>337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338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339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340</v>
      </c>
      <c r="C129" s="33">
        <v>8659.02</v>
      </c>
      <c r="D129" s="33">
        <v>0</v>
      </c>
      <c r="E129" s="33">
        <v>0</v>
      </c>
      <c r="F129" s="33">
        <v>0</v>
      </c>
      <c r="G129" s="33">
        <v>8659.02</v>
      </c>
    </row>
    <row r="130" spans="2:7" x14ac:dyDescent="0.2">
      <c r="B130" s="51" t="s">
        <v>341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342</v>
      </c>
      <c r="C131" s="33">
        <v>46553.37</v>
      </c>
      <c r="D131" s="33">
        <v>0</v>
      </c>
      <c r="E131" s="33">
        <v>0</v>
      </c>
      <c r="F131" s="33">
        <v>0</v>
      </c>
      <c r="G131" s="33">
        <v>46553.37</v>
      </c>
    </row>
    <row r="132" spans="2:7" x14ac:dyDescent="0.2">
      <c r="B132" s="51" t="s">
        <v>343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344</v>
      </c>
      <c r="C133" s="33">
        <v>24160495.41</v>
      </c>
      <c r="D133" s="33">
        <v>133193.13</v>
      </c>
      <c r="E133" s="33">
        <v>161654.79</v>
      </c>
      <c r="F133" s="33">
        <v>-28461.66</v>
      </c>
      <c r="G133" s="33">
        <v>24132033.75</v>
      </c>
    </row>
    <row r="134" spans="2:7" x14ac:dyDescent="0.2">
      <c r="B134" s="51" t="s">
        <v>345</v>
      </c>
      <c r="C134" s="33">
        <v>-484.82</v>
      </c>
      <c r="D134" s="33">
        <v>57.6</v>
      </c>
      <c r="E134" s="33">
        <v>0</v>
      </c>
      <c r="F134" s="33">
        <v>57.6</v>
      </c>
      <c r="G134" s="33">
        <v>-427.22</v>
      </c>
    </row>
    <row r="135" spans="2:7" x14ac:dyDescent="0.2">
      <c r="B135" s="51" t="s">
        <v>346</v>
      </c>
      <c r="C135" s="33">
        <v>-193460.54</v>
      </c>
      <c r="D135" s="33">
        <v>0</v>
      </c>
      <c r="E135" s="33">
        <v>0</v>
      </c>
      <c r="F135" s="33">
        <v>0</v>
      </c>
      <c r="G135" s="33">
        <v>-193460.54</v>
      </c>
    </row>
    <row r="136" spans="2:7" x14ac:dyDescent="0.2">
      <c r="B136" s="51" t="s">
        <v>347</v>
      </c>
      <c r="C136" s="33">
        <v>236810.46</v>
      </c>
      <c r="D136" s="33">
        <v>405.57</v>
      </c>
      <c r="E136" s="33">
        <v>0</v>
      </c>
      <c r="F136" s="33">
        <v>405.57</v>
      </c>
      <c r="G136" s="33">
        <v>237216.03</v>
      </c>
    </row>
    <row r="137" spans="2:7" x14ac:dyDescent="0.2">
      <c r="B137" s="51" t="s">
        <v>348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349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350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351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352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353</v>
      </c>
      <c r="C142" s="33">
        <v>8623.4500000000007</v>
      </c>
      <c r="D142" s="33">
        <v>3.5</v>
      </c>
      <c r="E142" s="33">
        <v>0</v>
      </c>
      <c r="F142" s="33">
        <v>3.5</v>
      </c>
      <c r="G142" s="33">
        <v>8626.9500000000007</v>
      </c>
    </row>
    <row r="143" spans="2:7" x14ac:dyDescent="0.2">
      <c r="B143" s="51" t="s">
        <v>354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355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356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357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358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359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360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361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362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363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364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365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366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367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368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369</v>
      </c>
      <c r="C158" s="33">
        <v>46104.12</v>
      </c>
      <c r="D158" s="33">
        <v>54.1</v>
      </c>
      <c r="E158" s="33">
        <v>0</v>
      </c>
      <c r="F158" s="33">
        <v>54.1</v>
      </c>
      <c r="G158" s="33">
        <v>46158.22</v>
      </c>
    </row>
    <row r="159" spans="2:7" x14ac:dyDescent="0.2">
      <c r="B159" s="51" t="s">
        <v>370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371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372</v>
      </c>
      <c r="C161" s="33">
        <v>-193460.54</v>
      </c>
      <c r="D161" s="33">
        <v>0</v>
      </c>
      <c r="E161" s="33">
        <v>0</v>
      </c>
      <c r="F161" s="33">
        <v>0</v>
      </c>
      <c r="G161" s="33">
        <v>-193460.54</v>
      </c>
    </row>
    <row r="162" spans="2:7" x14ac:dyDescent="0.2">
      <c r="B162" s="51" t="s">
        <v>373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374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375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376</v>
      </c>
      <c r="C165" s="33">
        <v>18.98</v>
      </c>
      <c r="D165" s="33">
        <v>0</v>
      </c>
      <c r="E165" s="33">
        <v>0</v>
      </c>
      <c r="F165" s="33">
        <v>0</v>
      </c>
      <c r="G165" s="33">
        <v>18.98</v>
      </c>
    </row>
    <row r="166" spans="2:7" x14ac:dyDescent="0.2">
      <c r="B166" s="51" t="s">
        <v>377</v>
      </c>
      <c r="C166" s="33">
        <v>-1594.98</v>
      </c>
      <c r="D166" s="33">
        <v>0</v>
      </c>
      <c r="E166" s="33">
        <v>0</v>
      </c>
      <c r="F166" s="33">
        <v>0</v>
      </c>
      <c r="G166" s="33">
        <v>-1594.98</v>
      </c>
    </row>
    <row r="167" spans="2:7" x14ac:dyDescent="0.2">
      <c r="B167" s="51" t="s">
        <v>267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378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38" activePane="bottomLeft" state="frozen"/>
      <selection pane="bottomLeft" activeCell="D67" sqref="D67:E73"/>
    </sheetView>
  </sheetViews>
  <sheetFormatPr defaultRowHeight="12.75" x14ac:dyDescent="0.2"/>
  <cols>
    <col min="2" max="2" width="12" customWidth="1"/>
    <col min="3" max="3" width="10.14062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107</v>
      </c>
      <c r="B2" t="s">
        <v>108</v>
      </c>
      <c r="C2" t="s">
        <v>109</v>
      </c>
      <c r="D2" t="s">
        <v>110</v>
      </c>
      <c r="E2">
        <v>27326</v>
      </c>
      <c r="F2">
        <v>1252041.8</v>
      </c>
      <c r="G2">
        <v>61.44</v>
      </c>
      <c r="H2">
        <v>1678909.4399999999</v>
      </c>
      <c r="I2">
        <v>1252041.8</v>
      </c>
      <c r="J2">
        <v>61.44</v>
      </c>
      <c r="K2">
        <v>1678909.4399999999</v>
      </c>
      <c r="L2" t="s">
        <v>111</v>
      </c>
      <c r="M2" s="34">
        <v>43845</v>
      </c>
    </row>
    <row r="3" spans="1:13" x14ac:dyDescent="0.2">
      <c r="A3" t="s">
        <v>107</v>
      </c>
      <c r="B3" t="s">
        <v>112</v>
      </c>
      <c r="C3" t="s">
        <v>113</v>
      </c>
      <c r="D3" t="s">
        <v>114</v>
      </c>
      <c r="E3">
        <v>27647</v>
      </c>
      <c r="F3">
        <v>1367701.97</v>
      </c>
      <c r="G3">
        <v>86.17</v>
      </c>
      <c r="H3">
        <v>2382341.9900000002</v>
      </c>
      <c r="I3">
        <v>1367701.97</v>
      </c>
      <c r="J3">
        <v>86.17</v>
      </c>
      <c r="K3">
        <v>2382341.9900000002</v>
      </c>
      <c r="L3" t="s">
        <v>111</v>
      </c>
      <c r="M3" s="34">
        <v>43845</v>
      </c>
    </row>
    <row r="4" spans="1:13" x14ac:dyDescent="0.2">
      <c r="A4" t="s">
        <v>107</v>
      </c>
      <c r="B4" t="s">
        <v>115</v>
      </c>
      <c r="C4">
        <v>2181334</v>
      </c>
      <c r="D4" t="s">
        <v>116</v>
      </c>
      <c r="E4">
        <v>13734</v>
      </c>
      <c r="F4">
        <v>1154331.31</v>
      </c>
      <c r="G4">
        <v>113.92</v>
      </c>
      <c r="H4">
        <v>1564577.28</v>
      </c>
      <c r="I4">
        <v>1154331.31</v>
      </c>
      <c r="J4">
        <v>113.92</v>
      </c>
      <c r="K4">
        <v>1564577.28</v>
      </c>
      <c r="L4" t="s">
        <v>111</v>
      </c>
      <c r="M4" s="34">
        <v>43845</v>
      </c>
    </row>
    <row r="5" spans="1:13" x14ac:dyDescent="0.2">
      <c r="A5" t="s">
        <v>107</v>
      </c>
      <c r="B5">
        <v>124765108</v>
      </c>
      <c r="C5">
        <v>2125097</v>
      </c>
      <c r="D5" t="s">
        <v>117</v>
      </c>
      <c r="E5">
        <v>61706</v>
      </c>
      <c r="F5">
        <v>976474.74</v>
      </c>
      <c r="G5">
        <v>29.55</v>
      </c>
      <c r="H5">
        <v>1823412.3</v>
      </c>
      <c r="I5">
        <v>976474.74</v>
      </c>
      <c r="J5">
        <v>29.55</v>
      </c>
      <c r="K5">
        <v>1823412.3</v>
      </c>
      <c r="L5" t="s">
        <v>111</v>
      </c>
      <c r="M5" s="34">
        <v>43845</v>
      </c>
    </row>
    <row r="6" spans="1:13" x14ac:dyDescent="0.2">
      <c r="A6" t="s">
        <v>107</v>
      </c>
      <c r="B6">
        <v>294821608</v>
      </c>
      <c r="C6">
        <v>2031730</v>
      </c>
      <c r="D6" t="s">
        <v>118</v>
      </c>
      <c r="E6">
        <v>165319</v>
      </c>
      <c r="F6">
        <v>1138052.1100000001</v>
      </c>
      <c r="G6">
        <v>8.83</v>
      </c>
      <c r="H6">
        <v>1459766.77</v>
      </c>
      <c r="I6">
        <v>1138052.1100000001</v>
      </c>
      <c r="J6">
        <v>8.83</v>
      </c>
      <c r="K6">
        <v>1459766.77</v>
      </c>
      <c r="L6" t="s">
        <v>111</v>
      </c>
      <c r="M6" s="34">
        <v>43845</v>
      </c>
    </row>
    <row r="7" spans="1:13" x14ac:dyDescent="0.2">
      <c r="A7" t="s">
        <v>107</v>
      </c>
      <c r="B7" t="s">
        <v>119</v>
      </c>
      <c r="C7">
        <v>2311614</v>
      </c>
      <c r="D7" t="s">
        <v>120</v>
      </c>
      <c r="E7">
        <v>13944</v>
      </c>
      <c r="F7">
        <v>1367877.11</v>
      </c>
      <c r="G7">
        <v>158.02000000000001</v>
      </c>
      <c r="H7">
        <v>2203430.88</v>
      </c>
      <c r="I7">
        <v>1367877.11</v>
      </c>
      <c r="J7">
        <v>158.02000000000001</v>
      </c>
      <c r="K7">
        <v>2203430.88</v>
      </c>
      <c r="L7" t="s">
        <v>111</v>
      </c>
      <c r="M7" s="34">
        <v>43845</v>
      </c>
    </row>
    <row r="8" spans="1:13" x14ac:dyDescent="0.2">
      <c r="A8" t="s">
        <v>107</v>
      </c>
      <c r="B8">
        <v>292505104</v>
      </c>
      <c r="C8">
        <v>2793182</v>
      </c>
      <c r="D8" t="s">
        <v>121</v>
      </c>
      <c r="E8">
        <v>101063</v>
      </c>
      <c r="F8">
        <v>1101666.3700000001</v>
      </c>
      <c r="G8">
        <v>4.2300000000000004</v>
      </c>
      <c r="H8">
        <v>427496.49</v>
      </c>
      <c r="I8">
        <v>1101666.3700000001</v>
      </c>
      <c r="J8">
        <v>4.2300000000000004</v>
      </c>
      <c r="K8">
        <v>427496.49</v>
      </c>
      <c r="L8" t="s">
        <v>111</v>
      </c>
      <c r="M8" s="34">
        <v>43845</v>
      </c>
    </row>
    <row r="9" spans="1:13" x14ac:dyDescent="0.2">
      <c r="A9" t="s">
        <v>107</v>
      </c>
      <c r="B9" t="s">
        <v>122</v>
      </c>
      <c r="C9" t="s">
        <v>123</v>
      </c>
      <c r="D9" t="s">
        <v>124</v>
      </c>
      <c r="E9">
        <v>14596</v>
      </c>
      <c r="F9">
        <v>958553.82</v>
      </c>
      <c r="G9">
        <v>172.58</v>
      </c>
      <c r="H9">
        <v>2518977.6800000002</v>
      </c>
      <c r="I9">
        <v>958553.82</v>
      </c>
      <c r="J9">
        <v>172.58</v>
      </c>
      <c r="K9">
        <v>2518977.6800000002</v>
      </c>
      <c r="L9" t="s">
        <v>111</v>
      </c>
      <c r="M9" s="34">
        <v>43845</v>
      </c>
    </row>
    <row r="10" spans="1:13" x14ac:dyDescent="0.2">
      <c r="A10" t="s">
        <v>107</v>
      </c>
      <c r="B10" t="s">
        <v>125</v>
      </c>
      <c r="C10" t="s">
        <v>126</v>
      </c>
      <c r="D10" t="s">
        <v>127</v>
      </c>
      <c r="E10">
        <v>6324</v>
      </c>
      <c r="F10">
        <v>442685.63</v>
      </c>
      <c r="G10">
        <v>217.88</v>
      </c>
      <c r="H10">
        <v>1377873.12</v>
      </c>
      <c r="I10">
        <v>442685.63</v>
      </c>
      <c r="J10">
        <v>217.88</v>
      </c>
      <c r="K10">
        <v>1377873.12</v>
      </c>
      <c r="L10" t="s">
        <v>111</v>
      </c>
      <c r="M10" s="34">
        <v>43845</v>
      </c>
    </row>
    <row r="11" spans="1:13" x14ac:dyDescent="0.2">
      <c r="A11" t="s">
        <v>107</v>
      </c>
      <c r="B11">
        <v>398438408</v>
      </c>
      <c r="C11" t="s">
        <v>128</v>
      </c>
      <c r="D11" t="s">
        <v>129</v>
      </c>
      <c r="E11">
        <v>50445</v>
      </c>
      <c r="F11">
        <v>865596.57</v>
      </c>
      <c r="G11">
        <v>23.58</v>
      </c>
      <c r="H11">
        <v>1189493.1000000001</v>
      </c>
      <c r="I11">
        <v>865596.57</v>
      </c>
      <c r="J11">
        <v>23.58</v>
      </c>
      <c r="K11">
        <v>1189493.1000000001</v>
      </c>
      <c r="L11" t="s">
        <v>111</v>
      </c>
      <c r="M11" s="34">
        <v>43845</v>
      </c>
    </row>
    <row r="12" spans="1:13" x14ac:dyDescent="0.2">
      <c r="A12" t="s">
        <v>107</v>
      </c>
      <c r="B12" t="s">
        <v>130</v>
      </c>
      <c r="C12">
        <v>2559975</v>
      </c>
      <c r="D12" t="s">
        <v>131</v>
      </c>
      <c r="E12">
        <v>22414</v>
      </c>
      <c r="F12">
        <v>412838.96</v>
      </c>
      <c r="G12">
        <v>23.61</v>
      </c>
      <c r="H12">
        <v>529149.71</v>
      </c>
      <c r="I12">
        <v>412838.96</v>
      </c>
      <c r="J12">
        <v>23.61</v>
      </c>
      <c r="K12">
        <v>529149.71</v>
      </c>
      <c r="L12" t="s">
        <v>111</v>
      </c>
      <c r="M12" s="34">
        <v>43845</v>
      </c>
    </row>
    <row r="13" spans="1:13" x14ac:dyDescent="0.2">
      <c r="A13" t="s">
        <v>107</v>
      </c>
      <c r="B13" t="s">
        <v>132</v>
      </c>
      <c r="C13" t="s">
        <v>133</v>
      </c>
      <c r="D13" t="s">
        <v>134</v>
      </c>
      <c r="E13">
        <v>22201</v>
      </c>
      <c r="F13">
        <v>1045342.31</v>
      </c>
      <c r="G13">
        <v>65.819999999999993</v>
      </c>
      <c r="H13">
        <v>1461269.82</v>
      </c>
      <c r="I13">
        <v>1045342.31</v>
      </c>
      <c r="J13">
        <v>65.819999999999993</v>
      </c>
      <c r="K13">
        <v>1461269.82</v>
      </c>
      <c r="L13" t="s">
        <v>111</v>
      </c>
      <c r="M13" s="34">
        <v>43845</v>
      </c>
    </row>
    <row r="14" spans="1:13" x14ac:dyDescent="0.2">
      <c r="A14" t="s">
        <v>107</v>
      </c>
      <c r="B14" t="s">
        <v>135</v>
      </c>
      <c r="C14" t="s">
        <v>136</v>
      </c>
      <c r="D14" t="s">
        <v>137</v>
      </c>
      <c r="E14">
        <v>17843</v>
      </c>
      <c r="F14">
        <v>673361.92000000004</v>
      </c>
      <c r="G14">
        <v>86.73</v>
      </c>
      <c r="H14">
        <v>1547523.39</v>
      </c>
      <c r="I14">
        <v>673361.92000000004</v>
      </c>
      <c r="J14">
        <v>86.73</v>
      </c>
      <c r="K14">
        <v>1547523.39</v>
      </c>
      <c r="L14" t="s">
        <v>111</v>
      </c>
      <c r="M14" s="34">
        <v>43845</v>
      </c>
    </row>
    <row r="15" spans="1:13" x14ac:dyDescent="0.2">
      <c r="A15" t="s">
        <v>107</v>
      </c>
      <c r="B15" t="s">
        <v>138</v>
      </c>
      <c r="C15" t="s">
        <v>139</v>
      </c>
      <c r="D15" t="s">
        <v>140</v>
      </c>
      <c r="E15">
        <v>11424</v>
      </c>
      <c r="F15">
        <v>900848.13</v>
      </c>
      <c r="G15">
        <v>171.6</v>
      </c>
      <c r="H15">
        <v>1960358.4</v>
      </c>
      <c r="I15">
        <v>900848.13</v>
      </c>
      <c r="J15">
        <v>171.6</v>
      </c>
      <c r="K15">
        <v>1960358.4</v>
      </c>
      <c r="L15" t="s">
        <v>111</v>
      </c>
      <c r="M15" s="34">
        <v>43845</v>
      </c>
    </row>
    <row r="16" spans="1:13" x14ac:dyDescent="0.2">
      <c r="A16" t="s">
        <v>107</v>
      </c>
      <c r="B16" t="s">
        <v>141</v>
      </c>
      <c r="C16" t="s">
        <v>142</v>
      </c>
      <c r="D16" t="s">
        <v>143</v>
      </c>
      <c r="E16">
        <v>141740</v>
      </c>
      <c r="F16">
        <v>1219772.27</v>
      </c>
      <c r="G16">
        <v>10.25</v>
      </c>
      <c r="H16">
        <v>1452551.52</v>
      </c>
      <c r="I16">
        <v>1219772.27</v>
      </c>
      <c r="J16">
        <v>10.25</v>
      </c>
      <c r="K16">
        <v>1452551.52</v>
      </c>
      <c r="L16" t="s">
        <v>111</v>
      </c>
      <c r="M16" s="34">
        <v>43845</v>
      </c>
    </row>
    <row r="17" spans="1:13" x14ac:dyDescent="0.2">
      <c r="A17" t="s">
        <v>107</v>
      </c>
      <c r="B17" t="s">
        <v>144</v>
      </c>
      <c r="C17" t="s">
        <v>145</v>
      </c>
      <c r="D17" t="s">
        <v>146</v>
      </c>
      <c r="E17">
        <v>38552</v>
      </c>
      <c r="F17">
        <v>1675194.86</v>
      </c>
      <c r="G17">
        <v>48.82</v>
      </c>
      <c r="H17">
        <v>1882108.64</v>
      </c>
      <c r="I17">
        <v>1675194.86</v>
      </c>
      <c r="J17">
        <v>48.82</v>
      </c>
      <c r="K17">
        <v>1882108.64</v>
      </c>
      <c r="L17" t="s">
        <v>111</v>
      </c>
      <c r="M17" s="34">
        <v>43845</v>
      </c>
    </row>
    <row r="18" spans="1:13" x14ac:dyDescent="0.2">
      <c r="A18" t="s">
        <v>107</v>
      </c>
      <c r="B18" t="s">
        <v>147</v>
      </c>
      <c r="C18" t="s">
        <v>148</v>
      </c>
      <c r="D18" t="s">
        <v>149</v>
      </c>
      <c r="E18">
        <v>28127</v>
      </c>
      <c r="F18">
        <v>711541.75</v>
      </c>
      <c r="G18">
        <v>47.01</v>
      </c>
      <c r="H18">
        <v>1322250.27</v>
      </c>
      <c r="I18">
        <v>711541.75</v>
      </c>
      <c r="J18">
        <v>47.01</v>
      </c>
      <c r="K18">
        <v>1322250.27</v>
      </c>
      <c r="L18" t="s">
        <v>111</v>
      </c>
      <c r="M18" s="34">
        <v>43845</v>
      </c>
    </row>
    <row r="19" spans="1:13" x14ac:dyDescent="0.2">
      <c r="A19" t="s">
        <v>107</v>
      </c>
      <c r="B19">
        <v>589339209</v>
      </c>
      <c r="C19" t="s">
        <v>150</v>
      </c>
      <c r="D19" t="s">
        <v>151</v>
      </c>
      <c r="E19">
        <v>73023</v>
      </c>
      <c r="F19">
        <v>1599526.32</v>
      </c>
      <c r="G19">
        <v>25.88</v>
      </c>
      <c r="H19">
        <v>1890054.32</v>
      </c>
      <c r="I19">
        <v>1599526.32</v>
      </c>
      <c r="J19">
        <v>25.88</v>
      </c>
      <c r="K19">
        <v>1890054.32</v>
      </c>
      <c r="L19" t="s">
        <v>111</v>
      </c>
      <c r="M19" s="34">
        <v>43845</v>
      </c>
    </row>
    <row r="20" spans="1:13" x14ac:dyDescent="0.2">
      <c r="A20" t="s">
        <v>107</v>
      </c>
      <c r="B20">
        <v>617760202</v>
      </c>
      <c r="C20" t="s">
        <v>152</v>
      </c>
      <c r="D20" t="s">
        <v>153</v>
      </c>
      <c r="E20">
        <v>14000</v>
      </c>
      <c r="F20">
        <v>508310.6</v>
      </c>
      <c r="G20">
        <v>32.979999999999997</v>
      </c>
      <c r="H20">
        <v>461720</v>
      </c>
      <c r="I20">
        <v>508310.6</v>
      </c>
      <c r="J20">
        <v>32.979999999999997</v>
      </c>
      <c r="K20">
        <v>461720</v>
      </c>
      <c r="L20" t="s">
        <v>111</v>
      </c>
      <c r="M20" s="34">
        <v>43845</v>
      </c>
    </row>
    <row r="21" spans="1:13" x14ac:dyDescent="0.2">
      <c r="A21" t="s">
        <v>107</v>
      </c>
      <c r="B21">
        <v>683715106</v>
      </c>
      <c r="C21">
        <v>2655657</v>
      </c>
      <c r="D21" t="s">
        <v>154</v>
      </c>
      <c r="E21">
        <v>30760</v>
      </c>
      <c r="F21">
        <v>1063849.21</v>
      </c>
      <c r="G21">
        <v>46.45</v>
      </c>
      <c r="H21">
        <v>1428802</v>
      </c>
      <c r="I21">
        <v>1063849.21</v>
      </c>
      <c r="J21">
        <v>46.45</v>
      </c>
      <c r="K21">
        <v>1428802</v>
      </c>
      <c r="L21" t="s">
        <v>111</v>
      </c>
      <c r="M21" s="34">
        <v>43845</v>
      </c>
    </row>
    <row r="22" spans="1:13" x14ac:dyDescent="0.2">
      <c r="A22" t="s">
        <v>107</v>
      </c>
      <c r="B22">
        <v>686330101</v>
      </c>
      <c r="C22">
        <v>2402444</v>
      </c>
      <c r="D22" t="s">
        <v>155</v>
      </c>
      <c r="E22">
        <v>17307</v>
      </c>
      <c r="F22">
        <v>1386633.92</v>
      </c>
      <c r="G22">
        <v>84.17</v>
      </c>
      <c r="H22">
        <v>1456730.19</v>
      </c>
      <c r="I22">
        <v>1386633.92</v>
      </c>
      <c r="J22">
        <v>84.17</v>
      </c>
      <c r="K22">
        <v>1456730.19</v>
      </c>
      <c r="L22" t="s">
        <v>111</v>
      </c>
      <c r="M22" s="34">
        <v>43845</v>
      </c>
    </row>
    <row r="23" spans="1:13" x14ac:dyDescent="0.2">
      <c r="A23" t="s">
        <v>107</v>
      </c>
      <c r="B23">
        <v>705015105</v>
      </c>
      <c r="C23">
        <v>2704485</v>
      </c>
      <c r="D23" t="s">
        <v>156</v>
      </c>
      <c r="E23">
        <v>99014</v>
      </c>
      <c r="F23">
        <v>1181340.82</v>
      </c>
      <c r="G23">
        <v>8.0399999999999991</v>
      </c>
      <c r="H23">
        <v>796072.56</v>
      </c>
      <c r="I23">
        <v>1181340.82</v>
      </c>
      <c r="J23">
        <v>8.0399999999999991</v>
      </c>
      <c r="K23">
        <v>796072.56</v>
      </c>
      <c r="L23" t="s">
        <v>111</v>
      </c>
      <c r="M23" s="34">
        <v>43845</v>
      </c>
    </row>
    <row r="24" spans="1:13" x14ac:dyDescent="0.2">
      <c r="A24" t="s">
        <v>107</v>
      </c>
      <c r="B24">
        <v>803054204</v>
      </c>
      <c r="C24">
        <v>2775135</v>
      </c>
      <c r="D24" t="s">
        <v>157</v>
      </c>
      <c r="E24">
        <v>13700</v>
      </c>
      <c r="F24">
        <v>1379457.16</v>
      </c>
      <c r="G24">
        <v>136.4</v>
      </c>
      <c r="H24">
        <v>1868680</v>
      </c>
      <c r="I24">
        <v>1379457.16</v>
      </c>
      <c r="J24">
        <v>136.4</v>
      </c>
      <c r="K24">
        <v>1868680</v>
      </c>
      <c r="L24" t="s">
        <v>111</v>
      </c>
      <c r="M24" s="34">
        <v>43845</v>
      </c>
    </row>
    <row r="25" spans="1:13" x14ac:dyDescent="0.2">
      <c r="A25" t="s">
        <v>107</v>
      </c>
      <c r="B25">
        <v>835699307</v>
      </c>
      <c r="C25">
        <v>2821481</v>
      </c>
      <c r="D25" t="s">
        <v>158</v>
      </c>
      <c r="E25">
        <v>41226</v>
      </c>
      <c r="F25">
        <v>1340484.27</v>
      </c>
      <c r="G25">
        <v>71.599999999999994</v>
      </c>
      <c r="H25">
        <v>2951781.6</v>
      </c>
      <c r="I25">
        <v>1340484.27</v>
      </c>
      <c r="J25">
        <v>71.599999999999994</v>
      </c>
      <c r="K25">
        <v>2951781.6</v>
      </c>
      <c r="L25" t="s">
        <v>111</v>
      </c>
      <c r="M25" s="34">
        <v>43845</v>
      </c>
    </row>
    <row r="26" spans="1:13" x14ac:dyDescent="0.2">
      <c r="A26" t="s">
        <v>107</v>
      </c>
      <c r="B26" t="s">
        <v>159</v>
      </c>
      <c r="C26" t="s">
        <v>160</v>
      </c>
      <c r="D26" t="s">
        <v>161</v>
      </c>
      <c r="E26">
        <v>5992</v>
      </c>
      <c r="F26">
        <v>1108323.28</v>
      </c>
      <c r="G26">
        <v>448.51</v>
      </c>
      <c r="H26">
        <v>2687471.92</v>
      </c>
      <c r="I26">
        <v>1108323.28</v>
      </c>
      <c r="J26">
        <v>448.51</v>
      </c>
      <c r="K26">
        <v>2687471.92</v>
      </c>
      <c r="L26" t="s">
        <v>111</v>
      </c>
      <c r="M26" s="34">
        <v>43845</v>
      </c>
    </row>
    <row r="27" spans="1:13" x14ac:dyDescent="0.2">
      <c r="A27" t="s">
        <v>107</v>
      </c>
      <c r="B27" t="s">
        <v>162</v>
      </c>
      <c r="C27">
        <v>2615565</v>
      </c>
      <c r="D27" t="s">
        <v>163</v>
      </c>
      <c r="E27">
        <v>40885</v>
      </c>
      <c r="F27">
        <v>1351842.11</v>
      </c>
      <c r="G27">
        <v>49.1</v>
      </c>
      <c r="H27">
        <v>2007453.5</v>
      </c>
      <c r="I27">
        <v>1351842.11</v>
      </c>
      <c r="J27">
        <v>49.1</v>
      </c>
      <c r="K27">
        <v>2007453.5</v>
      </c>
      <c r="L27" t="s">
        <v>111</v>
      </c>
      <c r="M27" s="34">
        <v>43845</v>
      </c>
    </row>
    <row r="28" spans="1:13" x14ac:dyDescent="0.2">
      <c r="A28" t="s">
        <v>107</v>
      </c>
      <c r="B28" t="s">
        <v>164</v>
      </c>
      <c r="C28" t="s">
        <v>165</v>
      </c>
      <c r="D28" t="s">
        <v>166</v>
      </c>
      <c r="E28">
        <v>77042</v>
      </c>
      <c r="F28">
        <v>827053</v>
      </c>
      <c r="G28">
        <v>9.84</v>
      </c>
      <c r="H28">
        <v>758016.24</v>
      </c>
      <c r="I28">
        <v>827053</v>
      </c>
      <c r="J28">
        <v>9.84</v>
      </c>
      <c r="K28">
        <v>758016.24</v>
      </c>
      <c r="L28" t="s">
        <v>111</v>
      </c>
      <c r="M28" s="34">
        <v>43845</v>
      </c>
    </row>
    <row r="29" spans="1:13" x14ac:dyDescent="0.2">
      <c r="A29" t="s">
        <v>107</v>
      </c>
      <c r="B29">
        <v>861012102</v>
      </c>
      <c r="C29">
        <v>2430025</v>
      </c>
      <c r="D29" t="s">
        <v>167</v>
      </c>
      <c r="E29">
        <v>64583</v>
      </c>
      <c r="F29">
        <v>672166.21</v>
      </c>
      <c r="G29">
        <v>27.34</v>
      </c>
      <c r="H29">
        <v>1765699.22</v>
      </c>
      <c r="I29">
        <v>672166.21</v>
      </c>
      <c r="J29">
        <v>27.34</v>
      </c>
      <c r="K29">
        <v>1765699.22</v>
      </c>
      <c r="L29" t="s">
        <v>111</v>
      </c>
      <c r="M29" s="34">
        <v>43845</v>
      </c>
    </row>
    <row r="30" spans="1:13" x14ac:dyDescent="0.2">
      <c r="A30" t="s">
        <v>107</v>
      </c>
      <c r="B30" t="s">
        <v>168</v>
      </c>
      <c r="C30" t="s">
        <v>169</v>
      </c>
      <c r="D30" t="s">
        <v>170</v>
      </c>
      <c r="E30">
        <v>6000</v>
      </c>
      <c r="F30">
        <v>125800.2</v>
      </c>
      <c r="G30">
        <v>24.98</v>
      </c>
      <c r="H30">
        <v>149874</v>
      </c>
      <c r="I30">
        <v>125800.2</v>
      </c>
      <c r="J30">
        <v>24.98</v>
      </c>
      <c r="K30">
        <v>149874</v>
      </c>
      <c r="L30" t="s">
        <v>111</v>
      </c>
      <c r="M30" s="34">
        <v>43845</v>
      </c>
    </row>
    <row r="31" spans="1:13" x14ac:dyDescent="0.2">
      <c r="A31" t="s">
        <v>107</v>
      </c>
      <c r="B31">
        <v>878742204</v>
      </c>
      <c r="C31">
        <v>2124533</v>
      </c>
      <c r="D31" t="s">
        <v>171</v>
      </c>
      <c r="E31">
        <v>26789</v>
      </c>
      <c r="F31">
        <v>470215.13</v>
      </c>
      <c r="G31">
        <v>16.11</v>
      </c>
      <c r="H31">
        <v>431570.79</v>
      </c>
      <c r="I31">
        <v>470215.13</v>
      </c>
      <c r="J31">
        <v>16.11</v>
      </c>
      <c r="K31">
        <v>431570.79</v>
      </c>
      <c r="L31" t="s">
        <v>111</v>
      </c>
      <c r="M31" s="34">
        <v>43845</v>
      </c>
    </row>
    <row r="32" spans="1:13" x14ac:dyDescent="0.2">
      <c r="A32" t="s">
        <v>107</v>
      </c>
      <c r="B32" t="s">
        <v>172</v>
      </c>
      <c r="C32" t="s">
        <v>173</v>
      </c>
      <c r="D32" t="s">
        <v>174</v>
      </c>
      <c r="E32">
        <v>30672</v>
      </c>
      <c r="F32">
        <v>260185.98</v>
      </c>
      <c r="G32">
        <v>69.56</v>
      </c>
      <c r="H32">
        <v>2133544.3199999998</v>
      </c>
      <c r="I32">
        <v>260185.98</v>
      </c>
      <c r="J32">
        <v>69.56</v>
      </c>
      <c r="K32">
        <v>2133544.3199999998</v>
      </c>
      <c r="L32" t="s">
        <v>111</v>
      </c>
      <c r="M32" s="34">
        <v>43845</v>
      </c>
    </row>
    <row r="33" spans="1:13" x14ac:dyDescent="0.2">
      <c r="A33" t="s">
        <v>107</v>
      </c>
      <c r="B33">
        <v>5330047</v>
      </c>
      <c r="C33">
        <v>5330047</v>
      </c>
      <c r="D33" t="s">
        <v>175</v>
      </c>
      <c r="E33">
        <v>11395</v>
      </c>
      <c r="F33">
        <v>976539.43</v>
      </c>
      <c r="G33">
        <v>173.98</v>
      </c>
      <c r="H33">
        <v>1982503.75</v>
      </c>
      <c r="I33">
        <v>876799.03</v>
      </c>
      <c r="J33">
        <v>156.05000000000001</v>
      </c>
      <c r="K33">
        <v>1778189.75</v>
      </c>
      <c r="L33" t="s">
        <v>176</v>
      </c>
      <c r="M33" s="34">
        <v>43845</v>
      </c>
    </row>
    <row r="34" spans="1:13" x14ac:dyDescent="0.2">
      <c r="A34" t="s">
        <v>107</v>
      </c>
      <c r="B34">
        <v>5889505</v>
      </c>
      <c r="C34">
        <v>5889505</v>
      </c>
      <c r="D34" t="s">
        <v>177</v>
      </c>
      <c r="E34">
        <v>53225</v>
      </c>
      <c r="F34">
        <v>1067159.77</v>
      </c>
      <c r="G34">
        <v>23.6</v>
      </c>
      <c r="H34">
        <v>1256239.5</v>
      </c>
      <c r="I34">
        <v>965766.58</v>
      </c>
      <c r="J34">
        <v>21.17</v>
      </c>
      <c r="K34">
        <v>1126773.25</v>
      </c>
      <c r="L34" t="s">
        <v>176</v>
      </c>
      <c r="M34" s="34">
        <v>43845</v>
      </c>
    </row>
    <row r="35" spans="1:13" x14ac:dyDescent="0.2">
      <c r="A35" t="s">
        <v>107</v>
      </c>
      <c r="B35" t="s">
        <v>178</v>
      </c>
      <c r="C35" t="s">
        <v>178</v>
      </c>
      <c r="D35" t="s">
        <v>179</v>
      </c>
      <c r="E35">
        <v>22463</v>
      </c>
      <c r="F35">
        <v>561618.21</v>
      </c>
      <c r="G35">
        <v>99.9</v>
      </c>
      <c r="H35">
        <v>2243942.2799999998</v>
      </c>
      <c r="I35">
        <v>497232.14</v>
      </c>
      <c r="J35">
        <v>89.6</v>
      </c>
      <c r="K35">
        <v>2012684.8</v>
      </c>
      <c r="L35" t="s">
        <v>176</v>
      </c>
      <c r="M35" s="34">
        <v>43845</v>
      </c>
    </row>
    <row r="36" spans="1:13" x14ac:dyDescent="0.2">
      <c r="A36" t="s">
        <v>107</v>
      </c>
      <c r="B36">
        <v>5999330</v>
      </c>
      <c r="C36">
        <v>5999330</v>
      </c>
      <c r="D36" t="s">
        <v>180</v>
      </c>
      <c r="E36">
        <v>8400</v>
      </c>
      <c r="F36">
        <v>1524006.27</v>
      </c>
      <c r="G36">
        <v>250.41</v>
      </c>
      <c r="H36">
        <v>2103414.94</v>
      </c>
      <c r="I36">
        <v>1345481.09</v>
      </c>
      <c r="J36">
        <v>224.6</v>
      </c>
      <c r="K36">
        <v>1886640</v>
      </c>
      <c r="L36" t="s">
        <v>176</v>
      </c>
      <c r="M36" s="34">
        <v>43845</v>
      </c>
    </row>
    <row r="37" spans="1:13" x14ac:dyDescent="0.2">
      <c r="A37" t="s">
        <v>107</v>
      </c>
      <c r="B37">
        <v>4031879</v>
      </c>
      <c r="C37">
        <v>4031879</v>
      </c>
      <c r="D37" t="s">
        <v>181</v>
      </c>
      <c r="E37">
        <v>43721</v>
      </c>
      <c r="F37">
        <v>951816.56</v>
      </c>
      <c r="G37">
        <v>28.03</v>
      </c>
      <c r="H37">
        <v>1225437.81</v>
      </c>
      <c r="I37">
        <v>854457.01</v>
      </c>
      <c r="J37">
        <v>25.14</v>
      </c>
      <c r="K37">
        <v>1099145.94</v>
      </c>
      <c r="L37" t="s">
        <v>176</v>
      </c>
      <c r="M37" s="34">
        <v>43845</v>
      </c>
    </row>
    <row r="38" spans="1:13" x14ac:dyDescent="0.2">
      <c r="A38" t="s">
        <v>107</v>
      </c>
      <c r="B38">
        <v>6021500</v>
      </c>
      <c r="C38">
        <v>6021500</v>
      </c>
      <c r="D38" t="s">
        <v>182</v>
      </c>
      <c r="E38">
        <v>18000</v>
      </c>
      <c r="F38">
        <v>497005</v>
      </c>
      <c r="G38">
        <v>23.2</v>
      </c>
      <c r="H38">
        <v>417564.62</v>
      </c>
      <c r="I38">
        <v>54901657.32</v>
      </c>
      <c r="J38">
        <v>2549</v>
      </c>
      <c r="K38">
        <v>45882000</v>
      </c>
      <c r="L38" t="s">
        <v>183</v>
      </c>
      <c r="M38" s="34">
        <v>43845</v>
      </c>
    </row>
    <row r="39" spans="1:13" x14ac:dyDescent="0.2">
      <c r="A39" t="s">
        <v>107</v>
      </c>
      <c r="B39">
        <v>6054603</v>
      </c>
      <c r="C39">
        <v>6054603</v>
      </c>
      <c r="D39" t="s">
        <v>184</v>
      </c>
      <c r="E39">
        <v>86685</v>
      </c>
      <c r="F39">
        <v>708791.26</v>
      </c>
      <c r="G39">
        <v>10.83</v>
      </c>
      <c r="H39">
        <v>938798.23</v>
      </c>
      <c r="I39">
        <v>74588701.5</v>
      </c>
      <c r="J39">
        <v>1190</v>
      </c>
      <c r="K39">
        <v>103155150</v>
      </c>
      <c r="L39" t="s">
        <v>183</v>
      </c>
      <c r="M39" s="34">
        <v>43845</v>
      </c>
    </row>
    <row r="40" spans="1:13" x14ac:dyDescent="0.2">
      <c r="A40" t="s">
        <v>107</v>
      </c>
      <c r="B40">
        <v>6555805</v>
      </c>
      <c r="C40">
        <v>6555805</v>
      </c>
      <c r="D40" t="s">
        <v>185</v>
      </c>
      <c r="E40">
        <v>22900</v>
      </c>
      <c r="F40">
        <v>799104.8</v>
      </c>
      <c r="G40">
        <v>36.68</v>
      </c>
      <c r="H40">
        <v>839888.97</v>
      </c>
      <c r="I40">
        <v>83719000</v>
      </c>
      <c r="J40">
        <v>4030</v>
      </c>
      <c r="K40">
        <v>92287000</v>
      </c>
      <c r="L40" t="s">
        <v>183</v>
      </c>
      <c r="M40" s="34">
        <v>43845</v>
      </c>
    </row>
    <row r="41" spans="1:13" x14ac:dyDescent="0.2">
      <c r="A41" t="s">
        <v>107</v>
      </c>
      <c r="B41">
        <v>6640682</v>
      </c>
      <c r="C41">
        <v>6640682</v>
      </c>
      <c r="D41" t="s">
        <v>186</v>
      </c>
      <c r="E41">
        <v>13518</v>
      </c>
      <c r="F41">
        <v>1219600.04</v>
      </c>
      <c r="G41">
        <v>139.38</v>
      </c>
      <c r="H41">
        <v>1884129.69</v>
      </c>
      <c r="I41">
        <v>127967454</v>
      </c>
      <c r="J41">
        <v>15315</v>
      </c>
      <c r="K41">
        <v>207028170</v>
      </c>
      <c r="L41" t="s">
        <v>183</v>
      </c>
      <c r="M41" s="34">
        <v>43845</v>
      </c>
    </row>
    <row r="42" spans="1:13" x14ac:dyDescent="0.2">
      <c r="A42" t="s">
        <v>107</v>
      </c>
      <c r="B42">
        <v>6659428</v>
      </c>
      <c r="C42">
        <v>6659428</v>
      </c>
      <c r="D42" t="s">
        <v>187</v>
      </c>
      <c r="E42">
        <v>24737</v>
      </c>
      <c r="F42">
        <v>1074572.6399999999</v>
      </c>
      <c r="G42">
        <v>58.52</v>
      </c>
      <c r="H42">
        <v>1447569.26</v>
      </c>
      <c r="I42">
        <v>120072645</v>
      </c>
      <c r="J42">
        <v>6430</v>
      </c>
      <c r="K42">
        <v>159058910</v>
      </c>
      <c r="L42" t="s">
        <v>183</v>
      </c>
      <c r="M42" s="34">
        <v>43845</v>
      </c>
    </row>
    <row r="43" spans="1:13" x14ac:dyDescent="0.2">
      <c r="A43" t="s">
        <v>107</v>
      </c>
      <c r="B43">
        <v>6269861</v>
      </c>
      <c r="C43">
        <v>6269861</v>
      </c>
      <c r="D43" t="s">
        <v>188</v>
      </c>
      <c r="E43">
        <v>67804</v>
      </c>
      <c r="F43">
        <v>1092695.1399999999</v>
      </c>
      <c r="G43">
        <v>16.84</v>
      </c>
      <c r="H43">
        <v>1141585.3700000001</v>
      </c>
      <c r="I43">
        <v>122017806</v>
      </c>
      <c r="J43">
        <v>1850</v>
      </c>
      <c r="K43">
        <v>125437400</v>
      </c>
      <c r="L43" t="s">
        <v>183</v>
      </c>
      <c r="M43" s="34">
        <v>43845</v>
      </c>
    </row>
    <row r="44" spans="1:13" x14ac:dyDescent="0.2">
      <c r="A44" t="s">
        <v>107</v>
      </c>
      <c r="B44">
        <v>6229597</v>
      </c>
      <c r="C44">
        <v>6229597</v>
      </c>
      <c r="D44" t="s">
        <v>189</v>
      </c>
      <c r="E44">
        <v>171810</v>
      </c>
      <c r="F44">
        <v>1464470.49</v>
      </c>
      <c r="G44">
        <v>8.3000000000000007</v>
      </c>
      <c r="H44">
        <v>1426016.75</v>
      </c>
      <c r="I44">
        <v>163435850</v>
      </c>
      <c r="J44">
        <v>912</v>
      </c>
      <c r="K44">
        <v>156690720</v>
      </c>
      <c r="L44" t="s">
        <v>183</v>
      </c>
      <c r="M44" s="34">
        <v>43845</v>
      </c>
    </row>
    <row r="45" spans="1:13" x14ac:dyDescent="0.2">
      <c r="A45" t="s">
        <v>107</v>
      </c>
      <c r="B45">
        <v>6356406</v>
      </c>
      <c r="C45">
        <v>6356406</v>
      </c>
      <c r="D45" t="s">
        <v>190</v>
      </c>
      <c r="E45">
        <v>18896</v>
      </c>
      <c r="F45">
        <v>717790.05</v>
      </c>
      <c r="G45">
        <v>24.3</v>
      </c>
      <c r="H45">
        <v>459158.35</v>
      </c>
      <c r="I45">
        <v>75697360</v>
      </c>
      <c r="J45">
        <v>2670</v>
      </c>
      <c r="K45">
        <v>50452320</v>
      </c>
      <c r="L45" t="s">
        <v>183</v>
      </c>
      <c r="M45" s="34">
        <v>43845</v>
      </c>
    </row>
    <row r="46" spans="1:13" x14ac:dyDescent="0.2">
      <c r="A46" t="s">
        <v>107</v>
      </c>
      <c r="B46">
        <v>6616508</v>
      </c>
      <c r="C46">
        <v>6616508</v>
      </c>
      <c r="D46" t="s">
        <v>191</v>
      </c>
      <c r="E46">
        <v>20275</v>
      </c>
      <c r="F46">
        <v>391019.45</v>
      </c>
      <c r="G46">
        <v>14.85</v>
      </c>
      <c r="H46">
        <v>301135.78000000003</v>
      </c>
      <c r="I46">
        <v>41258300</v>
      </c>
      <c r="J46">
        <v>1632</v>
      </c>
      <c r="K46">
        <v>33088800</v>
      </c>
      <c r="L46" t="s">
        <v>183</v>
      </c>
      <c r="M46" s="34">
        <v>43845</v>
      </c>
    </row>
    <row r="47" spans="1:13" x14ac:dyDescent="0.2">
      <c r="A47" t="s">
        <v>107</v>
      </c>
      <c r="B47">
        <v>6869302</v>
      </c>
      <c r="C47">
        <v>6869302</v>
      </c>
      <c r="D47" t="s">
        <v>192</v>
      </c>
      <c r="E47">
        <v>10891</v>
      </c>
      <c r="F47">
        <v>734355.68</v>
      </c>
      <c r="G47">
        <v>112.49</v>
      </c>
      <c r="H47">
        <v>1225088.82</v>
      </c>
      <c r="I47">
        <v>77018280</v>
      </c>
      <c r="J47">
        <v>12360</v>
      </c>
      <c r="K47">
        <v>134612760</v>
      </c>
      <c r="L47" t="s">
        <v>183</v>
      </c>
      <c r="M47" s="34">
        <v>43845</v>
      </c>
    </row>
    <row r="48" spans="1:13" x14ac:dyDescent="0.2">
      <c r="A48" t="s">
        <v>107</v>
      </c>
      <c r="B48">
        <v>6986041</v>
      </c>
      <c r="C48">
        <v>6986041</v>
      </c>
      <c r="D48" t="s">
        <v>193</v>
      </c>
      <c r="E48">
        <v>35390</v>
      </c>
      <c r="F48">
        <v>1021773.62</v>
      </c>
      <c r="G48">
        <v>39.54</v>
      </c>
      <c r="H48">
        <v>1399431.65</v>
      </c>
      <c r="I48">
        <v>114156082</v>
      </c>
      <c r="J48">
        <v>4345</v>
      </c>
      <c r="K48">
        <v>153769550</v>
      </c>
      <c r="L48" t="s">
        <v>183</v>
      </c>
      <c r="M48" s="34">
        <v>43845</v>
      </c>
    </row>
    <row r="49" spans="1:13" x14ac:dyDescent="0.2">
      <c r="A49" t="s">
        <v>107</v>
      </c>
      <c r="B49">
        <v>7124594</v>
      </c>
      <c r="C49">
        <v>7124594</v>
      </c>
      <c r="D49" t="s">
        <v>194</v>
      </c>
      <c r="E49">
        <v>6300</v>
      </c>
      <c r="F49">
        <v>953629.32</v>
      </c>
      <c r="G49">
        <v>180.89</v>
      </c>
      <c r="H49">
        <v>1139632.82</v>
      </c>
      <c r="I49">
        <v>929121.05</v>
      </c>
      <c r="J49">
        <v>174.4</v>
      </c>
      <c r="K49">
        <v>1098720</v>
      </c>
      <c r="L49" t="s">
        <v>195</v>
      </c>
      <c r="M49" s="34">
        <v>43845</v>
      </c>
    </row>
    <row r="50" spans="1:13" x14ac:dyDescent="0.2">
      <c r="A50" t="s">
        <v>107</v>
      </c>
      <c r="B50" t="s">
        <v>196</v>
      </c>
      <c r="C50" t="s">
        <v>196</v>
      </c>
      <c r="D50" t="s">
        <v>197</v>
      </c>
      <c r="E50">
        <v>18000</v>
      </c>
      <c r="F50">
        <v>946195.59</v>
      </c>
      <c r="G50">
        <v>51.29</v>
      </c>
      <c r="H50">
        <v>923244.48</v>
      </c>
      <c r="I50">
        <v>921878.36</v>
      </c>
      <c r="J50">
        <v>49.45</v>
      </c>
      <c r="K50">
        <v>890100</v>
      </c>
      <c r="L50" t="s">
        <v>195</v>
      </c>
      <c r="M50" s="34">
        <v>43845</v>
      </c>
    </row>
    <row r="51" spans="1:13" x14ac:dyDescent="0.2">
      <c r="A51" t="s">
        <v>107</v>
      </c>
      <c r="B51">
        <v>7333378</v>
      </c>
      <c r="C51">
        <v>7333378</v>
      </c>
      <c r="D51" t="s">
        <v>198</v>
      </c>
      <c r="E51">
        <v>6754</v>
      </c>
      <c r="F51">
        <v>1211167.53</v>
      </c>
      <c r="G51">
        <v>372.06</v>
      </c>
      <c r="H51">
        <v>2512871.9</v>
      </c>
      <c r="I51">
        <v>1193865.8</v>
      </c>
      <c r="J51">
        <v>358.7</v>
      </c>
      <c r="K51">
        <v>2422659.7999999998</v>
      </c>
      <c r="L51" t="s">
        <v>195</v>
      </c>
      <c r="M51" s="34">
        <v>43845</v>
      </c>
    </row>
    <row r="52" spans="1:13" x14ac:dyDescent="0.2">
      <c r="A52" t="s">
        <v>107</v>
      </c>
      <c r="B52" t="s">
        <v>199</v>
      </c>
      <c r="C52" t="s">
        <v>199</v>
      </c>
      <c r="D52" t="s">
        <v>200</v>
      </c>
      <c r="E52">
        <v>60507</v>
      </c>
      <c r="F52">
        <v>523927.74</v>
      </c>
      <c r="G52">
        <v>11.9</v>
      </c>
      <c r="H52">
        <v>719975.7</v>
      </c>
      <c r="I52">
        <v>694700.49</v>
      </c>
      <c r="J52">
        <v>17.239999999999998</v>
      </c>
      <c r="K52">
        <v>1043140.68</v>
      </c>
      <c r="L52" t="s">
        <v>201</v>
      </c>
      <c r="M52" s="34">
        <v>43845</v>
      </c>
    </row>
    <row r="53" spans="1:13" x14ac:dyDescent="0.2">
      <c r="A53" t="s">
        <v>107</v>
      </c>
      <c r="B53" t="s">
        <v>202</v>
      </c>
      <c r="C53" t="s">
        <v>202</v>
      </c>
      <c r="D53" t="s">
        <v>203</v>
      </c>
      <c r="E53">
        <v>41639</v>
      </c>
      <c r="F53">
        <v>851379.63</v>
      </c>
      <c r="G53">
        <v>27.39</v>
      </c>
      <c r="H53">
        <v>1140435.4099999999</v>
      </c>
      <c r="I53">
        <v>976555.34</v>
      </c>
      <c r="J53">
        <v>21.01</v>
      </c>
      <c r="K53">
        <v>874835.39</v>
      </c>
      <c r="L53" t="s">
        <v>204</v>
      </c>
      <c r="M53" s="34">
        <v>43845</v>
      </c>
    </row>
    <row r="54" spans="1:13" x14ac:dyDescent="0.2">
      <c r="A54" t="s">
        <v>107</v>
      </c>
      <c r="B54" t="s">
        <v>205</v>
      </c>
      <c r="C54" t="s">
        <v>205</v>
      </c>
      <c r="D54" t="s">
        <v>206</v>
      </c>
      <c r="E54">
        <v>21850</v>
      </c>
      <c r="F54">
        <v>1318338.1100000001</v>
      </c>
      <c r="G54">
        <v>99.67</v>
      </c>
      <c r="H54">
        <v>2177860.64</v>
      </c>
      <c r="I54">
        <v>986229.89</v>
      </c>
      <c r="J54">
        <v>76.459999999999994</v>
      </c>
      <c r="K54">
        <v>1670651</v>
      </c>
      <c r="L54" t="s">
        <v>204</v>
      </c>
      <c r="M54" s="34">
        <v>43845</v>
      </c>
    </row>
    <row r="55" spans="1:13" x14ac:dyDescent="0.2">
      <c r="A55" t="s">
        <v>107</v>
      </c>
      <c r="B55" t="s">
        <v>207</v>
      </c>
      <c r="C55" t="s">
        <v>207</v>
      </c>
      <c r="D55" t="s">
        <v>208</v>
      </c>
      <c r="E55">
        <v>33623</v>
      </c>
      <c r="F55">
        <v>645299.34</v>
      </c>
      <c r="G55">
        <v>22.6</v>
      </c>
      <c r="H55">
        <v>760028.55</v>
      </c>
      <c r="I55">
        <v>514113.17</v>
      </c>
      <c r="J55">
        <v>17.34</v>
      </c>
      <c r="K55">
        <v>583022.81999999995</v>
      </c>
      <c r="L55" t="s">
        <v>204</v>
      </c>
      <c r="M55" s="34">
        <v>43845</v>
      </c>
    </row>
    <row r="56" spans="1:13" x14ac:dyDescent="0.2">
      <c r="A56" t="s">
        <v>107</v>
      </c>
      <c r="B56" t="s">
        <v>209</v>
      </c>
      <c r="C56" t="s">
        <v>209</v>
      </c>
      <c r="D56" t="s">
        <v>210</v>
      </c>
      <c r="F56">
        <v>890007.81</v>
      </c>
      <c r="H56">
        <v>890007.81</v>
      </c>
      <c r="I56">
        <v>890007.81</v>
      </c>
      <c r="K56">
        <v>890007.81</v>
      </c>
      <c r="L56" t="s">
        <v>111</v>
      </c>
      <c r="M56" s="34">
        <v>43845</v>
      </c>
    </row>
    <row r="57" spans="1:13" x14ac:dyDescent="0.2">
      <c r="A57" t="s">
        <v>107</v>
      </c>
      <c r="B57" t="s">
        <v>209</v>
      </c>
      <c r="C57" t="s">
        <v>209</v>
      </c>
      <c r="D57" t="s">
        <v>211</v>
      </c>
      <c r="E57">
        <v>35727.81</v>
      </c>
      <c r="F57">
        <v>46274.45</v>
      </c>
      <c r="G57">
        <v>1.3</v>
      </c>
      <c r="H57">
        <v>46574.77</v>
      </c>
      <c r="I57">
        <v>35727.81</v>
      </c>
      <c r="J57">
        <v>1</v>
      </c>
      <c r="K57">
        <v>35727.81</v>
      </c>
      <c r="L57" t="s">
        <v>204</v>
      </c>
      <c r="M57" s="34">
        <v>43845</v>
      </c>
    </row>
    <row r="58" spans="1:13" x14ac:dyDescent="0.2">
      <c r="A58" t="s">
        <v>107</v>
      </c>
      <c r="B58" t="s">
        <v>209</v>
      </c>
      <c r="C58" t="s">
        <v>209</v>
      </c>
      <c r="D58" t="s">
        <v>212</v>
      </c>
      <c r="E58">
        <v>775945.94</v>
      </c>
      <c r="F58">
        <v>83646.36</v>
      </c>
      <c r="G58">
        <v>0.11</v>
      </c>
      <c r="H58">
        <v>82010.009999999995</v>
      </c>
      <c r="I58">
        <v>775945.94</v>
      </c>
      <c r="J58">
        <v>1</v>
      </c>
      <c r="K58">
        <v>775945.94</v>
      </c>
      <c r="L58" t="s">
        <v>213</v>
      </c>
      <c r="M58" s="34">
        <v>43845</v>
      </c>
    </row>
    <row r="59" spans="1:13" x14ac:dyDescent="0.2">
      <c r="A59" t="s">
        <v>107</v>
      </c>
      <c r="B59" t="s">
        <v>209</v>
      </c>
      <c r="C59" t="s">
        <v>209</v>
      </c>
      <c r="D59" t="s">
        <v>214</v>
      </c>
      <c r="E59">
        <v>82011.45</v>
      </c>
      <c r="F59">
        <v>81752.28</v>
      </c>
      <c r="G59">
        <v>1.04</v>
      </c>
      <c r="H59">
        <v>85065.29</v>
      </c>
      <c r="I59">
        <v>82011.45</v>
      </c>
      <c r="J59">
        <v>1</v>
      </c>
      <c r="K59">
        <v>82011.45</v>
      </c>
      <c r="L59" t="s">
        <v>195</v>
      </c>
      <c r="M59" s="34">
        <v>43845</v>
      </c>
    </row>
    <row r="60" spans="1:13" x14ac:dyDescent="0.2">
      <c r="A60" t="s">
        <v>107</v>
      </c>
      <c r="B60" t="s">
        <v>209</v>
      </c>
      <c r="C60" t="s">
        <v>209</v>
      </c>
      <c r="D60" t="s">
        <v>215</v>
      </c>
      <c r="E60">
        <v>9753</v>
      </c>
      <c r="F60">
        <v>89.72</v>
      </c>
      <c r="G60">
        <v>0.01</v>
      </c>
      <c r="H60">
        <v>88.76</v>
      </c>
      <c r="I60">
        <v>9753</v>
      </c>
      <c r="J60">
        <v>1</v>
      </c>
      <c r="K60">
        <v>9753</v>
      </c>
      <c r="L60" t="s">
        <v>183</v>
      </c>
      <c r="M60" s="34">
        <v>43845</v>
      </c>
    </row>
    <row r="61" spans="1:13" x14ac:dyDescent="0.2">
      <c r="A61" t="s">
        <v>107</v>
      </c>
      <c r="B61" t="s">
        <v>209</v>
      </c>
      <c r="C61" t="s">
        <v>209</v>
      </c>
      <c r="D61" t="s">
        <v>216</v>
      </c>
      <c r="E61">
        <v>33954.51</v>
      </c>
      <c r="F61">
        <v>23610.41</v>
      </c>
      <c r="G61">
        <v>0.69</v>
      </c>
      <c r="H61">
        <v>23435.4</v>
      </c>
      <c r="I61">
        <v>33954.51</v>
      </c>
      <c r="J61">
        <v>1</v>
      </c>
      <c r="K61">
        <v>33954.51</v>
      </c>
      <c r="L61" t="s">
        <v>201</v>
      </c>
      <c r="M61" s="34">
        <v>43845</v>
      </c>
    </row>
    <row r="62" spans="1:13" x14ac:dyDescent="0.2">
      <c r="A62" t="s">
        <v>107</v>
      </c>
      <c r="B62" t="s">
        <v>209</v>
      </c>
      <c r="C62" t="s">
        <v>209</v>
      </c>
      <c r="D62" t="s">
        <v>217</v>
      </c>
      <c r="E62">
        <v>69.53</v>
      </c>
      <c r="F62">
        <v>77.760000000000005</v>
      </c>
      <c r="G62">
        <v>1.1100000000000001</v>
      </c>
      <c r="H62">
        <v>77.52</v>
      </c>
      <c r="I62">
        <v>69.53</v>
      </c>
      <c r="J62">
        <v>1</v>
      </c>
      <c r="K62">
        <v>69.53</v>
      </c>
      <c r="L62" t="s">
        <v>176</v>
      </c>
      <c r="M62" s="34">
        <v>43845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2020-01-16T15:32:07Z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