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October\TCL8_M4N9 Month End Reconciliation\"/>
    </mc:Choice>
  </mc:AlternateContent>
  <xr:revisionPtr revIDLastSave="606" documentId="8_{26945AC6-9C68-4088-8126-4AE9D13DAFF9}" xr6:coauthVersionLast="45" xr6:coauthVersionMax="45" xr10:uidLastSave="{CD457F78-1CA0-46A6-80CA-E8A254766E54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Sheet1!$A$1:$L$56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K73" i="1"/>
  <c r="H67" i="1"/>
  <c r="H68" i="1"/>
  <c r="H69" i="1"/>
  <c r="H70" i="1"/>
  <c r="H71" i="1"/>
  <c r="H72" i="1"/>
  <c r="H73" i="1"/>
  <c r="O67" i="1" l="1"/>
  <c r="O68" i="1"/>
  <c r="O69" i="1"/>
  <c r="O70" i="1"/>
  <c r="O71" i="1"/>
  <c r="O72" i="1"/>
  <c r="O73" i="1"/>
  <c r="N67" i="1"/>
  <c r="N68" i="1"/>
  <c r="N69" i="1"/>
  <c r="N70" i="1"/>
  <c r="N71" i="1"/>
  <c r="N72" i="1"/>
  <c r="N7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D15" i="2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3" i="1"/>
  <c r="Q67" i="1"/>
  <c r="Q68" i="1"/>
  <c r="Q69" i="1"/>
  <c r="Q70" i="1"/>
  <c r="Q71" i="1"/>
  <c r="Q72" i="1"/>
  <c r="Q7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3" i="1"/>
  <c r="H3" i="1" l="1"/>
  <c r="N55" i="1"/>
  <c r="N13" i="1"/>
  <c r="N63" i="1"/>
  <c r="N65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66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66" i="1"/>
  <c r="Q65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K39" i="1"/>
  <c r="K33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13" i="1"/>
  <c r="Q13" i="1"/>
  <c r="F16" i="2" l="1"/>
  <c r="D23" i="2"/>
  <c r="D26" i="2" s="1"/>
  <c r="B5" i="1"/>
  <c r="H4" i="1"/>
  <c r="N5" i="1"/>
  <c r="E15" i="2" l="1"/>
  <c r="E23" i="2" s="1"/>
  <c r="H5" i="1"/>
  <c r="F15" i="2" l="1"/>
  <c r="F23" i="2" s="1"/>
  <c r="F26" i="2" s="1"/>
</calcChain>
</file>

<file path=xl/sharedStrings.xml><?xml version="1.0" encoding="utf-8"?>
<sst xmlns="http://schemas.openxmlformats.org/spreadsheetml/2006/main" count="1171" uniqueCount="412">
  <si>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</si>
  <si>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</si>
  <si>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</si>
  <si>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</si>
  <si>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</si>
  <si>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</si>
  <si>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</si>
  <si>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</si>
  <si>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</si>
  <si>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</si>
  <si>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</si>
  <si>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</si>
  <si>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</si>
  <si>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</si>
  <si>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</si>
  <si>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</si>
  <si>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</si>
  <si>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</si>
  <si>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</si>
  <si>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</si>
  <si>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</si>
  <si>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</si>
  <si>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</si>
  <si>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</si>
  <si>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</si>
  <si>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</si>
  <si>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</si>
  <si>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</si>
  <si>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</si>
  <si>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</si>
  <si>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</si>
  <si>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</si>
  <si>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</si>
  <si>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</si>
  <si>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</si>
  <si>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</si>
  <si>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</si>
  <si>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</si>
  <si>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</si>
  <si>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</si>
  <si>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</si>
  <si>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</si>
  <si>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</si>
  <si>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</si>
  <si>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</si>
  <si>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</si>
  <si>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</si>
  <si>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</si>
  <si>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</si>
  <si>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</si>
  <si>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</si>
  <si>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</si>
  <si>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</si>
  <si>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</si>
  <si>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</si>
  <si>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</si>
  <si>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</si>
  <si>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</si>
  <si>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</si>
  <si>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</si>
  <si>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</si>
  <si>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</si>
  <si>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</si>
  <si>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</si>
  <si>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</si>
  <si>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</si>
  <si>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</si>
  <si>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</si>
  <si>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Security Long Name</t>
  </si>
  <si>
    <t>SEDOL Number</t>
  </si>
  <si>
    <t>Base Gross Income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</si>
  <si>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</si>
  <si>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</si>
  <si>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</si>
  <si>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</si>
  <si>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</si>
  <si>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</si>
  <si>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</si>
  <si>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</si>
  <si>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</si>
  <si>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</si>
  <si>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</si>
  <si>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</si>
  <si>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Security Name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</si>
  <si>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</si>
  <si>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</si>
  <si>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</si>
  <si>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</si>
  <si>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</si>
  <si>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</si>
  <si>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</si>
  <si>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</si>
  <si>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</si>
  <si>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</si>
  <si>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</si>
  <si>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</si>
  <si>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</si>
  <si>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</si>
  <si>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</si>
  <si>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</si>
  <si>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</si>
  <si>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</si>
  <si>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</si>
  <si>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</si>
  <si>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</si>
  <si>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</si>
  <si>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</si>
  <si>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FC</t>
  </si>
  <si>
    <t>SF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</si>
  <si>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</si>
  <si>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</si>
  <si>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</si>
  <si>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</si>
  <si>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</si>
  <si>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</si>
  <si>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</si>
  <si>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</si>
  <si>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</si>
  <si>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</si>
  <si>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</si>
  <si>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</si>
  <si>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</si>
  <si>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</si>
  <si>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</si>
  <si>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</si>
  <si>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</si>
  <si>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</si>
  <si>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</si>
  <si>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</si>
  <si>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</si>
  <si>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</si>
  <si>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</si>
  <si>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</si>
  <si>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</si>
  <si>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</si>
  <si>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</si>
  <si>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</si>
  <si>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</si>
  <si>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</si>
  <si>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</si>
  <si>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</si>
  <si>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</si>
  <si>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</si>
  <si>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</si>
  <si>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</si>
  <si>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</si>
  <si>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</si>
  <si>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</si>
  <si>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</si>
  <si>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</si>
  <si>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</si>
  <si>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</si>
  <si>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</si>
  <si>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</si>
  <si>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</si>
  <si>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</si>
  <si>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</si>
  <si>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</si>
  <si>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</si>
  <si>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</si>
  <si>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</si>
  <si>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</si>
  <si>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</si>
  <si>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</si>
  <si>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</si>
  <si>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</si>
  <si>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</si>
  <si>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</si>
  <si>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</si>
  <si>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</si>
  <si>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</si>
  <si>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</si>
  <si>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</si>
  <si>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</si>
  <si>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</si>
  <si>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</si>
  <si>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</si>
  <si>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</si>
  <si>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</si>
  <si>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</si>
  <si>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</si>
  <si>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</si>
  <si>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</si>
  <si>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</si>
  <si>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</si>
  <si>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</si>
  <si>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</si>
  <si>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</si>
  <si>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</si>
  <si>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</si>
  <si>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</si>
  <si>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</si>
  <si>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</si>
  <si>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</si>
  <si>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</si>
  <si>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</si>
  <si>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</si>
  <si>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</si>
  <si>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</si>
  <si>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</si>
  <si>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</si>
  <si>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</si>
  <si>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</si>
  <si>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</si>
  <si>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</si>
  <si>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</si>
  <si>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</si>
  <si>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</si>
  <si>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</si>
  <si>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</si>
  <si>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</si>
  <si>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</si>
  <si>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</si>
  <si>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</si>
  <si>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</si>
  <si>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</si>
  <si>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</si>
  <si>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</si>
  <si>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</si>
  <si>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</si>
  <si>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</si>
  <si>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</si>
  <si>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</si>
  <si>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</si>
  <si>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</si>
  <si>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</si>
  <si>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</si>
  <si>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</si>
  <si>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</si>
  <si>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</si>
  <si>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</si>
  <si>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</si>
  <si>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</si>
  <si>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</si>
  <si>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</si>
  <si>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</si>
  <si>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</si>
  <si>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</si>
  <si>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</si>
  <si>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</si>
  <si>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</si>
  <si>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</si>
  <si>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</si>
  <si>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</si>
  <si>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</si>
  <si>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</si>
  <si>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</si>
  <si>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</si>
  <si>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</si>
  <si>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</si>
  <si>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</si>
  <si>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</si>
  <si>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</si>
  <si>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</si>
  <si>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</si>
  <si>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</si>
  <si>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</si>
  <si>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</si>
  <si>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</si>
  <si>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</si>
  <si>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</si>
  <si>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</si>
  <si>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</si>
  <si>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</si>
  <si>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</si>
  <si>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</si>
  <si>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</si>
  <si>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</si>
  <si>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</si>
  <si>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</si>
  <si>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</si>
  <si>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</si>
  <si>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</si>
  <si>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</si>
  <si>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</si>
  <si>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</si>
  <si>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</si>
  <si>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</si>
  <si>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</si>
  <si>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</si>
  <si>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</si>
  <si>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</si>
  <si>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</si>
  <si>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</si>
  <si>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</si>
  <si>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</si>
  <si>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</si>
  <si>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</si>
  <si>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</si>
  <si>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</si>
  <si>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</si>
  <si>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</si>
  <si>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</si>
  <si>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</si>
  <si>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</si>
  <si>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</si>
  <si>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</si>
  <si>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</si>
  <si>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</si>
  <si>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</si>
  <si>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</si>
  <si>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</si>
  <si>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</si>
  <si>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</si>
  <si>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</si>
  <si>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</si>
  <si>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</si>
  <si>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</si>
  <si>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</si>
  <si>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</si>
  <si>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</si>
  <si>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</si>
  <si>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</si>
  <si>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</si>
  <si>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</si>
  <si>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</si>
  <si>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</si>
  <si>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ALPS ALPINE CO LTD COMMON STOCK</t>
  </si>
  <si>
    <t>DR</t>
  </si>
  <si>
    <t>JPY</t>
  </si>
  <si>
    <t>N</t>
  </si>
  <si>
    <t>FERRARI NV COMMON STOCK EUR.01</t>
  </si>
  <si>
    <t>USD</t>
  </si>
  <si>
    <t>GRIFOLS SA ADR ADR</t>
  </si>
  <si>
    <t>SYMRISE AG UNSPON ADR ADR</t>
  </si>
  <si>
    <t>MERCK KGAA UNSPONSORED ADR ADR</t>
  </si>
  <si>
    <t>B24BVX2</t>
  </si>
  <si>
    <t>SMITHS GROUP PLC COMMON STOCK GBP.375</t>
  </si>
  <si>
    <t>B1WY23900</t>
  </si>
  <si>
    <t>GBP</t>
  </si>
  <si>
    <t>SYMRISE AG COMMON STOCK</t>
  </si>
  <si>
    <t>B1JB4K905</t>
  </si>
  <si>
    <t>EUR</t>
  </si>
  <si>
    <t>LOGITECH INTERNATIONAL REG COMMON STOCK CHF.25</t>
  </si>
  <si>
    <t>SEIKO EPSON CORP COMMON STOCK</t>
  </si>
  <si>
    <t>SMITH + NEPHEW PLC  SPON ADR ADR</t>
  </si>
  <si>
    <t>SAP SE SPONSORED ADR   CDI ADR</t>
  </si>
  <si>
    <t>STMICROELECTRONICS NV NY SHS NY REG SHRS</t>
  </si>
  <si>
    <t>TDK CORP COMMON STOCK</t>
  </si>
  <si>
    <t>SUBARU CORP COMMON STOCK</t>
  </si>
  <si>
    <t>INFINEON TECHNOLOGIES AG COMMON STOCK</t>
  </si>
  <si>
    <t>OMRON CORP COMMON STOCK</t>
  </si>
  <si>
    <t>YASKAWA ELECTRIC CORP COMMON STOCK</t>
  </si>
  <si>
    <t>INFINEON TECHNOLOGIES ADR ADR</t>
  </si>
  <si>
    <t>MERCK KGAA SPONSORED ADR ADR</t>
  </si>
  <si>
    <t>ASAHI KASEI CORP COMMON STOCK</t>
  </si>
  <si>
    <t>MAKITA CORP COMMON STOCK</t>
  </si>
  <si>
    <t>NIDEC CORP COMMON STOCK</t>
  </si>
  <si>
    <t>STRS LIQUIDITY FUND</t>
  </si>
  <si>
    <t>8322049D5</t>
  </si>
  <si>
    <t>IR</t>
  </si>
  <si>
    <t>LINE CORP SPONSORED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</si>
  <si>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</si>
  <si>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</si>
  <si>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</si>
  <si>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</si>
  <si>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</si>
  <si>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</si>
  <si>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</si>
  <si>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</si>
  <si>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</si>
  <si>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</si>
  <si>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</si>
  <si>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</si>
  <si>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</si>
  <si>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</si>
  <si>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</si>
  <si>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</si>
  <si>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</si>
  <si>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</si>
  <si>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</si>
  <si>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</si>
  <si>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</si>
  <si>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</si>
  <si>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</si>
  <si>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</si>
  <si>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</si>
  <si>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</si>
  <si>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</si>
  <si>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</si>
  <si>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</si>
  <si>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</si>
  <si>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</si>
  <si>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</si>
  <si>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</si>
  <si>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</si>
  <si>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</si>
  <si>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</si>
  <si>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</si>
  <si>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</si>
  <si>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</si>
  <si>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</si>
  <si>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</si>
  <si>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   CDI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</si>
  <si>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</si>
  <si>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</si>
  <si>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</si>
  <si>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</si>
  <si>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</si>
  <si>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</si>
  <si>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</si>
  <si>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</si>
  <si>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</si>
  <si>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</si>
  <si>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US DOLLAR</t>
  </si>
  <si>
    <t>EURO CURRENCY</t>
  </si>
  <si>
    <t>SWISS FRANC</t>
  </si>
  <si>
    <t>SWEDISH KRONA</t>
  </si>
  <si>
    <t>SEK</t>
  </si>
  <si>
    <t>JAPANESE YEN</t>
  </si>
  <si>
    <t>POUND STERLING</t>
  </si>
  <si>
    <t>AUSTRALIAN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</si>
</sst>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3" fillId="0" borderId="0" xfId="0" applyFont="1" applyAlignment="1">
      <alignment horizontal="left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67" fontId="24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6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3" fillId="0" borderId="0" xfId="11"/>
    <xf numFmtId="0" fontId="0" fillId="0" borderId="3" xfId="0" applyBorder="1"/>
    <xf numFmtId="0" fontId="3" fillId="0" borderId="3" xfId="11" applyBorder="1"/>
    <xf numFmtId="0" fontId="24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39" fontId="0" fillId="0" borderId="0" xfId="0" applyNumberFormat="1"/>
    <xf numFmtId="167" fontId="0" fillId="0" borderId="0" xfId="0" applyNumberFormat="1"/>
    <xf numFmtId="0" fontId="27" fillId="0" borderId="0" xfId="0" applyFont="1"/>
    <xf numFmtId="14" fontId="27" fillId="0" borderId="0" xfId="0" applyNumberFormat="1" applyFont="1"/>
    <xf numFmtId="0" fontId="2" fillId="0" borderId="0" xfId="12"/>
    <xf numFmtId="0" fontId="1" fillId="0" borderId="0" xfId="13"/>
    <xf numFmtId="0" fontId="14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5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1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4">
    <cellStyle name="Comma" xfId="1" builtinId="3"/>
    <cellStyle name="Normal" xfId="0" builtinId="0"/>
    <cellStyle name="Normal 10" xfId="11" xr:uid="{63686ADF-4C74-40DF-8364-F68F42237B82}"/>
    <cellStyle name="Normal 11" xfId="12" xr:uid="{AA5B89E6-0B82-4685-A08D-F5370186F124}"/>
    <cellStyle name="Normal 12" xfId="13" xr:uid="{F0EA617F-F4BD-4F30-BD30-4034145C4DCD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H2" sqref="H2"/>
    </sheetView>
  </sheetViews>
  <sheetFormatPr defaultRowHeight="12.75" x14ac:dyDescent="0.2"/>
  <cols>
    <col min="1" max="1" width="22.42578125" style="2" customWidth="1"/>
    <col min="2" max="2" width="38.42578125" style="2" customWidth="1"/>
    <col min="3" max="3" width="8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28.85546875" style="2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67</v>
      </c>
      <c r="C4" s="8"/>
      <c r="D4" s="14"/>
      <c r="E4" s="14"/>
      <c r="F4" s="14"/>
      <c r="G4" s="8"/>
    </row>
    <row r="5" spans="1:8" ht="21.75" customHeight="1" x14ac:dyDescent="0.2">
      <c r="A5" s="2" t="s">
        <v>60</v>
      </c>
      <c r="B5" s="30">
        <v>43769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71857253.219999999</v>
      </c>
      <c r="E15" s="31">
        <f>+Recon!H3</f>
        <v>71862412.150000036</v>
      </c>
      <c r="F15" s="13">
        <f ca="1">+D15-E15</f>
        <v>-5158.9300000369549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144360.12000000002</v>
      </c>
      <c r="E16" s="31">
        <f>+Recon!B3</f>
        <v>100541.3</v>
      </c>
      <c r="F16" s="13">
        <f ca="1">+D16-E16</f>
        <v>43818.820000000022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-47.52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72001565.820000008</v>
      </c>
      <c r="E23" s="17">
        <f>SUM(E14:E22)</f>
        <v>71962953.450000033</v>
      </c>
      <c r="F23" s="17">
        <f ca="1">SUM(F14:F22)</f>
        <v>38659.889999963067</v>
      </c>
    </row>
    <row r="24" spans="1:7" x14ac:dyDescent="0.2">
      <c r="B24" s="16" t="s">
        <v>36</v>
      </c>
      <c r="D24" s="17">
        <f>Trial!G43</f>
        <v>72001565.819999993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5.3693123975401714E-4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01"/>
  <sheetViews>
    <sheetView zoomScale="80" zoomScaleNormal="80" workbookViewId="0">
      <pane xSplit="5" ySplit="12" topLeftCell="I43" activePane="bottomRight" state="frozen"/>
      <selection pane="topRight" activeCell="E1" sqref="E1"/>
      <selection pane="bottomLeft" activeCell="A4" sqref="A4"/>
      <selection pane="bottomRight" activeCell="R45" sqref="R45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7" t="s">
        <v>34</v>
      </c>
      <c r="B2" s="80"/>
      <c r="C2" s="80"/>
      <c r="D2" s="80"/>
      <c r="E2" s="81"/>
      <c r="G2" s="87" t="s">
        <v>16</v>
      </c>
      <c r="H2" s="80"/>
      <c r="I2" s="80"/>
      <c r="J2" s="80"/>
      <c r="K2" s="81"/>
      <c r="M2" s="79" t="s">
        <v>40</v>
      </c>
      <c r="N2" s="80"/>
      <c r="O2" s="80"/>
      <c r="P2" s="80"/>
      <c r="Q2" s="81"/>
    </row>
    <row r="3" spans="1:19" x14ac:dyDescent="0.2">
      <c r="A3" s="7" t="s">
        <v>11</v>
      </c>
      <c r="B3" s="88">
        <f>SUM(P:P)</f>
        <v>100541.3</v>
      </c>
      <c r="C3" s="88"/>
      <c r="D3" s="88"/>
      <c r="E3" s="89"/>
      <c r="F3" s="2" t="s">
        <v>38</v>
      </c>
      <c r="G3" s="7" t="s">
        <v>11</v>
      </c>
      <c r="H3" s="88">
        <f>SUM(M13:M59973)</f>
        <v>71862412.150000036</v>
      </c>
      <c r="I3" s="88"/>
      <c r="J3" s="88"/>
      <c r="K3" s="89"/>
      <c r="L3" s="2" t="s">
        <v>38</v>
      </c>
      <c r="M3" s="7" t="s">
        <v>11</v>
      </c>
      <c r="N3" s="82">
        <f>SUM(G13:G59973)</f>
        <v>2109879</v>
      </c>
      <c r="O3" s="82"/>
      <c r="P3" s="82"/>
      <c r="Q3" s="83"/>
      <c r="R3" s="2" t="s">
        <v>38</v>
      </c>
    </row>
    <row r="4" spans="1:19" x14ac:dyDescent="0.2">
      <c r="A4" s="7" t="s">
        <v>12</v>
      </c>
      <c r="B4" s="88">
        <f>SUM(O:O)</f>
        <v>100541.3</v>
      </c>
      <c r="C4" s="88"/>
      <c r="D4" s="88"/>
      <c r="E4" s="89"/>
      <c r="F4" s="2" t="s">
        <v>38</v>
      </c>
      <c r="G4" s="7" t="s">
        <v>12</v>
      </c>
      <c r="H4" s="88">
        <f>SUM(L13:L59974)</f>
        <v>71857253.219999999</v>
      </c>
      <c r="I4" s="88"/>
      <c r="J4" s="88"/>
      <c r="K4" s="89"/>
      <c r="L4" s="2" t="s">
        <v>38</v>
      </c>
      <c r="M4" s="7" t="s">
        <v>12</v>
      </c>
      <c r="N4" s="84">
        <f>SUM(F13:F59974)</f>
        <v>2109879</v>
      </c>
      <c r="O4" s="84"/>
      <c r="P4" s="84"/>
      <c r="Q4" s="85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88">
        <f>B4-B3</f>
        <v>0</v>
      </c>
      <c r="C5" s="88"/>
      <c r="D5" s="88"/>
      <c r="E5" s="89"/>
      <c r="F5" s="2" t="s">
        <v>10</v>
      </c>
      <c r="G5" s="7" t="s">
        <v>13</v>
      </c>
      <c r="H5" s="88">
        <f>H4-H3</f>
        <v>-5158.9300000369549</v>
      </c>
      <c r="I5" s="88"/>
      <c r="J5" s="88"/>
      <c r="K5" s="89"/>
      <c r="M5" s="7" t="s">
        <v>13</v>
      </c>
      <c r="N5" s="84">
        <f>N4-N3</f>
        <v>0</v>
      </c>
      <c r="O5" s="84"/>
      <c r="P5" s="84"/>
      <c r="Q5" s="85"/>
      <c r="S5" s="23">
        <f>+S4-B4</f>
        <v>1705935.5499999998</v>
      </c>
    </row>
    <row r="6" spans="1:19" ht="13.5" thickBot="1" x14ac:dyDescent="0.25">
      <c r="A6" s="86" t="s">
        <v>14</v>
      </c>
      <c r="B6" s="80"/>
      <c r="C6" s="80"/>
      <c r="D6" s="80"/>
      <c r="E6" s="81"/>
      <c r="G6" s="86" t="s">
        <v>14</v>
      </c>
      <c r="H6" s="80"/>
      <c r="I6" s="80"/>
      <c r="J6" s="80"/>
      <c r="K6" s="81"/>
      <c r="M6" s="86" t="s">
        <v>14</v>
      </c>
      <c r="N6" s="80"/>
      <c r="O6" s="80"/>
      <c r="P6" s="80"/>
      <c r="Q6" s="81"/>
      <c r="S6" s="22"/>
    </row>
    <row r="7" spans="1:19" ht="12.75" customHeight="1" x14ac:dyDescent="0.2">
      <c r="A7" s="6"/>
      <c r="B7" s="78" t="s">
        <v>39</v>
      </c>
      <c r="C7" s="66"/>
      <c r="D7" s="66"/>
      <c r="E7" s="67"/>
      <c r="G7" s="6"/>
      <c r="H7" s="78" t="s">
        <v>44</v>
      </c>
      <c r="I7" s="66"/>
      <c r="J7" s="66"/>
      <c r="K7" s="67"/>
      <c r="M7" s="65" t="s">
        <v>45</v>
      </c>
      <c r="N7" s="66"/>
      <c r="O7" s="66"/>
      <c r="P7" s="67"/>
      <c r="Q7" s="3"/>
    </row>
    <row r="8" spans="1:19" x14ac:dyDescent="0.2">
      <c r="A8" s="6"/>
      <c r="B8" s="68"/>
      <c r="C8" s="69"/>
      <c r="D8" s="69"/>
      <c r="E8" s="70"/>
      <c r="F8" s="2" t="s">
        <v>15</v>
      </c>
      <c r="G8" s="6"/>
      <c r="H8" s="68"/>
      <c r="I8" s="69"/>
      <c r="J8" s="69"/>
      <c r="K8" s="70"/>
      <c r="L8" s="2" t="s">
        <v>15</v>
      </c>
      <c r="M8" s="68"/>
      <c r="N8" s="69"/>
      <c r="O8" s="69"/>
      <c r="P8" s="70"/>
      <c r="Q8" s="2" t="s">
        <v>15</v>
      </c>
    </row>
    <row r="9" spans="1:19" ht="13.5" thickBot="1" x14ac:dyDescent="0.25">
      <c r="A9" s="6"/>
      <c r="B9" s="71"/>
      <c r="C9" s="72"/>
      <c r="D9" s="72"/>
      <c r="E9" s="73"/>
      <c r="G9" s="6"/>
      <c r="H9" s="71"/>
      <c r="I9" s="72"/>
      <c r="J9" s="72"/>
      <c r="K9" s="73"/>
      <c r="L9" s="2"/>
      <c r="M9" s="71"/>
      <c r="N9" s="72"/>
      <c r="O9" s="72"/>
      <c r="P9" s="73"/>
    </row>
    <row r="11" spans="1:19" s="1" customFormat="1" x14ac:dyDescent="0.2">
      <c r="A11" s="75" t="s">
        <v>8</v>
      </c>
      <c r="B11" s="75" t="s">
        <v>0</v>
      </c>
      <c r="C11" s="75" t="s">
        <v>1</v>
      </c>
      <c r="D11" s="76" t="s">
        <v>9</v>
      </c>
      <c r="E11" s="76" t="s">
        <v>2</v>
      </c>
      <c r="F11" s="44" t="s">
        <v>17</v>
      </c>
      <c r="G11" s="44"/>
      <c r="H11" s="75" t="s">
        <v>3</v>
      </c>
      <c r="I11" s="44" t="s">
        <v>48</v>
      </c>
      <c r="J11" s="44"/>
      <c r="K11" s="75" t="s">
        <v>3</v>
      </c>
      <c r="L11" s="77" t="s">
        <v>18</v>
      </c>
      <c r="M11" s="77"/>
      <c r="N11" s="75" t="s">
        <v>3</v>
      </c>
      <c r="O11" s="44" t="s">
        <v>4</v>
      </c>
      <c r="P11" s="44"/>
      <c r="Q11" s="75" t="s">
        <v>3</v>
      </c>
      <c r="R11" s="74" t="s">
        <v>49</v>
      </c>
      <c r="S11" s="74" t="s">
        <v>5</v>
      </c>
    </row>
    <row r="12" spans="1:19" s="1" customFormat="1" x14ac:dyDescent="0.2">
      <c r="A12" s="75"/>
      <c r="B12" s="75"/>
      <c r="C12" s="75"/>
      <c r="D12" s="76"/>
      <c r="E12" s="76"/>
      <c r="F12" s="45" t="s">
        <v>6</v>
      </c>
      <c r="G12" s="45" t="s">
        <v>7</v>
      </c>
      <c r="H12" s="75"/>
      <c r="I12" s="45" t="s">
        <v>6</v>
      </c>
      <c r="J12" s="45" t="s">
        <v>7</v>
      </c>
      <c r="K12" s="75"/>
      <c r="L12" s="39" t="s">
        <v>6</v>
      </c>
      <c r="M12" s="39" t="s">
        <v>7</v>
      </c>
      <c r="N12" s="75"/>
      <c r="O12" s="45" t="s">
        <v>6</v>
      </c>
      <c r="P12" s="45" t="s">
        <v>7</v>
      </c>
      <c r="Q12" s="75"/>
      <c r="R12" s="74"/>
      <c r="S12" s="74"/>
    </row>
    <row r="13" spans="1:19" x14ac:dyDescent="0.2">
      <c r="A13" s="51">
        <v>43769</v>
      </c>
      <c r="B13" s="40" t="s">
        <v>59</v>
      </c>
      <c r="C13" s="47">
        <f>VLOOKUP(D13,'Holdings Manager'!$C$2:$O$63,13,FALSE)</f>
        <v>43</v>
      </c>
      <c r="D13" s="48" t="s">
        <v>147</v>
      </c>
      <c r="E13" s="48" t="s">
        <v>146</v>
      </c>
      <c r="F13" s="49">
        <f>VLOOKUP(D13,'Holdings Manager'!$C$2:$E$63,3,FALSE)</f>
        <v>38552</v>
      </c>
      <c r="G13" s="49">
        <f>VLOOKUP(D13,Sheet1!$C$1:$E$59,3,FALSE)</f>
        <v>38552</v>
      </c>
      <c r="H13" s="41">
        <f>F13-G13</f>
        <v>0</v>
      </c>
      <c r="I13" s="49">
        <f>VLOOKUP(D13,'Holdings Manager'!$C$2:$J$63,8,FALSE)</f>
        <v>36.729999999999997</v>
      </c>
      <c r="J13" s="49">
        <f>VLOOKUP(D13,Sheet1!$C$1:$J$59,8,FALSE)</f>
        <v>36.729999999999997</v>
      </c>
      <c r="K13" s="42">
        <f>I13-J13</f>
        <v>0</v>
      </c>
      <c r="L13" s="49">
        <f>VLOOKUP(D13,'Holdings Manager'!$C$2:$H$63,6,FALSE)</f>
        <v>1416014.96</v>
      </c>
      <c r="M13" s="49">
        <f>VLOOKUP(D13,Sheet1!$C$1:$H$59,6,FALSE)</f>
        <v>1416014.96</v>
      </c>
      <c r="N13" s="42">
        <f>L13-M13</f>
        <v>0</v>
      </c>
      <c r="O13" s="49">
        <f>IFERROR(VLOOKUP(D13,'Accruals Manager'!$B$2:$C$33,2,FALSE),0)</f>
        <v>0</v>
      </c>
      <c r="P13" s="49">
        <v>0</v>
      </c>
      <c r="Q13" s="41">
        <f t="shared" ref="Q13:Q73" si="0">O13-P13</f>
        <v>0</v>
      </c>
      <c r="R13" s="43"/>
      <c r="S13" s="43"/>
    </row>
    <row r="14" spans="1:19" x14ac:dyDescent="0.2">
      <c r="A14" s="51">
        <v>43769</v>
      </c>
      <c r="B14" s="40" t="s">
        <v>59</v>
      </c>
      <c r="C14" s="47">
        <f>VLOOKUP(D14,'Holdings Manager'!$C$2:$O$63,13,FALSE)</f>
        <v>41</v>
      </c>
      <c r="D14" s="48" t="s">
        <v>125</v>
      </c>
      <c r="E14" s="48" t="s">
        <v>124</v>
      </c>
      <c r="F14" s="49">
        <f>VLOOKUP(D14,'Holdings Manager'!$C$2:$E$63,3,FALSE)</f>
        <v>14596</v>
      </c>
      <c r="G14" s="49">
        <f>VLOOKUP(D14,Sheet1!$C$1:$E$59,3,FALSE)</f>
        <v>14596</v>
      </c>
      <c r="H14" s="41">
        <f t="shared" ref="H14:H73" si="1">F14-G14</f>
        <v>0</v>
      </c>
      <c r="I14" s="49">
        <f>VLOOKUP(D14,'Holdings Manager'!$C$2:$J$63,8,FALSE)</f>
        <v>160.12</v>
      </c>
      <c r="J14" s="49">
        <f>VLOOKUP(D14,Sheet1!$C$1:$J$59,8,FALSE)</f>
        <v>160.12</v>
      </c>
      <c r="K14" s="42">
        <f t="shared" ref="K14:K73" si="2">I14-J14</f>
        <v>0</v>
      </c>
      <c r="L14" s="49">
        <f>VLOOKUP(D14,'Holdings Manager'!$C$2:$H$63,6,FALSE)</f>
        <v>2337111.52</v>
      </c>
      <c r="M14" s="49">
        <f>VLOOKUP(D14,Sheet1!$C$1:$H$59,6,FALSE)</f>
        <v>2337111.52</v>
      </c>
      <c r="N14" s="42">
        <f t="shared" ref="N14:N73" si="3">L14-M14</f>
        <v>0</v>
      </c>
      <c r="O14" s="49">
        <f>IFERROR(VLOOKUP(D14,'Accruals Manager'!$B$2:$C$33,2,FALSE),0)</f>
        <v>67.02</v>
      </c>
      <c r="P14" s="49">
        <v>67.02</v>
      </c>
      <c r="Q14" s="41">
        <f t="shared" si="0"/>
        <v>0</v>
      </c>
      <c r="R14" s="43"/>
      <c r="S14" s="43"/>
    </row>
    <row r="15" spans="1:19" ht="12.75" customHeight="1" x14ac:dyDescent="0.2">
      <c r="A15" s="51">
        <v>43769</v>
      </c>
      <c r="B15" s="40" t="s">
        <v>59</v>
      </c>
      <c r="C15" s="47">
        <f>VLOOKUP(D15,'Holdings Manager'!$C$2:$O$63,13,FALSE)</f>
        <v>43</v>
      </c>
      <c r="D15" s="48" t="s">
        <v>152</v>
      </c>
      <c r="E15" s="48">
        <v>589339209</v>
      </c>
      <c r="F15" s="49">
        <f>VLOOKUP(D15,'Holdings Manager'!$C$2:$E$63,3,FALSE)</f>
        <v>73023</v>
      </c>
      <c r="G15" s="49">
        <f>VLOOKUP(D15,Sheet1!$C$1:$E$59,3,FALSE)</f>
        <v>73023</v>
      </c>
      <c r="H15" s="41">
        <f t="shared" si="1"/>
        <v>0</v>
      </c>
      <c r="I15" s="49">
        <f>VLOOKUP(D15,'Holdings Manager'!$C$2:$J$63,8,FALSE)</f>
        <v>23.92</v>
      </c>
      <c r="J15" s="49">
        <f>VLOOKUP(D15,Sheet1!$C$1:$J$59,8,FALSE)</f>
        <v>23.85</v>
      </c>
      <c r="K15" s="42">
        <f t="shared" si="2"/>
        <v>7.0000000000000284E-2</v>
      </c>
      <c r="L15" s="49">
        <f>VLOOKUP(D15,'Holdings Manager'!$C$2:$H$63,6,FALSE)</f>
        <v>1746710.16</v>
      </c>
      <c r="M15" s="49">
        <f>VLOOKUP(D15,Sheet1!$C$1:$H$59,6,FALSE)</f>
        <v>1741817.63</v>
      </c>
      <c r="N15" s="42">
        <f t="shared" si="3"/>
        <v>4892.5300000000279</v>
      </c>
      <c r="O15" s="49">
        <f>IFERROR(VLOOKUP(D15,'Accruals Manager'!$B$2:$C$33,2,FALSE),0)</f>
        <v>0</v>
      </c>
      <c r="P15" s="49">
        <v>0</v>
      </c>
      <c r="Q15" s="41">
        <f t="shared" si="0"/>
        <v>0</v>
      </c>
      <c r="S15" s="43"/>
    </row>
    <row r="16" spans="1:19" x14ac:dyDescent="0.2">
      <c r="A16" s="51">
        <v>43769</v>
      </c>
      <c r="B16" s="40" t="s">
        <v>59</v>
      </c>
      <c r="C16" s="47">
        <f>VLOOKUP(D16,'Holdings Manager'!$C$2:$O$63,13,FALSE)</f>
        <v>41</v>
      </c>
      <c r="D16" s="48" t="s">
        <v>160</v>
      </c>
      <c r="E16" s="48" t="s">
        <v>159</v>
      </c>
      <c r="F16" s="49">
        <f>VLOOKUP(D16,'Holdings Manager'!$C$2:$E$63,3,FALSE)</f>
        <v>5992</v>
      </c>
      <c r="G16" s="49">
        <f>VLOOKUP(D16,Sheet1!$C$1:$E$59,3,FALSE)</f>
        <v>5992</v>
      </c>
      <c r="H16" s="41">
        <f t="shared" si="1"/>
        <v>0</v>
      </c>
      <c r="I16" s="49">
        <f>VLOOKUP(D16,'Holdings Manager'!$C$2:$J$63,8,FALSE)</f>
        <v>313.57</v>
      </c>
      <c r="J16" s="49">
        <f>VLOOKUP(D16,Sheet1!$C$1:$J$59,8,FALSE)</f>
        <v>313.57</v>
      </c>
      <c r="K16" s="42">
        <f t="shared" si="2"/>
        <v>0</v>
      </c>
      <c r="L16" s="49">
        <f>VLOOKUP(D16,'Holdings Manager'!$C$2:$H$63,6,FALSE)</f>
        <v>1878911.44</v>
      </c>
      <c r="M16" s="49">
        <f>VLOOKUP(D16,Sheet1!$C$1:$H$59,6,FALSE)</f>
        <v>1878911.44</v>
      </c>
      <c r="N16" s="42">
        <f t="shared" si="3"/>
        <v>0</v>
      </c>
      <c r="O16" s="49">
        <f>IFERROR(VLOOKUP(D16,'Accruals Manager'!$B$2:$C$33,2,FALSE),0)</f>
        <v>0</v>
      </c>
      <c r="P16" s="49">
        <v>0</v>
      </c>
      <c r="Q16" s="41">
        <f t="shared" si="0"/>
        <v>0</v>
      </c>
      <c r="S16" s="43"/>
    </row>
    <row r="17" spans="1:19" x14ac:dyDescent="0.2">
      <c r="A17" s="51">
        <v>43769</v>
      </c>
      <c r="B17" s="40" t="s">
        <v>59</v>
      </c>
      <c r="C17" s="47">
        <f>VLOOKUP(D17,'Holdings Manager'!$C$2:$O$63,13,FALSE)</f>
        <v>43</v>
      </c>
      <c r="D17" s="48" t="s">
        <v>165</v>
      </c>
      <c r="E17" s="48" t="s">
        <v>164</v>
      </c>
      <c r="F17" s="49">
        <f>VLOOKUP(D17,'Holdings Manager'!$C$2:$E$63,3,FALSE)</f>
        <v>77042</v>
      </c>
      <c r="G17" s="49">
        <f>VLOOKUP(D17,Sheet1!$C$1:$E$59,3,FALSE)</f>
        <v>77042</v>
      </c>
      <c r="H17" s="41">
        <f t="shared" si="1"/>
        <v>0</v>
      </c>
      <c r="I17" s="49">
        <f>VLOOKUP(D17,'Holdings Manager'!$C$2:$J$63,8,FALSE)</f>
        <v>8.75</v>
      </c>
      <c r="J17" s="49">
        <f>VLOOKUP(D17,Sheet1!$C$1:$J$59,8,FALSE)</f>
        <v>8.7799999999999994</v>
      </c>
      <c r="K17" s="42">
        <f t="shared" si="2"/>
        <v>-2.9999999999999361E-2</v>
      </c>
      <c r="L17" s="49">
        <f>VLOOKUP(D17,'Holdings Manager'!$C$2:$H$63,6,FALSE)</f>
        <v>674117.5</v>
      </c>
      <c r="M17" s="49">
        <f>VLOOKUP(D17,Sheet1!$C$1:$H$59,6,FALSE)</f>
        <v>676736.93</v>
      </c>
      <c r="N17" s="42">
        <f t="shared" si="3"/>
        <v>-2619.4300000000512</v>
      </c>
      <c r="O17" s="49">
        <f>IFERROR(VLOOKUP(D17,'Accruals Manager'!$B$2:$C$33,2,FALSE),0)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51">
        <v>43769</v>
      </c>
      <c r="B18" s="40" t="s">
        <v>59</v>
      </c>
      <c r="C18" s="47">
        <f>VLOOKUP(D18,'Holdings Manager'!$C$2:$O$63,13,FALSE)</f>
        <v>41</v>
      </c>
      <c r="D18" s="48" t="s">
        <v>173</v>
      </c>
      <c r="E18" s="48" t="s">
        <v>172</v>
      </c>
      <c r="F18" s="49">
        <f>VLOOKUP(D18,'Holdings Manager'!$C$2:$E$63,3,FALSE)</f>
        <v>30672</v>
      </c>
      <c r="G18" s="49">
        <f>VLOOKUP(D18,Sheet1!$C$1:$E$59,3,FALSE)</f>
        <v>30672</v>
      </c>
      <c r="H18" s="41">
        <f t="shared" si="1"/>
        <v>0</v>
      </c>
      <c r="I18" s="49">
        <f>VLOOKUP(D18,'Holdings Manager'!$C$2:$J$63,8,FALSE)</f>
        <v>50.04</v>
      </c>
      <c r="J18" s="49">
        <f>VLOOKUP(D18,Sheet1!$C$1:$J$59,8,FALSE)</f>
        <v>50.04</v>
      </c>
      <c r="K18" s="42">
        <f t="shared" si="2"/>
        <v>0</v>
      </c>
      <c r="L18" s="49">
        <f>VLOOKUP(D18,'Holdings Manager'!$C$2:$H$63,6,FALSE)</f>
        <v>1534826.88</v>
      </c>
      <c r="M18" s="49">
        <f>VLOOKUP(D18,Sheet1!$C$1:$H$59,6,FALSE)</f>
        <v>1534826.88</v>
      </c>
      <c r="N18" s="42">
        <f t="shared" si="3"/>
        <v>0</v>
      </c>
      <c r="O18" s="49">
        <f>IFERROR(VLOOKUP(D18,'Accruals Manager'!$B$2:$C$33,2,FALSE),0)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51">
        <v>43769</v>
      </c>
      <c r="B19" s="40" t="s">
        <v>59</v>
      </c>
      <c r="C19" s="47">
        <f>VLOOKUP(D19,'Holdings Manager'!$C$2:$O$63,13,FALSE)</f>
        <v>41</v>
      </c>
      <c r="D19" s="48" t="s">
        <v>115</v>
      </c>
      <c r="E19" s="48" t="s">
        <v>114</v>
      </c>
      <c r="F19" s="49">
        <f>VLOOKUP(D19,'Holdings Manager'!$C$2:$E$63,3,FALSE)</f>
        <v>27647</v>
      </c>
      <c r="G19" s="49">
        <f>VLOOKUP(D19,Sheet1!$C$1:$E$59,3,FALSE)</f>
        <v>27647</v>
      </c>
      <c r="H19" s="41">
        <f t="shared" si="1"/>
        <v>0</v>
      </c>
      <c r="I19" s="49">
        <f>VLOOKUP(D19,'Holdings Manager'!$C$2:$J$63,8,FALSE)</f>
        <v>77.72</v>
      </c>
      <c r="J19" s="49">
        <f>VLOOKUP(D19,Sheet1!$C$1:$J$59,8,FALSE)</f>
        <v>77.72</v>
      </c>
      <c r="K19" s="42">
        <f t="shared" si="2"/>
        <v>0</v>
      </c>
      <c r="L19" s="49">
        <f>VLOOKUP(D19,'Holdings Manager'!$C$2:$H$63,6,FALSE)</f>
        <v>2148724.84</v>
      </c>
      <c r="M19" s="49">
        <f>VLOOKUP(D19,Sheet1!$C$1:$H$59,6,FALSE)</f>
        <v>2148724.84</v>
      </c>
      <c r="N19" s="42">
        <f t="shared" si="3"/>
        <v>0</v>
      </c>
      <c r="O19" s="49">
        <f>IFERROR(VLOOKUP(D19,'Accruals Manager'!$B$2:$C$33,2,FALSE),0)</f>
        <v>0</v>
      </c>
      <c r="P19" s="49">
        <v>0</v>
      </c>
      <c r="Q19" s="41">
        <f t="shared" si="0"/>
        <v>0</v>
      </c>
      <c r="R19" s="43"/>
      <c r="S19" s="43"/>
    </row>
    <row r="20" spans="1:19" x14ac:dyDescent="0.2">
      <c r="A20" s="51">
        <v>43769</v>
      </c>
      <c r="B20" s="40" t="s">
        <v>59</v>
      </c>
      <c r="C20" s="47">
        <f>VLOOKUP(D20,'Holdings Manager'!$C$2:$O$63,13,FALSE)</f>
        <v>43</v>
      </c>
      <c r="D20" s="48" t="s">
        <v>135</v>
      </c>
      <c r="E20" s="48" t="s">
        <v>134</v>
      </c>
      <c r="F20" s="49">
        <f>VLOOKUP(D20,'Holdings Manager'!$C$2:$E$63,3,FALSE)</f>
        <v>22201</v>
      </c>
      <c r="G20" s="49">
        <f>VLOOKUP(D20,Sheet1!$C$1:$E$59,3,FALSE)</f>
        <v>22201</v>
      </c>
      <c r="H20" s="41">
        <f t="shared" si="1"/>
        <v>0</v>
      </c>
      <c r="I20" s="49">
        <f>VLOOKUP(D20,'Holdings Manager'!$C$2:$J$63,8,FALSE)</f>
        <v>60.59</v>
      </c>
      <c r="J20" s="49">
        <f>VLOOKUP(D20,Sheet1!$C$1:$J$59,8,FALSE)</f>
        <v>60.59</v>
      </c>
      <c r="K20" s="42">
        <f t="shared" si="2"/>
        <v>0</v>
      </c>
      <c r="L20" s="49">
        <f>VLOOKUP(D20,'Holdings Manager'!$C$2:$H$63,6,FALSE)</f>
        <v>1345158.59</v>
      </c>
      <c r="M20" s="49">
        <f>VLOOKUP(D20,Sheet1!$C$1:$H$59,6,FALSE)</f>
        <v>1345158.59</v>
      </c>
      <c r="N20" s="42">
        <f t="shared" si="3"/>
        <v>0</v>
      </c>
      <c r="O20" s="49">
        <f>IFERROR(VLOOKUP(D20,'Accruals Manager'!$B$2:$C$33,2,FALSE),0)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51">
        <v>43769</v>
      </c>
      <c r="B21" s="40" t="s">
        <v>59</v>
      </c>
      <c r="C21" s="47">
        <f>VLOOKUP(D21,'Holdings Manager'!$C$2:$O$63,13,FALSE)</f>
        <v>41</v>
      </c>
      <c r="D21" s="48" t="s">
        <v>141</v>
      </c>
      <c r="E21" s="48" t="s">
        <v>140</v>
      </c>
      <c r="F21" s="49">
        <f>VLOOKUP(D21,'Holdings Manager'!$C$2:$E$63,3,FALSE)</f>
        <v>11424</v>
      </c>
      <c r="G21" s="49">
        <f>VLOOKUP(D21,Sheet1!$C$1:$E$59,3,FALSE)</f>
        <v>11424</v>
      </c>
      <c r="H21" s="41">
        <f t="shared" si="1"/>
        <v>0</v>
      </c>
      <c r="I21" s="49">
        <f>VLOOKUP(D21,'Holdings Manager'!$C$2:$J$63,8,FALSE)</f>
        <v>146.9</v>
      </c>
      <c r="J21" s="49">
        <f>VLOOKUP(D21,Sheet1!$C$1:$J$59,8,FALSE)</f>
        <v>146.9</v>
      </c>
      <c r="K21" s="42">
        <f t="shared" si="2"/>
        <v>0</v>
      </c>
      <c r="L21" s="49">
        <f>VLOOKUP(D21,'Holdings Manager'!$C$2:$H$63,6,FALSE)</f>
        <v>1678185.6</v>
      </c>
      <c r="M21" s="49">
        <f>VLOOKUP(D21,Sheet1!$C$1:$H$59,6,FALSE)</f>
        <v>1678185.6</v>
      </c>
      <c r="N21" s="42">
        <f t="shared" si="3"/>
        <v>0</v>
      </c>
      <c r="O21" s="49">
        <f>IFERROR(VLOOKUP(D21,'Accruals Manager'!$B$2:$C$33,2,FALSE),0)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51">
        <v>43769</v>
      </c>
      <c r="B22" s="40" t="s">
        <v>59</v>
      </c>
      <c r="C22" s="47">
        <f>VLOOKUP(D22,'Holdings Manager'!$C$2:$O$63,13,FALSE)</f>
        <v>43</v>
      </c>
      <c r="D22" s="48" t="s">
        <v>130</v>
      </c>
      <c r="E22" s="48">
        <v>398438408</v>
      </c>
      <c r="F22" s="49">
        <f>VLOOKUP(D22,'Holdings Manager'!$C$2:$E$63,3,FALSE)</f>
        <v>50445</v>
      </c>
      <c r="G22" s="49">
        <f>VLOOKUP(D22,Sheet1!$C$1:$E$59,3,FALSE)</f>
        <v>50445</v>
      </c>
      <c r="H22" s="41">
        <f t="shared" si="1"/>
        <v>0</v>
      </c>
      <c r="I22" s="49">
        <f>VLOOKUP(D22,'Holdings Manager'!$C$2:$J$63,8,FALSE)</f>
        <v>21.91</v>
      </c>
      <c r="J22" s="49">
        <f>VLOOKUP(D22,Sheet1!$C$1:$J$59,8,FALSE)</f>
        <v>21.91</v>
      </c>
      <c r="K22" s="42">
        <f t="shared" si="2"/>
        <v>0</v>
      </c>
      <c r="L22" s="49">
        <f>VLOOKUP(D22,'Holdings Manager'!$C$2:$H$63,6,FALSE)</f>
        <v>1105249.95</v>
      </c>
      <c r="M22" s="49">
        <f>VLOOKUP(D22,Sheet1!$C$1:$H$59,6,FALSE)</f>
        <v>1105249.95</v>
      </c>
      <c r="N22" s="42">
        <f t="shared" si="3"/>
        <v>0</v>
      </c>
      <c r="O22" s="49">
        <f>IFERROR(VLOOKUP(D22,'Accruals Manager'!$B$2:$C$33,2,FALSE),0)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51">
        <v>43769</v>
      </c>
      <c r="B23" s="40" t="s">
        <v>59</v>
      </c>
      <c r="C23" s="47">
        <f>VLOOKUP(D23,'Holdings Manager'!$C$2:$O$63,13,FALSE)</f>
        <v>41</v>
      </c>
      <c r="D23" s="48" t="s">
        <v>138</v>
      </c>
      <c r="E23" s="48" t="s">
        <v>137</v>
      </c>
      <c r="F23" s="49">
        <f>VLOOKUP(D23,'Holdings Manager'!$C$2:$E$63,3,FALSE)</f>
        <v>17843</v>
      </c>
      <c r="G23" s="49">
        <f>VLOOKUP(D23,Sheet1!$C$1:$E$59,3,FALSE)</f>
        <v>17843</v>
      </c>
      <c r="H23" s="41">
        <f t="shared" si="1"/>
        <v>0</v>
      </c>
      <c r="I23" s="49">
        <f>VLOOKUP(D23,'Holdings Manager'!$C$2:$J$63,8,FALSE)</f>
        <v>88.22</v>
      </c>
      <c r="J23" s="49">
        <f>VLOOKUP(D23,Sheet1!$C$1:$J$59,8,FALSE)</f>
        <v>88.22</v>
      </c>
      <c r="K23" s="42">
        <f t="shared" si="2"/>
        <v>0</v>
      </c>
      <c r="L23" s="49">
        <f>VLOOKUP(D23,'Holdings Manager'!$C$2:$H$63,6,FALSE)</f>
        <v>1574109.46</v>
      </c>
      <c r="M23" s="49">
        <f>VLOOKUP(D23,Sheet1!$C$1:$H$59,6,FALSE)</f>
        <v>1574109.46</v>
      </c>
      <c r="N23" s="42">
        <f t="shared" si="3"/>
        <v>0</v>
      </c>
      <c r="O23" s="49">
        <f>IFERROR(VLOOKUP(D23,'Accruals Manager'!$B$2:$C$33,2,FALSE),0)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51">
        <v>43769</v>
      </c>
      <c r="B24" s="40" t="s">
        <v>59</v>
      </c>
      <c r="C24" s="47">
        <f>VLOOKUP(D24,'Holdings Manager'!$C$2:$O$63,13,FALSE)</f>
        <v>41</v>
      </c>
      <c r="D24" s="48" t="s">
        <v>199</v>
      </c>
      <c r="E24" s="48" t="s">
        <v>362</v>
      </c>
      <c r="F24" s="49">
        <f>VLOOKUP(D24,'Holdings Manager'!$C$2:$E$63,3,FALSE)</f>
        <v>60507</v>
      </c>
      <c r="G24" s="49">
        <f>VLOOKUP(D24,Sheet1!$C$1:$E$59,3,FALSE)</f>
        <v>60507</v>
      </c>
      <c r="H24" s="41">
        <f t="shared" si="1"/>
        <v>0</v>
      </c>
      <c r="I24" s="49">
        <f>VLOOKUP(D24,'Holdings Manager'!$C$2:$J$63,8,FALSE)</f>
        <v>17.57</v>
      </c>
      <c r="J24" s="49">
        <f>VLOOKUP(D24,Sheet1!$C$1:$J$59,8,FALSE)</f>
        <v>17.57</v>
      </c>
      <c r="K24" s="42">
        <f t="shared" si="2"/>
        <v>0</v>
      </c>
      <c r="L24" s="49">
        <f>VLOOKUP(D24,'Holdings Manager'!$C$2:$H$63,6,FALSE)</f>
        <v>732428.32</v>
      </c>
      <c r="M24" s="49">
        <f>VLOOKUP(D24,Sheet1!$C$1:$H$59,6,FALSE)</f>
        <v>732800.34</v>
      </c>
      <c r="N24" s="42">
        <f t="shared" si="3"/>
        <v>-372.02000000001863</v>
      </c>
      <c r="O24" s="49">
        <f>IFERROR(VLOOKUP(D24,'Accruals Manager'!$B$2:$C$33,2,FALSE),0)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51">
        <v>43769</v>
      </c>
      <c r="B25" s="40" t="s">
        <v>59</v>
      </c>
      <c r="C25" s="47">
        <f>VLOOKUP(D25,'Holdings Manager'!$C$2:$O$63,13,FALSE)</f>
        <v>43</v>
      </c>
      <c r="D25" s="48" t="s">
        <v>144</v>
      </c>
      <c r="E25" s="48" t="s">
        <v>143</v>
      </c>
      <c r="F25" s="49">
        <f>VLOOKUP(D25,'Holdings Manager'!$C$2:$E$63,3,FALSE)</f>
        <v>141740</v>
      </c>
      <c r="G25" s="49">
        <f>VLOOKUP(D25,Sheet1!$C$1:$E$59,3,FALSE)</f>
        <v>141740</v>
      </c>
      <c r="H25" s="41">
        <f t="shared" si="1"/>
        <v>0</v>
      </c>
      <c r="I25" s="49">
        <f>VLOOKUP(D25,'Holdings Manager'!$C$2:$J$63,8,FALSE)</f>
        <v>8.82</v>
      </c>
      <c r="J25" s="49">
        <f>VLOOKUP(D25,Sheet1!$C$1:$J$59,8,FALSE)</f>
        <v>8.82</v>
      </c>
      <c r="K25" s="42">
        <f t="shared" si="2"/>
        <v>0</v>
      </c>
      <c r="L25" s="49">
        <f>VLOOKUP(D25,'Holdings Manager'!$C$2:$H$63,6,FALSE)</f>
        <v>1250146.8</v>
      </c>
      <c r="M25" s="49">
        <f>VLOOKUP(D25,Sheet1!$C$1:$H$59,6,FALSE)</f>
        <v>1250288.54</v>
      </c>
      <c r="N25" s="42">
        <f t="shared" si="3"/>
        <v>-141.73999999999069</v>
      </c>
      <c r="O25" s="49">
        <f>IFERROR(VLOOKUP(D25,'Accruals Manager'!$B$2:$C$33,2,FALSE),0)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51">
        <v>43769</v>
      </c>
      <c r="B26" s="40" t="s">
        <v>59</v>
      </c>
      <c r="C26" s="47">
        <f>VLOOKUP(D26,'Holdings Manager'!$C$2:$O$63,13,FALSE)</f>
        <v>41</v>
      </c>
      <c r="D26" s="48" t="s">
        <v>196</v>
      </c>
      <c r="E26" s="48" t="s">
        <v>365</v>
      </c>
      <c r="F26" s="49">
        <f>VLOOKUP(D26,'Holdings Manager'!$C$2:$E$63,3,FALSE)</f>
        <v>18000</v>
      </c>
      <c r="G26" s="49">
        <f>VLOOKUP(D26,Sheet1!$C$1:$E$59,3,FALSE)</f>
        <v>18000</v>
      </c>
      <c r="H26" s="41">
        <f t="shared" si="1"/>
        <v>0</v>
      </c>
      <c r="I26" s="49">
        <f>VLOOKUP(D26,'Holdings Manager'!$C$2:$J$63,8,FALSE)</f>
        <v>43.52</v>
      </c>
      <c r="J26" s="49">
        <f>VLOOKUP(D26,Sheet1!$C$1:$J$59,8,FALSE)</f>
        <v>43.52</v>
      </c>
      <c r="K26" s="42">
        <f t="shared" si="2"/>
        <v>0</v>
      </c>
      <c r="L26" s="49">
        <f>VLOOKUP(D26,'Holdings Manager'!$C$2:$H$63,6,FALSE)</f>
        <v>793878.9</v>
      </c>
      <c r="M26" s="49">
        <f>VLOOKUP(D26,Sheet1!$C$1:$H$59,6,FALSE)</f>
        <v>794241.1</v>
      </c>
      <c r="N26" s="42">
        <f t="shared" si="3"/>
        <v>-362.19999999995343</v>
      </c>
      <c r="O26" s="49">
        <f>IFERROR(VLOOKUP(D26,'Accruals Manager'!$B$2:$C$33,2,FALSE),0)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51">
        <v>43769</v>
      </c>
      <c r="B27" s="40" t="s">
        <v>59</v>
      </c>
      <c r="C27" s="47">
        <f>VLOOKUP(D27,'Holdings Manager'!$C$2:$O$63,13,FALSE)</f>
        <v>43</v>
      </c>
      <c r="D27" s="48" t="s">
        <v>169</v>
      </c>
      <c r="E27" s="48" t="s">
        <v>168</v>
      </c>
      <c r="F27" s="49">
        <f>VLOOKUP(D27,'Holdings Manager'!$C$2:$E$63,3,FALSE)</f>
        <v>6000</v>
      </c>
      <c r="G27" s="49">
        <f>VLOOKUP(D27,Sheet1!$C$1:$E$59,3,FALSE)</f>
        <v>6000</v>
      </c>
      <c r="H27" s="41">
        <f t="shared" si="1"/>
        <v>0</v>
      </c>
      <c r="I27" s="49">
        <f>VLOOKUP(D27,'Holdings Manager'!$C$2:$J$63,8,FALSE)</f>
        <v>24.05</v>
      </c>
      <c r="J27" s="49">
        <f>VLOOKUP(D27,Sheet1!$C$1:$J$59,8,FALSE)</f>
        <v>24.06</v>
      </c>
      <c r="K27" s="42">
        <f t="shared" si="2"/>
        <v>-9.9999999999980105E-3</v>
      </c>
      <c r="L27" s="49">
        <f>VLOOKUP(D27,'Holdings Manager'!$C$2:$H$63,6,FALSE)</f>
        <v>144300</v>
      </c>
      <c r="M27" s="49">
        <f>VLOOKUP(D27,Sheet1!$C$1:$H$59,6,FALSE)</f>
        <v>144390</v>
      </c>
      <c r="N27" s="42">
        <f t="shared" si="3"/>
        <v>-90</v>
      </c>
      <c r="O27" s="49">
        <f>IFERROR(VLOOKUP(D27,'Accruals Manager'!$B$2:$C$33,2,FALSE),0)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51">
        <v>43769</v>
      </c>
      <c r="B28" s="40" t="s">
        <v>59</v>
      </c>
      <c r="C28" s="47">
        <f>VLOOKUP(D28,'Holdings Manager'!$C$2:$O$63,13,FALSE)</f>
        <v>43</v>
      </c>
      <c r="D28" s="48" t="s">
        <v>128</v>
      </c>
      <c r="E28" s="48" t="s">
        <v>127</v>
      </c>
      <c r="F28" s="49">
        <f>VLOOKUP(D28,'Holdings Manager'!$C$2:$E$63,3,FALSE)</f>
        <v>6324</v>
      </c>
      <c r="G28" s="49">
        <f>VLOOKUP(D28,Sheet1!$C$1:$E$59,3,FALSE)</f>
        <v>6324</v>
      </c>
      <c r="H28" s="41">
        <f t="shared" si="1"/>
        <v>0</v>
      </c>
      <c r="I28" s="49">
        <f>VLOOKUP(D28,'Holdings Manager'!$C$2:$J$63,8,FALSE)</f>
        <v>183.97</v>
      </c>
      <c r="J28" s="49">
        <f>VLOOKUP(D28,Sheet1!$C$1:$J$59,8,FALSE)</f>
        <v>183.97</v>
      </c>
      <c r="K28" s="42">
        <f t="shared" si="2"/>
        <v>0</v>
      </c>
      <c r="L28" s="49">
        <f>VLOOKUP(D28,'Holdings Manager'!$C$2:$H$63,6,FALSE)</f>
        <v>1163426.28</v>
      </c>
      <c r="M28" s="49">
        <f>VLOOKUP(D28,Sheet1!$C$1:$H$59,6,FALSE)</f>
        <v>1163426.28</v>
      </c>
      <c r="N28" s="42">
        <f t="shared" si="3"/>
        <v>0</v>
      </c>
      <c r="O28" s="49">
        <f>IFERROR(VLOOKUP(D28,'Accruals Manager'!$B$2:$C$33,2,FALSE),0)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51">
        <v>43769</v>
      </c>
      <c r="B29" s="40" t="s">
        <v>59</v>
      </c>
      <c r="C29" s="47">
        <f>VLOOKUP(D29,'Holdings Manager'!$C$2:$O$63,13,FALSE)</f>
        <v>41</v>
      </c>
      <c r="D29" s="48" t="s">
        <v>207</v>
      </c>
      <c r="E29" s="48" t="s">
        <v>328</v>
      </c>
      <c r="F29" s="49">
        <f>VLOOKUP(D29,'Holdings Manager'!$C$2:$E$63,3,FALSE)</f>
        <v>33623</v>
      </c>
      <c r="G29" s="49">
        <f>VLOOKUP(D29,Sheet1!$C$1:$E$59,3,FALSE)</f>
        <v>33623</v>
      </c>
      <c r="H29" s="41">
        <f t="shared" si="1"/>
        <v>0</v>
      </c>
      <c r="I29" s="49">
        <f>VLOOKUP(D29,'Holdings Manager'!$C$2:$J$63,8,FALSE)</f>
        <v>16.135000000000002</v>
      </c>
      <c r="J29" s="49">
        <f>VLOOKUP(D29,Sheet1!$C$1:$J$59,8,FALSE)</f>
        <v>16.13</v>
      </c>
      <c r="K29" s="42">
        <f t="shared" si="2"/>
        <v>5.000000000002558E-3</v>
      </c>
      <c r="L29" s="49">
        <f>VLOOKUP(D29,'Holdings Manager'!$C$2:$H$63,6,FALSE)</f>
        <v>702003.77</v>
      </c>
      <c r="M29" s="49">
        <f>VLOOKUP(D29,Sheet1!$C$1:$H$59,6,FALSE)</f>
        <v>702004.19</v>
      </c>
      <c r="N29" s="42">
        <f t="shared" si="3"/>
        <v>-0.41999999992549419</v>
      </c>
      <c r="O29" s="49">
        <f>IFERROR(VLOOKUP(D29,'Accruals Manager'!$B$2:$C$33,2,FALSE),0)</f>
        <v>13729.73</v>
      </c>
      <c r="P29" s="49">
        <v>13729.73</v>
      </c>
      <c r="Q29" s="41">
        <f t="shared" si="0"/>
        <v>0</v>
      </c>
      <c r="R29" s="43"/>
      <c r="S29" s="43"/>
    </row>
    <row r="30" spans="1:19" x14ac:dyDescent="0.2">
      <c r="A30" s="51">
        <v>43769</v>
      </c>
      <c r="B30" s="40" t="s">
        <v>59</v>
      </c>
      <c r="C30" s="47">
        <f>VLOOKUP(D30,'Holdings Manager'!$C$2:$O$63,13,FALSE)</f>
        <v>41</v>
      </c>
      <c r="D30" s="48" t="s">
        <v>178</v>
      </c>
      <c r="E30" s="48" t="s">
        <v>331</v>
      </c>
      <c r="F30" s="49">
        <f>VLOOKUP(D30,'Holdings Manager'!$C$2:$E$63,3,FALSE)</f>
        <v>22463</v>
      </c>
      <c r="G30" s="49">
        <f>VLOOKUP(D30,Sheet1!$C$1:$E$59,3,FALSE)</f>
        <v>22463</v>
      </c>
      <c r="H30" s="41">
        <f t="shared" si="1"/>
        <v>0</v>
      </c>
      <c r="I30" s="49">
        <f>VLOOKUP(D30,'Holdings Manager'!$C$2:$J$63,8,FALSE)</f>
        <v>86.28</v>
      </c>
      <c r="J30" s="49">
        <f>VLOOKUP(D30,Sheet1!$C$1:$J$59,8,FALSE)</f>
        <v>86.28</v>
      </c>
      <c r="K30" s="42">
        <f t="shared" si="2"/>
        <v>0</v>
      </c>
      <c r="L30" s="49">
        <f>VLOOKUP(D30,'Holdings Manager'!$C$2:$H$63,6,FALSE)</f>
        <v>2162250.89</v>
      </c>
      <c r="M30" s="49">
        <f>VLOOKUP(D30,Sheet1!$C$1:$H$59,6,FALSE)</f>
        <v>2160990.02</v>
      </c>
      <c r="N30" s="42">
        <f t="shared" si="3"/>
        <v>1260.8700000001118</v>
      </c>
      <c r="O30" s="49">
        <f>IFERROR(VLOOKUP(D30,'Accruals Manager'!$B$2:$C$33,2,FALSE),0)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51">
        <v>43769</v>
      </c>
      <c r="B31" s="40" t="s">
        <v>59</v>
      </c>
      <c r="C31" s="47">
        <f>VLOOKUP(D31,'Holdings Manager'!$C$2:$O$63,13,FALSE)</f>
        <v>41</v>
      </c>
      <c r="D31" s="48" t="s">
        <v>111</v>
      </c>
      <c r="E31" s="48" t="s">
        <v>110</v>
      </c>
      <c r="F31" s="49">
        <f>VLOOKUP(D31,'Holdings Manager'!$C$2:$E$63,3,FALSE)</f>
        <v>27326</v>
      </c>
      <c r="G31" s="49">
        <f>VLOOKUP(D31,Sheet1!$C$1:$E$59,3,FALSE)</f>
        <v>27326</v>
      </c>
      <c r="H31" s="41">
        <f t="shared" si="1"/>
        <v>0</v>
      </c>
      <c r="I31" s="49">
        <f>VLOOKUP(D31,'Holdings Manager'!$C$2:$J$63,8,FALSE)</f>
        <v>57.88</v>
      </c>
      <c r="J31" s="49">
        <f>VLOOKUP(D31,Sheet1!$C$1:$J$59,8,FALSE)</f>
        <v>57.88</v>
      </c>
      <c r="K31" s="42">
        <f t="shared" si="2"/>
        <v>0</v>
      </c>
      <c r="L31" s="49">
        <f>VLOOKUP(D31,'Holdings Manager'!$C$2:$H$63,6,FALSE)</f>
        <v>1581628.88</v>
      </c>
      <c r="M31" s="49">
        <f>VLOOKUP(D31,Sheet1!$C$1:$H$59,6,FALSE)</f>
        <v>1581628.88</v>
      </c>
      <c r="N31" s="42">
        <f t="shared" si="3"/>
        <v>0</v>
      </c>
      <c r="O31" s="49">
        <f>IFERROR(VLOOKUP(D31,'Accruals Manager'!$B$2:$C$33,2,FALSE),0)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51">
        <v>43769</v>
      </c>
      <c r="B32" s="40" t="s">
        <v>59</v>
      </c>
      <c r="C32" s="47">
        <f>VLOOKUP(D32,'Holdings Manager'!$C$2:$O$63,13,FALSE)</f>
        <v>41</v>
      </c>
      <c r="D32" s="48" t="s">
        <v>150</v>
      </c>
      <c r="E32" s="48" t="s">
        <v>149</v>
      </c>
      <c r="F32" s="49">
        <f>VLOOKUP(D32,'Holdings Manager'!$C$2:$E$63,3,FALSE)</f>
        <v>28127</v>
      </c>
      <c r="G32" s="49">
        <f>VLOOKUP(D32,Sheet1!$C$1:$E$59,3,FALSE)</f>
        <v>28127</v>
      </c>
      <c r="H32" s="41">
        <f t="shared" si="1"/>
        <v>0</v>
      </c>
      <c r="I32" s="49">
        <f>VLOOKUP(D32,'Holdings Manager'!$C$2:$J$63,8,FALSE)</f>
        <v>40.75</v>
      </c>
      <c r="J32" s="49">
        <f>VLOOKUP(D32,Sheet1!$C$1:$J$59,8,FALSE)</f>
        <v>40.75</v>
      </c>
      <c r="K32" s="42">
        <f t="shared" si="2"/>
        <v>0</v>
      </c>
      <c r="L32" s="49">
        <f>VLOOKUP(D32,'Holdings Manager'!$C$2:$H$63,6,FALSE)</f>
        <v>1146175.25</v>
      </c>
      <c r="M32" s="49">
        <f>VLOOKUP(D32,Sheet1!$C$1:$H$59,6,FALSE)</f>
        <v>1146175.25</v>
      </c>
      <c r="N32" s="42">
        <f t="shared" si="3"/>
        <v>0</v>
      </c>
      <c r="O32" s="49">
        <f>IFERROR(VLOOKUP(D32,'Accruals Manager'!$B$2:$C$33,2,FALSE),0)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51">
        <v>43769</v>
      </c>
      <c r="B33" s="40" t="s">
        <v>59</v>
      </c>
      <c r="C33" s="47">
        <f>VLOOKUP(D33,'Holdings Manager'!$C$2:$O$63,13,FALSE)</f>
        <v>41</v>
      </c>
      <c r="D33" s="48" t="s">
        <v>205</v>
      </c>
      <c r="E33" s="48" t="s">
        <v>374</v>
      </c>
      <c r="F33" s="49">
        <f>VLOOKUP(D33,'Holdings Manager'!$C$2:$E$63,3,FALSE)</f>
        <v>21850</v>
      </c>
      <c r="G33" s="49">
        <f>VLOOKUP(D33,Sheet1!$C$1:$E$59,3,FALSE)</f>
        <v>21850</v>
      </c>
      <c r="H33" s="41">
        <f t="shared" si="1"/>
        <v>0</v>
      </c>
      <c r="I33" s="49">
        <f>VLOOKUP(D33,'Holdings Manager'!$C$2:$J$63,8,FALSE)</f>
        <v>69.540000000000006</v>
      </c>
      <c r="J33" s="49">
        <f>VLOOKUP(D33,Sheet1!$C$1:$J$59,8,FALSE)</f>
        <v>69.540000000000006</v>
      </c>
      <c r="K33" s="42">
        <f t="shared" si="2"/>
        <v>0</v>
      </c>
      <c r="L33" s="49">
        <f>VLOOKUP(D33,'Holdings Manager'!$C$2:$H$63,6,FALSE)</f>
        <v>1966165.8</v>
      </c>
      <c r="M33" s="49">
        <f>VLOOKUP(D33,Sheet1!$C$1:$H$59,6,FALSE)</f>
        <v>1966167.01</v>
      </c>
      <c r="N33" s="42">
        <f t="shared" si="3"/>
        <v>-1.2099999999627471</v>
      </c>
      <c r="O33" s="49">
        <f>IFERROR(VLOOKUP(D33,'Accruals Manager'!$B$2:$C$33,2,FALSE),0)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51">
        <v>43769</v>
      </c>
      <c r="B34" s="40" t="s">
        <v>59</v>
      </c>
      <c r="C34" s="47">
        <f>VLOOKUP(D34,'Holdings Manager'!$C$2:$O$63,13,FALSE)</f>
        <v>41</v>
      </c>
      <c r="D34" s="48" t="s">
        <v>202</v>
      </c>
      <c r="E34" s="48" t="s">
        <v>376</v>
      </c>
      <c r="F34" s="49">
        <f>VLOOKUP(D34,'Holdings Manager'!$C$2:$E$63,3,FALSE)</f>
        <v>41337</v>
      </c>
      <c r="G34" s="49">
        <f>VLOOKUP(D34,Sheet1!$C$1:$E$59,3,FALSE)</f>
        <v>41337</v>
      </c>
      <c r="H34" s="41">
        <f t="shared" si="1"/>
        <v>0</v>
      </c>
      <c r="I34" s="49">
        <f>VLOOKUP(D34,'Holdings Manager'!$C$2:$J$63,8,FALSE)</f>
        <v>20.079999999999998</v>
      </c>
      <c r="J34" s="49">
        <f>VLOOKUP(D34,Sheet1!$C$1:$J$59,8,FALSE)</f>
        <v>20.079999999999998</v>
      </c>
      <c r="K34" s="42">
        <f t="shared" si="2"/>
        <v>0</v>
      </c>
      <c r="L34" s="49">
        <f>VLOOKUP(D34,'Holdings Manager'!$C$2:$H$63,6,FALSE)</f>
        <v>1074080.1100000001</v>
      </c>
      <c r="M34" s="49">
        <f>VLOOKUP(D34,Sheet1!$C$1:$H$59,6,FALSE)</f>
        <v>1074080.77</v>
      </c>
      <c r="N34" s="42">
        <f t="shared" si="3"/>
        <v>-0.65999999991618097</v>
      </c>
      <c r="O34" s="49">
        <f>IFERROR(VLOOKUP(D34,'Accruals Manager'!$B$2:$C$33,2,FALSE),0)</f>
        <v>0</v>
      </c>
      <c r="P34" s="49">
        <v>0</v>
      </c>
      <c r="Q34" s="41">
        <f t="shared" si="0"/>
        <v>0</v>
      </c>
      <c r="R34" s="43"/>
      <c r="S34" s="43"/>
    </row>
    <row r="35" spans="1:19" x14ac:dyDescent="0.2">
      <c r="A35" s="51">
        <v>43769</v>
      </c>
      <c r="B35" s="40" t="s">
        <v>59</v>
      </c>
      <c r="C35" s="47">
        <f>VLOOKUP(D35,'Holdings Manager'!$C$2:$O$63,13,FALSE)</f>
        <v>41</v>
      </c>
      <c r="D35" s="48">
        <v>7333378</v>
      </c>
      <c r="E35" s="48">
        <v>733337901</v>
      </c>
      <c r="F35" s="49">
        <f>VLOOKUP(D35,'Holdings Manager'!$C$2:$E$63,3,FALSE)</f>
        <v>6754</v>
      </c>
      <c r="G35" s="49">
        <f>VLOOKUP(D35,Sheet1!$C$1:$E$59,3,FALSE)</f>
        <v>6754</v>
      </c>
      <c r="H35" s="41">
        <f t="shared" si="1"/>
        <v>0</v>
      </c>
      <c r="I35" s="49">
        <f>VLOOKUP(D35,'Holdings Manager'!$C$2:$J$63,8,FALSE)</f>
        <v>355</v>
      </c>
      <c r="J35" s="49">
        <f>VLOOKUP(D35,Sheet1!$C$1:$J$59,8,FALSE)</f>
        <v>355</v>
      </c>
      <c r="K35" s="42">
        <f t="shared" si="2"/>
        <v>0</v>
      </c>
      <c r="L35" s="49">
        <f>VLOOKUP(D35,'Holdings Manager'!$C$2:$H$63,6,FALSE)</f>
        <v>2429865.7200000002</v>
      </c>
      <c r="M35" s="49">
        <f>VLOOKUP(D35,Sheet1!$C$1:$H$59,6,FALSE)</f>
        <v>2430974.35</v>
      </c>
      <c r="N35" s="42">
        <f t="shared" si="3"/>
        <v>-1108.6299999998882</v>
      </c>
      <c r="O35" s="49">
        <f>IFERROR(VLOOKUP(D35,'Accruals Manager'!$B$2:$C$33,2,FALSE),0)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51">
        <v>43769</v>
      </c>
      <c r="B36" s="40" t="s">
        <v>59</v>
      </c>
      <c r="C36" s="47">
        <f>VLOOKUP(D36,'Holdings Manager'!$C$2:$O$63,13,FALSE)</f>
        <v>41</v>
      </c>
      <c r="D36" s="48">
        <v>7124594</v>
      </c>
      <c r="E36" s="48">
        <v>712459908</v>
      </c>
      <c r="F36" s="49">
        <f>VLOOKUP(D36,'Holdings Manager'!$C$2:$E$63,3,FALSE)</f>
        <v>6300</v>
      </c>
      <c r="G36" s="49">
        <f>VLOOKUP(D36,Sheet1!$C$1:$E$59,3,FALSE)</f>
        <v>6300</v>
      </c>
      <c r="H36" s="41">
        <f t="shared" si="1"/>
        <v>0</v>
      </c>
      <c r="I36" s="49">
        <f>VLOOKUP(D36,'Holdings Manager'!$C$2:$J$63,8,FALSE)</f>
        <v>182.2</v>
      </c>
      <c r="J36" s="49">
        <f>VLOOKUP(D36,Sheet1!$C$1:$J$59,8,FALSE)</f>
        <v>182.2</v>
      </c>
      <c r="K36" s="42">
        <f t="shared" si="2"/>
        <v>0</v>
      </c>
      <c r="L36" s="49">
        <f>VLOOKUP(D36,'Holdings Manager'!$C$2:$H$63,6,FALSE)</f>
        <v>1163273.3700000001</v>
      </c>
      <c r="M36" s="49">
        <f>VLOOKUP(D36,Sheet1!$C$1:$H$59,6,FALSE)</f>
        <v>1163804.1200000001</v>
      </c>
      <c r="N36" s="42">
        <f t="shared" si="3"/>
        <v>-530.75</v>
      </c>
      <c r="O36" s="49">
        <f>IFERROR(VLOOKUP(D36,'Accruals Manager'!$B$2:$C$33,2,FALSE),0)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51">
        <v>43769</v>
      </c>
      <c r="B37" s="40" t="s">
        <v>59</v>
      </c>
      <c r="C37" s="47">
        <f>VLOOKUP(D37,'Holdings Manager'!$C$2:$O$63,13,FALSE)</f>
        <v>41</v>
      </c>
      <c r="D37" s="48">
        <v>6986041</v>
      </c>
      <c r="E37" s="48">
        <v>698604006</v>
      </c>
      <c r="F37" s="49">
        <f>VLOOKUP(D37,'Holdings Manager'!$C$2:$E$63,3,FALSE)</f>
        <v>35390</v>
      </c>
      <c r="G37" s="49">
        <f>VLOOKUP(D37,Sheet1!$C$1:$E$59,3,FALSE)</f>
        <v>35390</v>
      </c>
      <c r="H37" s="41">
        <f t="shared" si="1"/>
        <v>0</v>
      </c>
      <c r="I37" s="49">
        <f>VLOOKUP(D37,'Holdings Manager'!$C$2:$J$63,8,FALSE)</f>
        <v>4180</v>
      </c>
      <c r="J37" s="49">
        <f>VLOOKUP(D37,Sheet1!$C$1:$J$59,8,FALSE)</f>
        <v>4180</v>
      </c>
      <c r="K37" s="42">
        <f t="shared" si="2"/>
        <v>0</v>
      </c>
      <c r="L37" s="49">
        <f>VLOOKUP(D37,'Holdings Manager'!$C$2:$H$63,6,FALSE)</f>
        <v>1368393.69</v>
      </c>
      <c r="M37" s="49">
        <f>VLOOKUP(D37,Sheet1!$C$1:$H$59,6,FALSE)</f>
        <v>1369470.47</v>
      </c>
      <c r="N37" s="42">
        <f t="shared" si="3"/>
        <v>-1076.7800000000279</v>
      </c>
      <c r="O37" s="49">
        <f>IFERROR(VLOOKUP(D37,'Accruals Manager'!$B$2:$C$33,2,FALSE),0)</f>
        <v>8644.2800000000007</v>
      </c>
      <c r="P37" s="49">
        <v>8644.2800000000007</v>
      </c>
      <c r="Q37" s="41">
        <f t="shared" si="0"/>
        <v>0</v>
      </c>
      <c r="R37" s="43" t="s">
        <v>47</v>
      </c>
      <c r="S37" s="43"/>
    </row>
    <row r="38" spans="1:19" x14ac:dyDescent="0.2">
      <c r="A38" s="51">
        <v>43769</v>
      </c>
      <c r="B38" s="40" t="s">
        <v>59</v>
      </c>
      <c r="C38" s="47">
        <f>VLOOKUP(D38,'Holdings Manager'!$C$2:$O$63,13,FALSE)</f>
        <v>41</v>
      </c>
      <c r="D38" s="48">
        <v>6869302</v>
      </c>
      <c r="E38" s="48">
        <v>686930009</v>
      </c>
      <c r="F38" s="49">
        <f>VLOOKUP(D38,'Holdings Manager'!$C$2:$E$63,3,FALSE)</f>
        <v>10891</v>
      </c>
      <c r="G38" s="49">
        <f>VLOOKUP(D38,Sheet1!$C$1:$E$59,3,FALSE)</f>
        <v>10891</v>
      </c>
      <c r="H38" s="41">
        <f t="shared" si="1"/>
        <v>0</v>
      </c>
      <c r="I38" s="49">
        <f>VLOOKUP(D38,'Holdings Manager'!$C$2:$J$63,8,FALSE)</f>
        <v>10830</v>
      </c>
      <c r="J38" s="49">
        <f>VLOOKUP(D38,Sheet1!$C$1:$J$59,8,FALSE)</f>
        <v>10830</v>
      </c>
      <c r="K38" s="42">
        <f t="shared" si="2"/>
        <v>0</v>
      </c>
      <c r="L38" s="49">
        <f>VLOOKUP(D38,'Holdings Manager'!$C$2:$H$63,6,FALSE)</f>
        <v>1091064.52</v>
      </c>
      <c r="M38" s="49">
        <f>VLOOKUP(D38,Sheet1!$C$1:$H$59,6,FALSE)</f>
        <v>1091923.07</v>
      </c>
      <c r="N38" s="42">
        <f t="shared" si="3"/>
        <v>-858.55000000004657</v>
      </c>
      <c r="O38" s="49">
        <f>IFERROR(VLOOKUP(D38,'Accruals Manager'!$B$2:$C$33,2,FALSE),0)</f>
        <v>9062.83</v>
      </c>
      <c r="P38" s="49">
        <v>9062.83</v>
      </c>
      <c r="Q38" s="41">
        <f t="shared" si="0"/>
        <v>0</v>
      </c>
      <c r="R38" s="43"/>
      <c r="S38" s="43"/>
    </row>
    <row r="39" spans="1:19" x14ac:dyDescent="0.2">
      <c r="A39" s="51">
        <v>43769</v>
      </c>
      <c r="B39" s="40" t="s">
        <v>59</v>
      </c>
      <c r="C39" s="47">
        <f>VLOOKUP(D39,'Holdings Manager'!$C$2:$O$63,13,FALSE)</f>
        <v>41</v>
      </c>
      <c r="D39" s="48">
        <v>6659428</v>
      </c>
      <c r="E39" s="48">
        <v>665942009</v>
      </c>
      <c r="F39" s="49">
        <f>VLOOKUP(D39,'Holdings Manager'!$C$2:$E$63,3,FALSE)</f>
        <v>24737</v>
      </c>
      <c r="G39" s="49">
        <f>VLOOKUP(D39,Sheet1!$C$1:$E$59,3,FALSE)</f>
        <v>24737</v>
      </c>
      <c r="H39" s="41">
        <f t="shared" si="1"/>
        <v>0</v>
      </c>
      <c r="I39" s="49">
        <f>VLOOKUP(D39,'Holdings Manager'!$C$2:$J$63,8,FALSE)</f>
        <v>6400</v>
      </c>
      <c r="J39" s="49">
        <f>VLOOKUP(D39,Sheet1!$C$1:$J$59,8,FALSE)</f>
        <v>6400</v>
      </c>
      <c r="K39" s="42">
        <f t="shared" si="2"/>
        <v>0</v>
      </c>
      <c r="L39" s="49">
        <f>VLOOKUP(D39,'Holdings Manager'!$C$2:$H$63,6,FALSE)</f>
        <v>1464472.5</v>
      </c>
      <c r="M39" s="49">
        <f>VLOOKUP(D39,Sheet1!$C$1:$H$59,6,FALSE)</f>
        <v>1465624.88</v>
      </c>
      <c r="N39" s="42">
        <f t="shared" si="3"/>
        <v>-1152.3799999998882</v>
      </c>
      <c r="O39" s="49">
        <f>IFERROR(VLOOKUP(D39,'Accruals Manager'!$B$2:$C$33,2,FALSE),0)</f>
        <v>9606.16</v>
      </c>
      <c r="P39" s="49">
        <v>9606.16</v>
      </c>
      <c r="Q39" s="41">
        <f t="shared" si="0"/>
        <v>0</v>
      </c>
      <c r="R39" s="43" t="s">
        <v>47</v>
      </c>
      <c r="S39" s="43"/>
    </row>
    <row r="40" spans="1:19" x14ac:dyDescent="0.2">
      <c r="A40" s="51">
        <v>43769</v>
      </c>
      <c r="B40" s="40" t="s">
        <v>59</v>
      </c>
      <c r="C40" s="47">
        <f>VLOOKUP(D40,'Holdings Manager'!$C$2:$O$63,13,FALSE)</f>
        <v>41</v>
      </c>
      <c r="D40" s="48">
        <v>6640682</v>
      </c>
      <c r="E40" s="48">
        <v>664068004</v>
      </c>
      <c r="F40" s="49">
        <f>VLOOKUP(D40,'Holdings Manager'!$C$2:$E$63,3,FALSE)</f>
        <v>13518</v>
      </c>
      <c r="G40" s="49">
        <f>VLOOKUP(D40,Sheet1!$C$1:$E$59,3,FALSE)</f>
        <v>13518</v>
      </c>
      <c r="H40" s="41">
        <f t="shared" si="1"/>
        <v>0</v>
      </c>
      <c r="I40" s="49">
        <f>VLOOKUP(D40,'Holdings Manager'!$C$2:$J$63,8,FALSE)</f>
        <v>16085</v>
      </c>
      <c r="J40" s="49">
        <f>VLOOKUP(D40,Sheet1!$C$1:$J$59,8,FALSE)</f>
        <v>16085</v>
      </c>
      <c r="K40" s="42">
        <f t="shared" si="2"/>
        <v>0</v>
      </c>
      <c r="L40" s="49">
        <f>VLOOKUP(D40,'Holdings Manager'!$C$2:$H$63,6,FALSE)</f>
        <v>2011350.35</v>
      </c>
      <c r="M40" s="49">
        <f>VLOOKUP(D40,Sheet1!$C$1:$H$59,6,FALSE)</f>
        <v>2012933.07</v>
      </c>
      <c r="N40" s="42">
        <f t="shared" si="3"/>
        <v>-1582.7199999999721</v>
      </c>
      <c r="O40" s="49">
        <f>IFERROR(VLOOKUP(D40,'Accruals Manager'!$B$2:$C$33,2,FALSE),0)</f>
        <v>6874.3</v>
      </c>
      <c r="P40" s="49">
        <v>6874.3</v>
      </c>
      <c r="Q40" s="41">
        <f t="shared" si="0"/>
        <v>0</v>
      </c>
      <c r="R40" s="43" t="s">
        <v>47</v>
      </c>
      <c r="S40" s="43"/>
    </row>
    <row r="41" spans="1:19" x14ac:dyDescent="0.2">
      <c r="A41" s="51">
        <v>43769</v>
      </c>
      <c r="B41" s="40" t="s">
        <v>59</v>
      </c>
      <c r="C41" s="47">
        <f>VLOOKUP(D41,'Holdings Manager'!$C$2:$O$63,13,FALSE)</f>
        <v>41</v>
      </c>
      <c r="D41" s="48">
        <v>6616508</v>
      </c>
      <c r="E41" s="48">
        <v>661650903</v>
      </c>
      <c r="F41" s="49">
        <f>VLOOKUP(D41,'Holdings Manager'!$C$2:$E$63,3,FALSE)</f>
        <v>20275</v>
      </c>
      <c r="G41" s="49">
        <f>VLOOKUP(D41,Sheet1!$C$1:$E$59,3,FALSE)</f>
        <v>20275</v>
      </c>
      <c r="H41" s="41">
        <f t="shared" si="1"/>
        <v>0</v>
      </c>
      <c r="I41" s="49">
        <f>VLOOKUP(D41,'Holdings Manager'!$C$2:$J$63,8,FALSE)</f>
        <v>1538</v>
      </c>
      <c r="J41" s="49">
        <f>VLOOKUP(D41,Sheet1!$C$1:$J$59,8,FALSE)</f>
        <v>1538</v>
      </c>
      <c r="K41" s="42">
        <f t="shared" si="2"/>
        <v>0</v>
      </c>
      <c r="L41" s="49">
        <f>VLOOKUP(D41,'Holdings Manager'!$C$2:$H$63,6,FALSE)</f>
        <v>288450.58</v>
      </c>
      <c r="M41" s="49">
        <f>VLOOKUP(D41,Sheet1!$C$1:$H$59,6,FALSE)</f>
        <v>288677.56</v>
      </c>
      <c r="N41" s="42">
        <f t="shared" si="3"/>
        <v>-226.97999999998137</v>
      </c>
      <c r="O41" s="49">
        <f>IFERROR(VLOOKUP(D41,'Accruals Manager'!$B$2:$C$33,2,FALSE),0)</f>
        <v>5811.34</v>
      </c>
      <c r="P41" s="49">
        <v>5811.34</v>
      </c>
      <c r="Q41" s="41">
        <f t="shared" si="0"/>
        <v>0</v>
      </c>
      <c r="R41" s="43"/>
      <c r="S41" s="43"/>
    </row>
    <row r="42" spans="1:19" x14ac:dyDescent="0.2">
      <c r="A42" s="51">
        <v>43769</v>
      </c>
      <c r="B42" s="40" t="s">
        <v>59</v>
      </c>
      <c r="C42" s="47">
        <f>VLOOKUP(D42,'Holdings Manager'!$C$2:$O$63,13,FALSE)</f>
        <v>41</v>
      </c>
      <c r="D42" s="48">
        <v>6555805</v>
      </c>
      <c r="E42" s="48">
        <v>655580009</v>
      </c>
      <c r="F42" s="49">
        <f>VLOOKUP(D42,'Holdings Manager'!$C$2:$E$63,3,FALSE)</f>
        <v>22900</v>
      </c>
      <c r="G42" s="49">
        <f>VLOOKUP(D42,Sheet1!$C$1:$E$59,3,FALSE)</f>
        <v>22900</v>
      </c>
      <c r="H42" s="41">
        <f t="shared" si="1"/>
        <v>0</v>
      </c>
      <c r="I42" s="49">
        <f>VLOOKUP(D42,'Holdings Manager'!$C$2:$J$63,8,FALSE)</f>
        <v>3685</v>
      </c>
      <c r="J42" s="49">
        <f>VLOOKUP(D42,Sheet1!$C$1:$J$59,8,FALSE)</f>
        <v>3685</v>
      </c>
      <c r="K42" s="42">
        <f t="shared" si="2"/>
        <v>0</v>
      </c>
      <c r="L42" s="49">
        <f>VLOOKUP(D42,'Holdings Manager'!$C$2:$H$63,6,FALSE)</f>
        <v>780597.57</v>
      </c>
      <c r="M42" s="49">
        <f>VLOOKUP(D42,Sheet1!$C$1:$H$59,6,FALSE)</f>
        <v>781211.81</v>
      </c>
      <c r="N42" s="42">
        <f t="shared" si="3"/>
        <v>-614.2400000001071</v>
      </c>
      <c r="O42" s="49">
        <f>IFERROR(VLOOKUP(D42,'Accruals Manager'!$B$2:$C$33,2,FALSE),0)</f>
        <v>2117.33</v>
      </c>
      <c r="P42" s="49">
        <v>2117.33</v>
      </c>
      <c r="Q42" s="41">
        <f t="shared" si="0"/>
        <v>0</v>
      </c>
      <c r="R42" s="43"/>
      <c r="S42" s="43"/>
    </row>
    <row r="43" spans="1:19" x14ac:dyDescent="0.2">
      <c r="A43" s="51">
        <v>43769</v>
      </c>
      <c r="B43" s="40" t="s">
        <v>59</v>
      </c>
      <c r="C43" s="47">
        <f>VLOOKUP(D43,'Holdings Manager'!$C$2:$O$63,13,FALSE)</f>
        <v>41</v>
      </c>
      <c r="D43" s="48">
        <v>6356406</v>
      </c>
      <c r="E43" s="48">
        <v>635640006</v>
      </c>
      <c r="F43" s="49">
        <f>VLOOKUP(D43,'Holdings Manager'!$C$2:$E$63,3,FALSE)</f>
        <v>18896</v>
      </c>
      <c r="G43" s="49">
        <f>VLOOKUP(D43,Sheet1!$C$1:$E$59,3,FALSE)</f>
        <v>18896</v>
      </c>
      <c r="H43" s="41">
        <f t="shared" si="1"/>
        <v>0</v>
      </c>
      <c r="I43" s="49">
        <f>VLOOKUP(D43,'Holdings Manager'!$C$2:$J$63,8,FALSE)</f>
        <v>3123</v>
      </c>
      <c r="J43" s="49">
        <f>VLOOKUP(D43,Sheet1!$C$1:$J$59,8,FALSE)</f>
        <v>3123</v>
      </c>
      <c r="K43" s="42">
        <f t="shared" si="2"/>
        <v>0</v>
      </c>
      <c r="L43" s="49">
        <f>VLOOKUP(D43,'Holdings Manager'!$C$2:$H$63,6,FALSE)</f>
        <v>545878.62</v>
      </c>
      <c r="M43" s="49">
        <f>VLOOKUP(D43,Sheet1!$C$1:$H$59,6,FALSE)</f>
        <v>546308.17000000004</v>
      </c>
      <c r="N43" s="42">
        <f t="shared" si="3"/>
        <v>-429.55000000004657</v>
      </c>
      <c r="O43" s="49">
        <f>IFERROR(VLOOKUP(D43,'Accruals Manager'!$B$2:$C$33,2,FALSE),0)</f>
        <v>12579.28</v>
      </c>
      <c r="P43" s="49">
        <v>12579.28</v>
      </c>
      <c r="Q43" s="41">
        <f t="shared" si="0"/>
        <v>0</v>
      </c>
      <c r="R43" s="43"/>
      <c r="S43" s="43"/>
    </row>
    <row r="44" spans="1:19" x14ac:dyDescent="0.2">
      <c r="A44" s="51">
        <v>43769</v>
      </c>
      <c r="B44" s="40" t="s">
        <v>59</v>
      </c>
      <c r="C44" s="47">
        <f>VLOOKUP(D44,'Holdings Manager'!$C$2:$O$63,13,FALSE)</f>
        <v>41</v>
      </c>
      <c r="D44" s="48">
        <v>6269861</v>
      </c>
      <c r="E44" s="48">
        <v>626986905</v>
      </c>
      <c r="F44" s="49">
        <f>VLOOKUP(D44,'Holdings Manager'!$C$2:$E$63,3,FALSE)</f>
        <v>67804</v>
      </c>
      <c r="G44" s="49">
        <f>VLOOKUP(D44,Sheet1!$C$1:$E$59,3,FALSE)</f>
        <v>67804</v>
      </c>
      <c r="H44" s="41">
        <f t="shared" si="1"/>
        <v>0</v>
      </c>
      <c r="I44" s="49">
        <f>VLOOKUP(D44,'Holdings Manager'!$C$2:$J$63,8,FALSE)</f>
        <v>1707</v>
      </c>
      <c r="J44" s="49">
        <f>VLOOKUP(D44,Sheet1!$C$1:$J$59,8,FALSE)</f>
        <v>1707</v>
      </c>
      <c r="K44" s="42">
        <f t="shared" si="2"/>
        <v>0</v>
      </c>
      <c r="L44" s="49">
        <f>VLOOKUP(D44,'Holdings Manager'!$C$2:$H$63,6,FALSE)</f>
        <v>1070638.99</v>
      </c>
      <c r="M44" s="49">
        <f>VLOOKUP(D44,Sheet1!$C$1:$H$59,6,FALSE)</f>
        <v>1071481.47</v>
      </c>
      <c r="N44" s="42">
        <f t="shared" si="3"/>
        <v>-842.47999999998137</v>
      </c>
      <c r="O44" s="49">
        <f>IFERROR(VLOOKUP(D44,'Accruals Manager'!$B$2:$C$33,2,FALSE),0)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51">
        <v>43769</v>
      </c>
      <c r="B45" s="40" t="s">
        <v>59</v>
      </c>
      <c r="C45" s="47">
        <f>VLOOKUP(D45,'Holdings Manager'!$C$2:$O$63,13,FALSE)</f>
        <v>41</v>
      </c>
      <c r="D45" s="48">
        <v>6229597</v>
      </c>
      <c r="E45" s="48">
        <v>622959906</v>
      </c>
      <c r="F45" s="49">
        <f>VLOOKUP(D45,'Holdings Manager'!$C$2:$E$63,3,FALSE)</f>
        <v>171810</v>
      </c>
      <c r="G45" s="49">
        <f>VLOOKUP(D45,Sheet1!$C$1:$E$59,3,FALSE)</f>
        <v>171810</v>
      </c>
      <c r="H45" s="41">
        <f t="shared" si="1"/>
        <v>0</v>
      </c>
      <c r="I45" s="49">
        <f>VLOOKUP(D45,'Holdings Manager'!$C$2:$J$63,8,FALSE)</f>
        <v>1038</v>
      </c>
      <c r="J45" s="49">
        <f>VLOOKUP(D45,Sheet1!$C$1:$J$59,8,FALSE)</f>
        <v>1038</v>
      </c>
      <c r="K45" s="42">
        <f t="shared" si="2"/>
        <v>0</v>
      </c>
      <c r="L45" s="49">
        <f>VLOOKUP(D45,'Holdings Manager'!$C$2:$H$63,6,FALSE)</f>
        <v>1649681.14</v>
      </c>
      <c r="M45" s="49">
        <f>VLOOKUP(D45,Sheet1!$C$1:$H$59,6,FALSE)</f>
        <v>1650979.26</v>
      </c>
      <c r="N45" s="42">
        <f t="shared" si="3"/>
        <v>-1298.1200000001118</v>
      </c>
      <c r="O45" s="49">
        <f>IFERROR(VLOOKUP(D45,'Accruals Manager'!$B$2:$C$33,2,FALSE),0)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51">
        <v>43769</v>
      </c>
      <c r="B46" s="40" t="s">
        <v>59</v>
      </c>
      <c r="C46" s="47">
        <f>VLOOKUP(D46,'Holdings Manager'!$C$2:$O$63,13,FALSE)</f>
        <v>41</v>
      </c>
      <c r="D46" s="48">
        <v>6054603</v>
      </c>
      <c r="E46" s="48">
        <v>605460005</v>
      </c>
      <c r="F46" s="49">
        <f>VLOOKUP(D46,'Holdings Manager'!$C$2:$E$63,3,FALSE)</f>
        <v>86685</v>
      </c>
      <c r="G46" s="49">
        <f>VLOOKUP(D46,Sheet1!$C$1:$E$59,3,FALSE)</f>
        <v>86685</v>
      </c>
      <c r="H46" s="41">
        <f t="shared" si="1"/>
        <v>0</v>
      </c>
      <c r="I46" s="49">
        <f>VLOOKUP(D46,'Holdings Manager'!$C$2:$J$63,8,FALSE)</f>
        <v>1211.5</v>
      </c>
      <c r="J46" s="49">
        <f>VLOOKUP(D46,Sheet1!$C$1:$J$59,8,FALSE)</f>
        <v>1211.5</v>
      </c>
      <c r="K46" s="42">
        <f t="shared" si="2"/>
        <v>0</v>
      </c>
      <c r="L46" s="49">
        <f>VLOOKUP(D46,'Holdings Manager'!$C$2:$H$63,6,FALSE)</f>
        <v>971452.55</v>
      </c>
      <c r="M46" s="49">
        <f>VLOOKUP(D46,Sheet1!$C$1:$H$59,6,FALSE)</f>
        <v>972216.97</v>
      </c>
      <c r="N46" s="42">
        <f t="shared" si="3"/>
        <v>-764.41999999992549</v>
      </c>
      <c r="O46" s="49">
        <f>IFERROR(VLOOKUP(D46,'Accruals Manager'!$B$2:$C$33,2,FALSE),0)</f>
        <v>14426.79</v>
      </c>
      <c r="P46" s="49">
        <v>14426.79</v>
      </c>
      <c r="Q46" s="41">
        <f t="shared" si="0"/>
        <v>0</v>
      </c>
      <c r="R46" s="43"/>
      <c r="S46" s="43"/>
    </row>
    <row r="47" spans="1:19" x14ac:dyDescent="0.2">
      <c r="A47" s="51">
        <v>43769</v>
      </c>
      <c r="B47" s="40" t="s">
        <v>59</v>
      </c>
      <c r="C47" s="47">
        <f>VLOOKUP(D47,'Holdings Manager'!$C$2:$O$63,13,FALSE)</f>
        <v>41</v>
      </c>
      <c r="D47" s="48">
        <v>6021500</v>
      </c>
      <c r="E47" s="48">
        <v>602150005</v>
      </c>
      <c r="F47" s="49">
        <f>VLOOKUP(D47,'Holdings Manager'!$C$2:$E$63,3,FALSE)</f>
        <v>18000</v>
      </c>
      <c r="G47" s="49">
        <f>VLOOKUP(D47,Sheet1!$C$1:$E$59,3,FALSE)</f>
        <v>18000</v>
      </c>
      <c r="H47" s="41">
        <f t="shared" si="1"/>
        <v>0</v>
      </c>
      <c r="I47" s="49">
        <f>VLOOKUP(D47,'Holdings Manager'!$C$2:$J$63,8,FALSE)</f>
        <v>2344</v>
      </c>
      <c r="J47" s="49">
        <f>VLOOKUP(D47,Sheet1!$C$1:$J$59,8,FALSE)</f>
        <v>2344</v>
      </c>
      <c r="K47" s="42">
        <f t="shared" si="2"/>
        <v>0</v>
      </c>
      <c r="L47" s="49">
        <f>VLOOKUP(D47,'Holdings Manager'!$C$2:$H$63,6,FALSE)</f>
        <v>390287.22</v>
      </c>
      <c r="M47" s="49">
        <f>VLOOKUP(D47,Sheet1!$C$1:$H$59,6,FALSE)</f>
        <v>390594.33</v>
      </c>
      <c r="N47" s="42">
        <f t="shared" si="3"/>
        <v>-307.11000000004424</v>
      </c>
      <c r="O47" s="49">
        <f>IFERROR(VLOOKUP(D47,'Accruals Manager'!$B$2:$C$33,2,FALSE),0)</f>
        <v>3328.56</v>
      </c>
      <c r="P47" s="49">
        <v>3328.56</v>
      </c>
      <c r="Q47" s="41">
        <f t="shared" si="0"/>
        <v>0</v>
      </c>
      <c r="R47" s="43"/>
      <c r="S47" s="43"/>
    </row>
    <row r="48" spans="1:19" x14ac:dyDescent="0.2">
      <c r="A48" s="51">
        <v>43769</v>
      </c>
      <c r="B48" s="40" t="s">
        <v>59</v>
      </c>
      <c r="C48" s="47">
        <f>VLOOKUP(D48,'Holdings Manager'!$C$2:$O$63,13,FALSE)</f>
        <v>41</v>
      </c>
      <c r="D48" s="48">
        <v>5999330</v>
      </c>
      <c r="E48" s="48">
        <v>599933900</v>
      </c>
      <c r="F48" s="49">
        <f>VLOOKUP(D48,'Holdings Manager'!$C$2:$E$63,3,FALSE)</f>
        <v>8400</v>
      </c>
      <c r="G48" s="49">
        <f>VLOOKUP(D48,Sheet1!$C$1:$E$59,3,FALSE)</f>
        <v>8400</v>
      </c>
      <c r="H48" s="41">
        <f t="shared" si="1"/>
        <v>0</v>
      </c>
      <c r="I48" s="49">
        <f>VLOOKUP(D48,'Holdings Manager'!$C$2:$J$63,8,FALSE)</f>
        <v>203.2</v>
      </c>
      <c r="J48" s="49">
        <f>VLOOKUP(D48,Sheet1!$C$1:$J$59,8,FALSE)</f>
        <v>203.2</v>
      </c>
      <c r="K48" s="42">
        <f t="shared" si="2"/>
        <v>0</v>
      </c>
      <c r="L48" s="49">
        <f>VLOOKUP(D48,'Holdings Manager'!$C$2:$H$63,6,FALSE)</f>
        <v>1904281.64</v>
      </c>
      <c r="M48" s="49">
        <f>VLOOKUP(D48,Sheet1!$C$1:$H$59,6,FALSE)</f>
        <v>1903171.2</v>
      </c>
      <c r="N48" s="42">
        <f t="shared" si="3"/>
        <v>1110.4399999999441</v>
      </c>
      <c r="O48" s="49">
        <f>IFERROR(VLOOKUP(D48,'Accruals Manager'!$B$2:$C$33,2,FALSE),0)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51">
        <v>43769</v>
      </c>
      <c r="B49" s="40" t="s">
        <v>59</v>
      </c>
      <c r="C49" s="47">
        <f>VLOOKUP(D49,'Holdings Manager'!$C$2:$O$63,13,FALSE)</f>
        <v>41</v>
      </c>
      <c r="D49" s="48">
        <v>5889505</v>
      </c>
      <c r="E49" s="48">
        <v>588950907</v>
      </c>
      <c r="F49" s="49">
        <f>VLOOKUP(D49,'Holdings Manager'!$C$2:$E$63,3,FALSE)</f>
        <v>53225</v>
      </c>
      <c r="G49" s="49">
        <f>VLOOKUP(D49,Sheet1!$C$1:$E$59,3,FALSE)</f>
        <v>53225</v>
      </c>
      <c r="H49" s="41">
        <f t="shared" si="1"/>
        <v>0</v>
      </c>
      <c r="I49" s="49">
        <f>VLOOKUP(D49,'Holdings Manager'!$C$2:$J$63,8,FALSE)</f>
        <v>17.378</v>
      </c>
      <c r="J49" s="49">
        <f>VLOOKUP(D49,Sheet1!$C$1:$J$59,8,FALSE)</f>
        <v>17.38</v>
      </c>
      <c r="K49" s="42">
        <f t="shared" si="2"/>
        <v>-1.9999999999988916E-3</v>
      </c>
      <c r="L49" s="49">
        <f>VLOOKUP(D49,'Holdings Manager'!$C$2:$H$63,6,FALSE)</f>
        <v>1031914.36</v>
      </c>
      <c r="M49" s="49">
        <f>VLOOKUP(D49,Sheet1!$C$1:$H$59,6,FALSE)</f>
        <v>1031312.62</v>
      </c>
      <c r="N49" s="42">
        <f t="shared" si="3"/>
        <v>601.73999999999069</v>
      </c>
      <c r="O49" s="49">
        <f>IFERROR(VLOOKUP(D49,'Accruals Manager'!$B$2:$C$33,2,FALSE),0)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51">
        <v>43769</v>
      </c>
      <c r="B50" s="40" t="s">
        <v>59</v>
      </c>
      <c r="C50" s="47">
        <f>VLOOKUP(D50,'Holdings Manager'!$C$2:$O$63,13,FALSE)</f>
        <v>41</v>
      </c>
      <c r="D50" s="48">
        <v>5330047</v>
      </c>
      <c r="E50" s="48">
        <v>533004909</v>
      </c>
      <c r="F50" s="49">
        <f>VLOOKUP(D50,'Holdings Manager'!$C$2:$E$63,3,FALSE)</f>
        <v>11395</v>
      </c>
      <c r="G50" s="49">
        <f>VLOOKUP(D50,Sheet1!$C$1:$E$59,3,FALSE)</f>
        <v>11395</v>
      </c>
      <c r="H50" s="41">
        <f t="shared" si="1"/>
        <v>0</v>
      </c>
      <c r="I50" s="49">
        <f>VLOOKUP(D50,'Holdings Manager'!$C$2:$J$63,8,FALSE)</f>
        <v>136.05000000000001</v>
      </c>
      <c r="J50" s="49">
        <f>VLOOKUP(D50,Sheet1!$C$1:$J$59,8,FALSE)</f>
        <v>136.05000000000001</v>
      </c>
      <c r="K50" s="42">
        <f t="shared" si="2"/>
        <v>0</v>
      </c>
      <c r="L50" s="49">
        <f>VLOOKUP(D50,'Holdings Manager'!$C$2:$H$63,6,FALSE)</f>
        <v>1729581.64</v>
      </c>
      <c r="M50" s="49">
        <f>VLOOKUP(D50,Sheet1!$C$1:$H$59,6,FALSE)</f>
        <v>1728573.07</v>
      </c>
      <c r="N50" s="42">
        <f t="shared" si="3"/>
        <v>1008.5699999998324</v>
      </c>
      <c r="O50" s="49">
        <f>IFERROR(VLOOKUP(D50,'Accruals Manager'!$B$2:$C$33,2,FALSE),0)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51">
        <v>43769</v>
      </c>
      <c r="B51" s="40" t="s">
        <v>59</v>
      </c>
      <c r="C51" s="47">
        <f>VLOOKUP(D51,'Holdings Manager'!$C$2:$O$63,13,FALSE)</f>
        <v>41</v>
      </c>
      <c r="D51" s="48">
        <v>4031879</v>
      </c>
      <c r="E51" s="48">
        <v>403187909</v>
      </c>
      <c r="F51" s="49">
        <f>VLOOKUP(D51,'Holdings Manager'!$C$2:$E$63,3,FALSE)</f>
        <v>43721</v>
      </c>
      <c r="G51" s="49">
        <f>VLOOKUP(D51,Sheet1!$C$1:$E$59,3,FALSE)</f>
        <v>43721</v>
      </c>
      <c r="H51" s="41">
        <f t="shared" si="1"/>
        <v>0</v>
      </c>
      <c r="I51" s="49">
        <f>VLOOKUP(D51,'Holdings Manager'!$C$2:$J$63,8,FALSE)</f>
        <v>23.57</v>
      </c>
      <c r="J51" s="49">
        <f>VLOOKUP(D51,Sheet1!$C$1:$J$59,8,FALSE)</f>
        <v>23.57</v>
      </c>
      <c r="K51" s="42">
        <f t="shared" si="2"/>
        <v>0</v>
      </c>
      <c r="L51" s="49">
        <f>VLOOKUP(D51,'Holdings Manager'!$C$2:$H$63,6,FALSE)</f>
        <v>1149682.3400000001</v>
      </c>
      <c r="M51" s="49">
        <f>VLOOKUP(D51,Sheet1!$C$1:$H$59,6,FALSE)</f>
        <v>1149011.93</v>
      </c>
      <c r="N51" s="42">
        <f t="shared" si="3"/>
        <v>670.41000000014901</v>
      </c>
      <c r="O51" s="49">
        <f>IFERROR(VLOOKUP(D51,'Accruals Manager'!$B$2:$C$33,2,FALSE),0)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51">
        <v>43769</v>
      </c>
      <c r="B52" s="40" t="s">
        <v>59</v>
      </c>
      <c r="C52" s="47">
        <f>VLOOKUP(D52,'Holdings Manager'!$C$2:$O$63,13,FALSE)</f>
        <v>43</v>
      </c>
      <c r="D52" s="48">
        <v>2821481</v>
      </c>
      <c r="E52" s="48">
        <v>835699307</v>
      </c>
      <c r="F52" s="49">
        <f>VLOOKUP(D52,'Holdings Manager'!$C$2:$E$63,3,FALSE)</f>
        <v>41226</v>
      </c>
      <c r="G52" s="49">
        <f>VLOOKUP(D52,Sheet1!$C$1:$E$59,3,FALSE)</f>
        <v>41226</v>
      </c>
      <c r="H52" s="41">
        <f t="shared" si="1"/>
        <v>0</v>
      </c>
      <c r="I52" s="49">
        <f>VLOOKUP(D52,'Holdings Manager'!$C$2:$J$63,8,FALSE)</f>
        <v>60.83</v>
      </c>
      <c r="J52" s="49">
        <f>VLOOKUP(D52,Sheet1!$C$1:$J$59,8,FALSE)</f>
        <v>60.83</v>
      </c>
      <c r="K52" s="42">
        <f t="shared" si="2"/>
        <v>0</v>
      </c>
      <c r="L52" s="49">
        <f>VLOOKUP(D52,'Holdings Manager'!$C$2:$H$63,6,FALSE)</f>
        <v>2507777.58</v>
      </c>
      <c r="M52" s="49">
        <f>VLOOKUP(D52,Sheet1!$C$1:$H$59,6,FALSE)</f>
        <v>2507777.58</v>
      </c>
      <c r="N52" s="42">
        <f t="shared" si="3"/>
        <v>0</v>
      </c>
      <c r="O52" s="49">
        <f>IFERROR(VLOOKUP(D52,'Accruals Manager'!$B$2:$C$33,2,FALSE),0)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51">
        <v>43769</v>
      </c>
      <c r="B53" s="40" t="s">
        <v>59</v>
      </c>
      <c r="C53" s="47">
        <f>VLOOKUP(D53,'Holdings Manager'!$C$2:$O$63,13,FALSE)</f>
        <v>41</v>
      </c>
      <c r="D53" s="48">
        <v>2793182</v>
      </c>
      <c r="E53" s="48">
        <v>292505104</v>
      </c>
      <c r="F53" s="49">
        <f>VLOOKUP(D53,'Holdings Manager'!$C$2:$E$63,3,FALSE)</f>
        <v>101063</v>
      </c>
      <c r="G53" s="49">
        <f>VLOOKUP(D53,Sheet1!$C$1:$E$59,3,FALSE)</f>
        <v>101063</v>
      </c>
      <c r="H53" s="41">
        <f t="shared" si="1"/>
        <v>0</v>
      </c>
      <c r="I53" s="49">
        <f>VLOOKUP(D53,'Holdings Manager'!$C$2:$J$63,8,FALSE)</f>
        <v>3.93</v>
      </c>
      <c r="J53" s="49">
        <f>VLOOKUP(D53,Sheet1!$C$1:$J$59,8,FALSE)</f>
        <v>3.93</v>
      </c>
      <c r="K53" s="42">
        <f t="shared" si="2"/>
        <v>0</v>
      </c>
      <c r="L53" s="49">
        <f>VLOOKUP(D53,'Holdings Manager'!$C$2:$H$63,6,FALSE)</f>
        <v>397177.59</v>
      </c>
      <c r="M53" s="49">
        <f>VLOOKUP(D53,Sheet1!$C$1:$H$59,6,FALSE)</f>
        <v>397177.59</v>
      </c>
      <c r="N53" s="42">
        <f t="shared" si="3"/>
        <v>0</v>
      </c>
      <c r="O53" s="49">
        <f>IFERROR(VLOOKUP(D53,'Accruals Manager'!$B$2:$C$33,2,FALSE),0)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51">
        <v>43769</v>
      </c>
      <c r="B54" s="40" t="s">
        <v>59</v>
      </c>
      <c r="C54" s="47">
        <f>VLOOKUP(D54,'Holdings Manager'!$C$2:$O$63,13,FALSE)</f>
        <v>43</v>
      </c>
      <c r="D54" s="48">
        <v>2775135</v>
      </c>
      <c r="E54" s="48">
        <v>803054204</v>
      </c>
      <c r="F54" s="49">
        <f>VLOOKUP(D54,'Holdings Manager'!$C$2:$E$63,3,FALSE)</f>
        <v>13700</v>
      </c>
      <c r="G54" s="49">
        <f>VLOOKUP(D54,Sheet1!$C$1:$E$59,3,FALSE)</f>
        <v>13700</v>
      </c>
      <c r="H54" s="41">
        <f t="shared" si="1"/>
        <v>0</v>
      </c>
      <c r="I54" s="49">
        <f>VLOOKUP(D54,'Holdings Manager'!$C$2:$J$63,8,FALSE)</f>
        <v>132.58000000000001</v>
      </c>
      <c r="J54" s="49">
        <f>VLOOKUP(D54,Sheet1!$C$1:$J$59,8,FALSE)</f>
        <v>132.58000000000001</v>
      </c>
      <c r="K54" s="42">
        <f t="shared" si="2"/>
        <v>0</v>
      </c>
      <c r="L54" s="49">
        <f>VLOOKUP(D54,'Holdings Manager'!$C$2:$H$63,6,FALSE)</f>
        <v>1816346</v>
      </c>
      <c r="M54" s="49">
        <f>VLOOKUP(D54,Sheet1!$C$1:$H$59,6,FALSE)</f>
        <v>1816346</v>
      </c>
      <c r="N54" s="42">
        <f t="shared" si="3"/>
        <v>0</v>
      </c>
      <c r="O54" s="49">
        <f>IFERROR(VLOOKUP(D54,'Accruals Manager'!$B$2:$C$33,2,FALSE),0)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51">
        <v>43769</v>
      </c>
      <c r="B55" s="40" t="s">
        <v>59</v>
      </c>
      <c r="C55" s="47">
        <f>VLOOKUP(D55,'Holdings Manager'!$C$2:$O$63,13,FALSE)</f>
        <v>43</v>
      </c>
      <c r="D55" s="48">
        <v>2704485</v>
      </c>
      <c r="E55" s="48">
        <v>705015105</v>
      </c>
      <c r="F55" s="49">
        <f>VLOOKUP(D55,'Holdings Manager'!$C$2:$E$63,3,FALSE)</f>
        <v>99014</v>
      </c>
      <c r="G55" s="49">
        <f>VLOOKUP(D55,Sheet1!$C$1:$E$59,3,FALSE)</f>
        <v>99014</v>
      </c>
      <c r="H55" s="41">
        <f t="shared" si="1"/>
        <v>0</v>
      </c>
      <c r="I55" s="49">
        <f>VLOOKUP(D55,'Holdings Manager'!$C$2:$J$63,8,FALSE)</f>
        <v>8.8000000000000007</v>
      </c>
      <c r="J55" s="49">
        <f>VLOOKUP(D55,Sheet1!$C$1:$J$59,8,FALSE)</f>
        <v>8.8000000000000007</v>
      </c>
      <c r="K55" s="42">
        <f t="shared" si="2"/>
        <v>0</v>
      </c>
      <c r="L55" s="49">
        <f>VLOOKUP(D55,'Holdings Manager'!$C$2:$H$63,6,FALSE)</f>
        <v>871323.2</v>
      </c>
      <c r="M55" s="49">
        <f>VLOOKUP(D55,Sheet1!$C$1:$H$59,6,FALSE)</f>
        <v>871323.2</v>
      </c>
      <c r="N55" s="42">
        <f t="shared" si="3"/>
        <v>0</v>
      </c>
      <c r="O55" s="49">
        <f>IFERROR(VLOOKUP(D55,'Accruals Manager'!$B$2:$C$33,2,FALSE),0)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51">
        <v>43769</v>
      </c>
      <c r="B56" s="40" t="s">
        <v>59</v>
      </c>
      <c r="C56" s="47">
        <f>VLOOKUP(D56,'Holdings Manager'!$C$2:$O$63,13,FALSE)</f>
        <v>41</v>
      </c>
      <c r="D56" s="48">
        <v>2655657</v>
      </c>
      <c r="E56" s="48">
        <v>683715106</v>
      </c>
      <c r="F56" s="49">
        <f>VLOOKUP(D56,'Holdings Manager'!$C$2:$E$63,3,FALSE)</f>
        <v>30760</v>
      </c>
      <c r="G56" s="49">
        <f>VLOOKUP(D56,Sheet1!$C$1:$E$59,3,FALSE)</f>
        <v>30760</v>
      </c>
      <c r="H56" s="41">
        <f t="shared" si="1"/>
        <v>0</v>
      </c>
      <c r="I56" s="49">
        <f>VLOOKUP(D56,'Holdings Manager'!$C$2:$J$63,8,FALSE)</f>
        <v>40.26</v>
      </c>
      <c r="J56" s="49">
        <f>VLOOKUP(D56,Sheet1!$C$1:$J$59,8,FALSE)</f>
        <v>40.26</v>
      </c>
      <c r="K56" s="42">
        <f t="shared" si="2"/>
        <v>0</v>
      </c>
      <c r="L56" s="49">
        <f>VLOOKUP(D56,'Holdings Manager'!$C$2:$H$63,6,FALSE)</f>
        <v>1238397.6000000001</v>
      </c>
      <c r="M56" s="49">
        <f>VLOOKUP(D56,Sheet1!$C$1:$H$59,6,FALSE)</f>
        <v>1238397.6000000001</v>
      </c>
      <c r="N56" s="42">
        <f t="shared" si="3"/>
        <v>0</v>
      </c>
      <c r="O56" s="49">
        <f>IFERROR(VLOOKUP(D56,'Accruals Manager'!$B$2:$C$33,2,FALSE),0)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51">
        <v>43769</v>
      </c>
      <c r="B57" s="40" t="s">
        <v>59</v>
      </c>
      <c r="C57" s="47">
        <f>VLOOKUP(D57,'Holdings Manager'!$C$2:$O$63,13,FALSE)</f>
        <v>43</v>
      </c>
      <c r="D57" s="48">
        <v>2615565</v>
      </c>
      <c r="E57" s="48" t="s">
        <v>162</v>
      </c>
      <c r="F57" s="49">
        <f>VLOOKUP(D57,'Holdings Manager'!$C$2:$E$63,3,FALSE)</f>
        <v>40885</v>
      </c>
      <c r="G57" s="49">
        <f>VLOOKUP(D57,Sheet1!$C$1:$E$59,3,FALSE)</f>
        <v>40885</v>
      </c>
      <c r="H57" s="41">
        <f t="shared" si="1"/>
        <v>0</v>
      </c>
      <c r="I57" s="49">
        <f>VLOOKUP(D57,'Holdings Manager'!$C$2:$J$63,8,FALSE)</f>
        <v>43.22</v>
      </c>
      <c r="J57" s="49">
        <f>VLOOKUP(D57,Sheet1!$C$1:$J$59,8,FALSE)</f>
        <v>43.22</v>
      </c>
      <c r="K57" s="42">
        <f t="shared" si="2"/>
        <v>0</v>
      </c>
      <c r="L57" s="49">
        <f>VLOOKUP(D57,'Holdings Manager'!$C$2:$H$63,6,FALSE)</f>
        <v>1767049.7</v>
      </c>
      <c r="M57" s="49">
        <f>VLOOKUP(D57,Sheet1!$C$1:$H$59,6,FALSE)</f>
        <v>1767049.7</v>
      </c>
      <c r="N57" s="42">
        <f t="shared" si="3"/>
        <v>0</v>
      </c>
      <c r="O57" s="49">
        <f>IFERROR(VLOOKUP(D57,'Accruals Manager'!$B$2:$C$33,2,FALSE),0)</f>
        <v>11774.88</v>
      </c>
      <c r="P57" s="49">
        <v>11774.88</v>
      </c>
      <c r="Q57" s="41">
        <f t="shared" si="0"/>
        <v>0</v>
      </c>
      <c r="R57" s="43"/>
      <c r="S57" s="43"/>
    </row>
    <row r="58" spans="1:19" x14ac:dyDescent="0.2">
      <c r="A58" s="51">
        <v>43769</v>
      </c>
      <c r="B58" s="40" t="s">
        <v>59</v>
      </c>
      <c r="C58" s="47">
        <f>VLOOKUP(D58,'Holdings Manager'!$C$2:$O$63,13,FALSE)</f>
        <v>43</v>
      </c>
      <c r="D58" s="48">
        <v>2559975</v>
      </c>
      <c r="E58" s="48" t="s">
        <v>132</v>
      </c>
      <c r="F58" s="49">
        <f>VLOOKUP(D58,'Holdings Manager'!$C$2:$E$63,3,FALSE)</f>
        <v>22414</v>
      </c>
      <c r="G58" s="49">
        <f>VLOOKUP(D58,Sheet1!$C$1:$E$59,3,FALSE)</f>
        <v>22414</v>
      </c>
      <c r="H58" s="41">
        <f t="shared" si="1"/>
        <v>0</v>
      </c>
      <c r="I58" s="49">
        <f>VLOOKUP(D58,'Holdings Manager'!$C$2:$J$63,8,FALSE)</f>
        <v>19.37</v>
      </c>
      <c r="J58" s="49">
        <f>VLOOKUP(D58,Sheet1!$C$1:$J$59,8,FALSE)</f>
        <v>19.39</v>
      </c>
      <c r="K58" s="42">
        <f t="shared" si="2"/>
        <v>-1.9999999999999574E-2</v>
      </c>
      <c r="L58" s="49">
        <f>VLOOKUP(D58,'Holdings Manager'!$C$2:$H$63,6,FALSE)</f>
        <v>434159.18</v>
      </c>
      <c r="M58" s="49">
        <f>VLOOKUP(D58,Sheet1!$C$1:$H$59,6,FALSE)</f>
        <v>434562.63</v>
      </c>
      <c r="N58" s="42">
        <f t="shared" si="3"/>
        <v>-403.45000000001164</v>
      </c>
      <c r="O58" s="49">
        <f>IFERROR(VLOOKUP(D58,'Accruals Manager'!$B$2:$C$33,2,FALSE),0)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51">
        <v>43769</v>
      </c>
      <c r="B59" s="40" t="s">
        <v>59</v>
      </c>
      <c r="C59" s="47">
        <f>VLOOKUP(D59,'Holdings Manager'!$C$2:$O$63,13,FALSE)</f>
        <v>43</v>
      </c>
      <c r="D59" s="48">
        <v>2430025</v>
      </c>
      <c r="E59" s="48">
        <v>861012102</v>
      </c>
      <c r="F59" s="49">
        <f>VLOOKUP(D59,'Holdings Manager'!$C$2:$E$63,3,FALSE)</f>
        <v>64583</v>
      </c>
      <c r="G59" s="49">
        <f>VLOOKUP(D59,Sheet1!$C$1:$E$59,3,FALSE)</f>
        <v>64583</v>
      </c>
      <c r="H59" s="41">
        <f t="shared" si="1"/>
        <v>0</v>
      </c>
      <c r="I59" s="49">
        <f>VLOOKUP(D59,'Holdings Manager'!$C$2:$J$63,8,FALSE)</f>
        <v>22.68</v>
      </c>
      <c r="J59" s="49">
        <f>VLOOKUP(D59,Sheet1!$C$1:$J$59,8,FALSE)</f>
        <v>22.68</v>
      </c>
      <c r="K59" s="42">
        <f t="shared" si="2"/>
        <v>0</v>
      </c>
      <c r="L59" s="49">
        <f>VLOOKUP(D59,'Holdings Manager'!$C$2:$H$63,6,FALSE)</f>
        <v>1464742.44</v>
      </c>
      <c r="M59" s="49">
        <f>VLOOKUP(D59,Sheet1!$C$1:$H$59,6,FALSE)</f>
        <v>1464742.44</v>
      </c>
      <c r="N59" s="42">
        <f t="shared" si="3"/>
        <v>0</v>
      </c>
      <c r="O59" s="49">
        <f>IFERROR(VLOOKUP(D59,'Accruals Manager'!$B$2:$C$33,2,FALSE),0)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51">
        <v>43769</v>
      </c>
      <c r="B60" s="40" t="s">
        <v>59</v>
      </c>
      <c r="C60" s="47">
        <f>VLOOKUP(D60,'Holdings Manager'!$C$2:$O$63,13,FALSE)</f>
        <v>43</v>
      </c>
      <c r="D60" s="48">
        <v>2402444</v>
      </c>
      <c r="E60" s="48">
        <v>686330101</v>
      </c>
      <c r="F60" s="49">
        <f>VLOOKUP(D60,'Holdings Manager'!$C$2:$E$63,3,FALSE)</f>
        <v>17307</v>
      </c>
      <c r="G60" s="49">
        <f>VLOOKUP(D60,Sheet1!$C$1:$E$59,3,FALSE)</f>
        <v>17307</v>
      </c>
      <c r="H60" s="41">
        <f t="shared" si="1"/>
        <v>0</v>
      </c>
      <c r="I60" s="49">
        <f>VLOOKUP(D60,'Holdings Manager'!$C$2:$J$63,8,FALSE)</f>
        <v>78.45</v>
      </c>
      <c r="J60" s="49">
        <f>VLOOKUP(D60,Sheet1!$C$1:$J$59,8,FALSE)</f>
        <v>78.45</v>
      </c>
      <c r="K60" s="42">
        <f t="shared" si="2"/>
        <v>0</v>
      </c>
      <c r="L60" s="49">
        <f>VLOOKUP(D60,'Holdings Manager'!$C$2:$H$63,6,FALSE)</f>
        <v>1357734.15</v>
      </c>
      <c r="M60" s="49">
        <f>VLOOKUP(D60,Sheet1!$C$1:$H$59,6,FALSE)</f>
        <v>1357734.15</v>
      </c>
      <c r="N60" s="42">
        <f t="shared" si="3"/>
        <v>0</v>
      </c>
      <c r="O60" s="49">
        <f>IFERROR(VLOOKUP(D60,'Accruals Manager'!$B$2:$C$33,2,FALSE),0)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51">
        <v>43769</v>
      </c>
      <c r="B61" s="40" t="s">
        <v>59</v>
      </c>
      <c r="C61" s="47">
        <f>VLOOKUP(D61,'Holdings Manager'!$C$2:$O$63,13,FALSE)</f>
        <v>41</v>
      </c>
      <c r="D61" s="48">
        <v>2311614</v>
      </c>
      <c r="E61" s="48" t="s">
        <v>121</v>
      </c>
      <c r="F61" s="49">
        <f>VLOOKUP(D61,'Holdings Manager'!$C$2:$E$63,3,FALSE)</f>
        <v>13944</v>
      </c>
      <c r="G61" s="49">
        <f>VLOOKUP(D61,Sheet1!$C$1:$E$59,3,FALSE)</f>
        <v>13944</v>
      </c>
      <c r="H61" s="41">
        <f t="shared" si="1"/>
        <v>0</v>
      </c>
      <c r="I61" s="49">
        <f>VLOOKUP(D61,'Holdings Manager'!$C$2:$J$63,8,FALSE)</f>
        <v>163.91</v>
      </c>
      <c r="J61" s="49">
        <f>VLOOKUP(D61,Sheet1!$C$1:$J$59,8,FALSE)</f>
        <v>163.91</v>
      </c>
      <c r="K61" s="42">
        <f t="shared" si="2"/>
        <v>0</v>
      </c>
      <c r="L61" s="49">
        <f>VLOOKUP(D61,'Holdings Manager'!$C$2:$H$63,6,FALSE)</f>
        <v>2285561.04</v>
      </c>
      <c r="M61" s="49">
        <f>VLOOKUP(D61,Sheet1!$C$1:$H$59,6,FALSE)</f>
        <v>2285561.04</v>
      </c>
      <c r="N61" s="42">
        <f t="shared" si="3"/>
        <v>0</v>
      </c>
      <c r="O61" s="49">
        <f>IFERROR(VLOOKUP(D61,'Accruals Manager'!$B$2:$C$33,2,FALSE),0)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51">
        <v>43769</v>
      </c>
      <c r="B62" s="40" t="s">
        <v>59</v>
      </c>
      <c r="C62" s="47">
        <f>VLOOKUP(D62,'Holdings Manager'!$C$2:$O$63,13,FALSE)</f>
        <v>41</v>
      </c>
      <c r="D62" s="48">
        <v>2181334</v>
      </c>
      <c r="E62" s="48" t="s">
        <v>117</v>
      </c>
      <c r="F62" s="49">
        <f>VLOOKUP(D62,'Holdings Manager'!$C$2:$E$63,3,FALSE)</f>
        <v>13734</v>
      </c>
      <c r="G62" s="49">
        <f>VLOOKUP(D62,Sheet1!$C$1:$E$59,3,FALSE)</f>
        <v>13734</v>
      </c>
      <c r="H62" s="41">
        <f t="shared" si="1"/>
        <v>0</v>
      </c>
      <c r="I62" s="49">
        <f>VLOOKUP(D62,'Holdings Manager'!$C$2:$J$63,8,FALSE)</f>
        <v>112.41</v>
      </c>
      <c r="J62" s="49">
        <f>VLOOKUP(D62,Sheet1!$C$1:$J$59,8,FALSE)</f>
        <v>112.41</v>
      </c>
      <c r="K62" s="42">
        <f t="shared" si="2"/>
        <v>0</v>
      </c>
      <c r="L62" s="49">
        <f>VLOOKUP(D62,'Holdings Manager'!$C$2:$H$63,6,FALSE)</f>
        <v>1543838.94</v>
      </c>
      <c r="M62" s="49">
        <f>VLOOKUP(D62,Sheet1!$C$1:$H$59,6,FALSE)</f>
        <v>1543838.94</v>
      </c>
      <c r="N62" s="42">
        <f t="shared" si="3"/>
        <v>0</v>
      </c>
      <c r="O62" s="49">
        <f>IFERROR(VLOOKUP(D62,'Accruals Manager'!$B$2:$C$33,2,FALSE),0)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51">
        <v>43769</v>
      </c>
      <c r="B63" s="40" t="s">
        <v>59</v>
      </c>
      <c r="C63" s="47">
        <f>VLOOKUP(D63,'Holdings Manager'!$C$2:$O$63,13,FALSE)</f>
        <v>41</v>
      </c>
      <c r="D63" s="48">
        <v>2125097</v>
      </c>
      <c r="E63" s="48">
        <v>124765108</v>
      </c>
      <c r="F63" s="49">
        <f>VLOOKUP(D63,'Holdings Manager'!$C$2:$E$63,3,FALSE)</f>
        <v>61706</v>
      </c>
      <c r="G63" s="49">
        <f>VLOOKUP(D63,Sheet1!$C$1:$E$59,3,FALSE)</f>
        <v>61706</v>
      </c>
      <c r="H63" s="41">
        <f t="shared" si="1"/>
        <v>0</v>
      </c>
      <c r="I63" s="49">
        <f>VLOOKUP(D63,'Holdings Manager'!$C$2:$J$63,8,FALSE)</f>
        <v>25.09</v>
      </c>
      <c r="J63" s="49">
        <f>VLOOKUP(D63,Sheet1!$C$1:$J$59,8,FALSE)</f>
        <v>25.09</v>
      </c>
      <c r="K63" s="42">
        <f t="shared" si="2"/>
        <v>0</v>
      </c>
      <c r="L63" s="49">
        <f>VLOOKUP(D63,'Holdings Manager'!$C$2:$H$63,6,FALSE)</f>
        <v>1548203.54</v>
      </c>
      <c r="M63" s="49">
        <f>VLOOKUP(D63,Sheet1!$C$1:$H$59,6,FALSE)</f>
        <v>1548203.54</v>
      </c>
      <c r="N63" s="42">
        <f t="shared" si="3"/>
        <v>0</v>
      </c>
      <c r="O63" s="49">
        <f>IFERROR(VLOOKUP(D63,'Accruals Manager'!$B$2:$C$33,2,FALSE),0)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51">
        <v>43769</v>
      </c>
      <c r="B64" s="40" t="s">
        <v>59</v>
      </c>
      <c r="C64" s="48">
        <f>VLOOKUP(D64,'Holdings Manager'!$C$2:$O$63,13,FALSE)</f>
        <v>41</v>
      </c>
      <c r="D64" s="48">
        <v>2124533</v>
      </c>
      <c r="E64" s="48">
        <v>878742204</v>
      </c>
      <c r="F64" s="49">
        <f>VLOOKUP(D64,'Holdings Manager'!$C$2:$E$63,3,FALSE)</f>
        <v>26789</v>
      </c>
      <c r="G64" s="49">
        <f>VLOOKUP(D64,Sheet1!$C$1:$E$59,3,FALSE)</f>
        <v>26789</v>
      </c>
      <c r="H64" s="41">
        <f t="shared" si="1"/>
        <v>0</v>
      </c>
      <c r="I64" s="49">
        <f>VLOOKUP(D64,'Holdings Manager'!$C$2:$J$63,8,FALSE)</f>
        <v>15.83</v>
      </c>
      <c r="J64" s="49">
        <f>VLOOKUP(D64,Sheet1!$C$1:$J$59,8,FALSE)</f>
        <v>15.83</v>
      </c>
      <c r="K64" s="42">
        <f t="shared" si="2"/>
        <v>0</v>
      </c>
      <c r="L64" s="49">
        <f>VLOOKUP(D64,'Holdings Manager'!$C$2:$H$63,6,FALSE)</f>
        <v>424069.87</v>
      </c>
      <c r="M64" s="49">
        <f>VLOOKUP(D64,Sheet1!$C$1:$H$59,6,FALSE)</f>
        <v>424069.87</v>
      </c>
      <c r="N64" s="42">
        <f t="shared" si="3"/>
        <v>0</v>
      </c>
      <c r="O64" s="49">
        <f>IFERROR(VLOOKUP(D64,'Accruals Manager'!$B$2:$C$33,2,FALSE),0)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51">
        <v>43769</v>
      </c>
      <c r="B65" s="40" t="s">
        <v>59</v>
      </c>
      <c r="C65" s="48">
        <f>VLOOKUP(D65,'Holdings Manager'!$C$2:$O$63,13,FALSE)</f>
        <v>43</v>
      </c>
      <c r="D65" s="48">
        <v>2031730</v>
      </c>
      <c r="E65" s="48">
        <v>294821608</v>
      </c>
      <c r="F65" s="49">
        <f>VLOOKUP(D65,'Holdings Manager'!$C$2:$E$63,3,FALSE)</f>
        <v>165319</v>
      </c>
      <c r="G65" s="49">
        <f>VLOOKUP(D65,Sheet1!$C$1:$E$59,3,FALSE)</f>
        <v>165319</v>
      </c>
      <c r="H65" s="41">
        <f t="shared" si="1"/>
        <v>0</v>
      </c>
      <c r="I65" s="49">
        <f>VLOOKUP(D65,'Holdings Manager'!$C$2:$J$63,8,FALSE)</f>
        <v>8.7200000000000006</v>
      </c>
      <c r="J65" s="49">
        <f>VLOOKUP(D65,Sheet1!$C$1:$J$59,8,FALSE)</f>
        <v>8.7200000000000006</v>
      </c>
      <c r="K65" s="42">
        <f t="shared" si="2"/>
        <v>0</v>
      </c>
      <c r="L65" s="49">
        <f>VLOOKUP(D65,'Holdings Manager'!$C$2:$H$63,6,FALSE)</f>
        <v>1441581.68</v>
      </c>
      <c r="M65" s="49">
        <f>VLOOKUP(D65,Sheet1!$C$1:$H$59,6,FALSE)</f>
        <v>1441581.68</v>
      </c>
      <c r="N65" s="42">
        <f t="shared" si="3"/>
        <v>0</v>
      </c>
      <c r="O65" s="49">
        <f>IFERROR(VLOOKUP(D65,'Accruals Manager'!$B$2:$C$33,2,FALSE),0)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51">
        <v>43769</v>
      </c>
      <c r="B66" s="40" t="s">
        <v>59</v>
      </c>
      <c r="C66" s="48" t="s">
        <v>107</v>
      </c>
      <c r="D66" s="48" t="s">
        <v>322</v>
      </c>
      <c r="E66" s="48" t="s">
        <v>322</v>
      </c>
      <c r="F66" s="49"/>
      <c r="G66" s="49"/>
      <c r="H66" s="41">
        <f t="shared" si="1"/>
        <v>0</v>
      </c>
      <c r="I66" s="49">
        <v>1</v>
      </c>
      <c r="J66" s="49">
        <v>1</v>
      </c>
      <c r="K66" s="42">
        <f t="shared" si="2"/>
        <v>0</v>
      </c>
      <c r="L66" s="49">
        <v>-11366.02</v>
      </c>
      <c r="M66" s="49">
        <v>0</v>
      </c>
      <c r="N66" s="42">
        <f t="shared" si="3"/>
        <v>-11366.02</v>
      </c>
      <c r="O66" s="49">
        <f>IFERROR(VLOOKUP(D66,'Accruals Manager'!$B$2:$C$33,2,FALSE),0)</f>
        <v>0</v>
      </c>
      <c r="P66" s="49">
        <v>0</v>
      </c>
      <c r="Q66" s="41">
        <f t="shared" si="0"/>
        <v>0</v>
      </c>
      <c r="R66" s="43"/>
      <c r="S66" s="43"/>
    </row>
    <row r="67" spans="1:19" ht="15" x14ac:dyDescent="0.25">
      <c r="A67" s="51">
        <v>43769</v>
      </c>
      <c r="B67" s="40" t="s">
        <v>59</v>
      </c>
      <c r="C67" s="48" t="s">
        <v>107</v>
      </c>
      <c r="D67" s="48" t="s">
        <v>332</v>
      </c>
      <c r="E67" s="48" t="s">
        <v>332</v>
      </c>
      <c r="F67" s="53"/>
      <c r="G67" s="54"/>
      <c r="H67" s="41">
        <f t="shared" si="1"/>
        <v>0</v>
      </c>
      <c r="I67" s="49">
        <v>1</v>
      </c>
      <c r="J67" s="49">
        <v>1</v>
      </c>
      <c r="K67" s="42">
        <f t="shared" si="2"/>
        <v>0</v>
      </c>
      <c r="L67" s="49">
        <v>77.569999999999993</v>
      </c>
      <c r="M67" s="49">
        <v>77.53</v>
      </c>
      <c r="N67" s="42">
        <f t="shared" si="3"/>
        <v>3.9999999999992042E-2</v>
      </c>
      <c r="O67" s="49">
        <f>IFERROR(VLOOKUP(D67,'Accruals Manager'!$B$2:$C$33,2,FALSE),0)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51">
        <v>43769</v>
      </c>
      <c r="B68" s="40" t="s">
        <v>59</v>
      </c>
      <c r="C68" s="48" t="s">
        <v>107</v>
      </c>
      <c r="D68" s="48" t="s">
        <v>366</v>
      </c>
      <c r="E68" s="48" t="s">
        <v>366</v>
      </c>
      <c r="F68" s="53"/>
      <c r="G68" s="49"/>
      <c r="H68" s="41">
        <f t="shared" si="1"/>
        <v>0</v>
      </c>
      <c r="I68" s="49">
        <v>1</v>
      </c>
      <c r="J68" s="49">
        <v>1</v>
      </c>
      <c r="K68" s="42">
        <f t="shared" si="2"/>
        <v>0</v>
      </c>
      <c r="L68" s="49">
        <v>83116.740000000005</v>
      </c>
      <c r="M68" s="49">
        <v>83154.66</v>
      </c>
      <c r="N68" s="42">
        <f t="shared" si="3"/>
        <v>-37.919999999998254</v>
      </c>
      <c r="O68" s="49">
        <f>IFERROR(VLOOKUP(D68,'Accruals Manager'!$B$2:$C$33,2,FALSE),0)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51">
        <v>43769</v>
      </c>
      <c r="B69" s="40" t="s">
        <v>59</v>
      </c>
      <c r="C69" s="48" t="s">
        <v>107</v>
      </c>
      <c r="D69" s="48" t="s">
        <v>408</v>
      </c>
      <c r="E69" s="48" t="s">
        <v>408</v>
      </c>
      <c r="F69" s="53"/>
      <c r="G69" s="49"/>
      <c r="H69" s="41">
        <f t="shared" si="1"/>
        <v>0</v>
      </c>
      <c r="I69" s="49">
        <v>1</v>
      </c>
      <c r="J69" s="49">
        <v>1</v>
      </c>
      <c r="K69" s="42">
        <f t="shared" si="2"/>
        <v>0</v>
      </c>
      <c r="L69" s="49">
        <v>80543.3</v>
      </c>
      <c r="M69" s="49">
        <v>80413.09</v>
      </c>
      <c r="N69" s="42">
        <f t="shared" si="3"/>
        <v>130.2100000000064</v>
      </c>
      <c r="O69" s="49">
        <f>IFERROR(VLOOKUP(D69,'Accruals Manager'!$B$2:$C$33,2,FALSE),0)</f>
        <v>0</v>
      </c>
      <c r="P69" s="49">
        <v>0</v>
      </c>
      <c r="Q69" s="41">
        <f t="shared" si="0"/>
        <v>0</v>
      </c>
      <c r="R69" s="43"/>
      <c r="S69" s="43"/>
    </row>
    <row r="70" spans="1:19" x14ac:dyDescent="0.2">
      <c r="A70" s="51">
        <v>43769</v>
      </c>
      <c r="B70" s="40" t="s">
        <v>59</v>
      </c>
      <c r="C70" s="48" t="s">
        <v>107</v>
      </c>
      <c r="D70" s="48" t="s">
        <v>319</v>
      </c>
      <c r="E70" s="48" t="s">
        <v>319</v>
      </c>
      <c r="F70" s="53"/>
      <c r="G70" s="49"/>
      <c r="H70" s="41">
        <f t="shared" si="1"/>
        <v>0</v>
      </c>
      <c r="I70" s="49">
        <v>1</v>
      </c>
      <c r="J70" s="49">
        <v>1</v>
      </c>
      <c r="K70" s="42">
        <f t="shared" si="2"/>
        <v>0</v>
      </c>
      <c r="L70" s="49">
        <v>90.22</v>
      </c>
      <c r="M70" s="49">
        <v>90.29</v>
      </c>
      <c r="N70" s="42">
        <f t="shared" si="3"/>
        <v>-7.000000000000739E-2</v>
      </c>
      <c r="O70" s="49">
        <f>IFERROR(VLOOKUP(D70,'Accruals Manager'!$B$2:$C$33,2,FALSE),0)</f>
        <v>0</v>
      </c>
      <c r="P70" s="49">
        <v>0</v>
      </c>
      <c r="Q70" s="41">
        <f t="shared" si="0"/>
        <v>0</v>
      </c>
      <c r="R70" s="43"/>
      <c r="S70" s="43"/>
    </row>
    <row r="71" spans="1:19" ht="15" x14ac:dyDescent="0.25">
      <c r="A71" s="51">
        <v>43769</v>
      </c>
      <c r="B71" s="40" t="s">
        <v>59</v>
      </c>
      <c r="C71" s="48" t="s">
        <v>107</v>
      </c>
      <c r="D71" s="48" t="s">
        <v>329</v>
      </c>
      <c r="E71" s="48" t="s">
        <v>329</v>
      </c>
      <c r="F71" s="53"/>
      <c r="G71" s="54"/>
      <c r="H71" s="41">
        <f t="shared" si="1"/>
        <v>0</v>
      </c>
      <c r="I71" s="49">
        <v>1</v>
      </c>
      <c r="J71" s="49">
        <v>1</v>
      </c>
      <c r="K71" s="42">
        <f t="shared" si="2"/>
        <v>0</v>
      </c>
      <c r="L71" s="49">
        <v>46231.76</v>
      </c>
      <c r="M71" s="49">
        <v>46231.79</v>
      </c>
      <c r="N71" s="42">
        <f t="shared" si="3"/>
        <v>-2.9999999998835847E-2</v>
      </c>
      <c r="O71" s="49">
        <f>IFERROR(VLOOKUP(D71,'Accruals Manager'!$B$2:$C$33,2,FALSE),0)</f>
        <v>0</v>
      </c>
      <c r="P71" s="49">
        <v>0</v>
      </c>
      <c r="Q71" s="41">
        <f t="shared" si="0"/>
        <v>0</v>
      </c>
      <c r="R71" s="43"/>
      <c r="S71" s="43"/>
    </row>
    <row r="72" spans="1:19" x14ac:dyDescent="0.2">
      <c r="A72" s="51">
        <v>43769</v>
      </c>
      <c r="B72" s="40" t="s">
        <v>59</v>
      </c>
      <c r="C72" s="48" t="s">
        <v>108</v>
      </c>
      <c r="D72" s="48" t="s">
        <v>349</v>
      </c>
      <c r="E72" s="48" t="s">
        <v>349</v>
      </c>
      <c r="F72" s="53"/>
      <c r="G72" s="49"/>
      <c r="H72" s="41">
        <f t="shared" si="1"/>
        <v>0</v>
      </c>
      <c r="I72" s="49">
        <v>100</v>
      </c>
      <c r="J72" s="49">
        <v>100</v>
      </c>
      <c r="K72" s="42">
        <f t="shared" si="2"/>
        <v>0</v>
      </c>
      <c r="L72" s="49">
        <v>1340743.27</v>
      </c>
      <c r="M72" s="49">
        <v>1329377.25</v>
      </c>
      <c r="N72" s="42">
        <f t="shared" si="3"/>
        <v>11366.020000000019</v>
      </c>
      <c r="O72" s="49">
        <f>IFERROR(VLOOKUP(D72,'Accruals Manager'!$B$2:$C$33,2,FALSE),0)</f>
        <v>2518.8000000000002</v>
      </c>
      <c r="P72" s="49">
        <v>2518.8000000000002</v>
      </c>
      <c r="Q72" s="41">
        <f t="shared" si="0"/>
        <v>0</v>
      </c>
      <c r="R72" s="43"/>
      <c r="S72" s="43"/>
    </row>
    <row r="73" spans="1:19" x14ac:dyDescent="0.2">
      <c r="A73" s="51">
        <v>43769</v>
      </c>
      <c r="B73" s="40" t="s">
        <v>59</v>
      </c>
      <c r="C73" s="48" t="s">
        <v>107</v>
      </c>
      <c r="D73" s="48" t="s">
        <v>363</v>
      </c>
      <c r="E73" s="48" t="s">
        <v>363</v>
      </c>
      <c r="F73" s="53"/>
      <c r="G73" s="49"/>
      <c r="H73" s="41">
        <f t="shared" si="1"/>
        <v>0</v>
      </c>
      <c r="I73" s="49">
        <v>1</v>
      </c>
      <c r="J73" s="49">
        <v>1</v>
      </c>
      <c r="K73" s="42">
        <f t="shared" si="2"/>
        <v>0</v>
      </c>
      <c r="L73" s="49">
        <v>23381.17</v>
      </c>
      <c r="M73" s="49">
        <v>23393.05</v>
      </c>
      <c r="N73" s="42">
        <f t="shared" si="3"/>
        <v>-11.880000000001019</v>
      </c>
      <c r="O73" s="49">
        <f>IFERROR(VLOOKUP(D73,'Accruals Manager'!$B$2:$C$33,2,FALSE),0)</f>
        <v>0</v>
      </c>
      <c r="P73" s="49">
        <v>0</v>
      </c>
      <c r="Q73" s="41">
        <f t="shared" si="0"/>
        <v>0</v>
      </c>
      <c r="R73" s="43"/>
      <c r="S73" s="43"/>
    </row>
    <row r="74" spans="1:19" x14ac:dyDescent="0.2">
      <c r="A74" s="51"/>
      <c r="B74" s="40"/>
      <c r="C74" s="48"/>
      <c r="D74" s="48"/>
      <c r="E74" s="48"/>
      <c r="F74" s="53"/>
      <c r="G74" s="49"/>
      <c r="H74" s="41"/>
      <c r="I74" s="49"/>
      <c r="J74" s="49"/>
      <c r="K74" s="42"/>
      <c r="L74" s="49"/>
      <c r="M74" s="49"/>
      <c r="N74" s="42"/>
      <c r="O74" s="49"/>
      <c r="P74" s="49"/>
      <c r="Q74" s="41"/>
      <c r="R74" s="43"/>
      <c r="S74" s="43"/>
    </row>
    <row r="75" spans="1:19" x14ac:dyDescent="0.2">
      <c r="A75" s="46"/>
      <c r="B75" s="40"/>
      <c r="C75" s="48"/>
      <c r="D75" s="48"/>
      <c r="E75" s="48"/>
      <c r="F75" s="49"/>
      <c r="G75" s="49"/>
      <c r="H75" s="41"/>
      <c r="I75" s="49"/>
      <c r="J75" s="49"/>
      <c r="K75" s="42"/>
      <c r="L75" s="49"/>
      <c r="M75" s="49"/>
      <c r="N75" s="42"/>
      <c r="O75" s="49"/>
      <c r="P75" s="49"/>
      <c r="Q75" s="41"/>
      <c r="R75" s="43"/>
      <c r="S75" s="43"/>
    </row>
    <row r="76" spans="1:19" x14ac:dyDescent="0.2">
      <c r="A76" s="46"/>
      <c r="B76" s="40"/>
      <c r="C76" s="48"/>
      <c r="D76" s="48"/>
      <c r="E76" s="48"/>
      <c r="F76" s="49"/>
      <c r="G76" s="49"/>
      <c r="H76" s="41"/>
      <c r="I76" s="49"/>
      <c r="J76" s="49"/>
      <c r="K76" s="42"/>
      <c r="L76" s="49"/>
      <c r="M76" s="49"/>
      <c r="N76" s="42"/>
      <c r="O76" s="49"/>
      <c r="P76" s="49"/>
      <c r="Q76" s="41"/>
      <c r="R76" s="43"/>
      <c r="S76" s="43"/>
    </row>
    <row r="77" spans="1:19" x14ac:dyDescent="0.2">
      <c r="A77" s="46"/>
      <c r="B77" s="40"/>
      <c r="C77" s="48"/>
      <c r="D77" s="48"/>
      <c r="E77" s="48"/>
      <c r="F77" s="49"/>
      <c r="G77" s="49"/>
      <c r="H77" s="41"/>
      <c r="I77" s="49"/>
      <c r="J77" s="49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0"/>
      <c r="C78" s="48"/>
      <c r="D78" s="48"/>
      <c r="E78" s="48"/>
      <c r="F78" s="49"/>
      <c r="G78" s="49"/>
      <c r="H78" s="41"/>
      <c r="I78" s="49"/>
      <c r="J78" s="49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0"/>
      <c r="C79" s="48"/>
      <c r="D79" s="48"/>
      <c r="E79" s="48"/>
      <c r="F79" s="49"/>
      <c r="G79" s="49"/>
      <c r="H79" s="41"/>
      <c r="I79" s="49"/>
      <c r="J79" s="49"/>
      <c r="K79" s="42"/>
      <c r="L79" s="48"/>
      <c r="M79" s="50"/>
      <c r="N79" s="42"/>
      <c r="O79" s="49"/>
      <c r="P79" s="49"/>
      <c r="Q79" s="41"/>
      <c r="R79" s="43"/>
      <c r="S79" s="43"/>
    </row>
    <row r="80" spans="1:19" x14ac:dyDescent="0.2">
      <c r="A80" s="46"/>
      <c r="B80" s="40"/>
      <c r="C80" s="48"/>
      <c r="D80" s="48"/>
      <c r="E80" s="48"/>
      <c r="F80" s="49"/>
      <c r="G80" s="49"/>
      <c r="H80" s="41"/>
      <c r="I80" s="49"/>
      <c r="J80" s="49"/>
      <c r="K80" s="42"/>
      <c r="L80" s="48"/>
      <c r="M80" s="50"/>
      <c r="N80" s="42"/>
      <c r="O80" s="49"/>
      <c r="P80" s="49"/>
      <c r="Q80" s="41"/>
      <c r="R80" s="43"/>
      <c r="S80" s="43"/>
    </row>
    <row r="81" spans="4:19" ht="15" x14ac:dyDescent="0.25">
      <c r="E81" s="64"/>
      <c r="F81"/>
      <c r="G81" s="64"/>
    </row>
    <row r="82" spans="4:19" ht="15" x14ac:dyDescent="0.25">
      <c r="E82" s="64"/>
      <c r="F82"/>
      <c r="G82" s="64"/>
    </row>
    <row r="83" spans="4:19" ht="15" x14ac:dyDescent="0.25">
      <c r="E83"/>
      <c r="F83"/>
      <c r="G83" s="64"/>
      <c r="J83" s="5"/>
      <c r="K83" s="5"/>
      <c r="L83" s="2"/>
      <c r="M83" s="2"/>
      <c r="N83" s="2"/>
      <c r="R83" s="2"/>
      <c r="S83" s="2"/>
    </row>
    <row r="84" spans="4:19" ht="15" x14ac:dyDescent="0.25">
      <c r="E84"/>
      <c r="F84"/>
      <c r="G84" s="64"/>
      <c r="J84" s="5"/>
      <c r="K84" s="5"/>
      <c r="L84" s="2"/>
      <c r="M84" s="2"/>
      <c r="N84" s="2"/>
      <c r="R84" s="2"/>
      <c r="S84" s="2"/>
    </row>
    <row r="85" spans="4:19" ht="15" x14ac:dyDescent="0.25">
      <c r="E85"/>
      <c r="F85"/>
      <c r="G85" s="64"/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G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J87" s="5"/>
      <c r="K87" s="5"/>
      <c r="L87" s="2"/>
      <c r="M87" s="2"/>
      <c r="N87" s="2"/>
      <c r="R87" s="2"/>
      <c r="S87" s="2"/>
    </row>
    <row r="88" spans="4:19" x14ac:dyDescent="0.2">
      <c r="D88"/>
      <c r="E88"/>
      <c r="F88"/>
      <c r="G88"/>
      <c r="J88" s="34"/>
      <c r="K88" s="32"/>
      <c r="L88" s="2"/>
      <c r="M88" s="2"/>
      <c r="N88" s="2"/>
      <c r="R88" s="2"/>
      <c r="S88" s="2"/>
    </row>
    <row r="89" spans="4:19" x14ac:dyDescent="0.2">
      <c r="D89"/>
      <c r="E89"/>
      <c r="F89"/>
      <c r="G89"/>
      <c r="J89"/>
      <c r="K89"/>
      <c r="L89" s="2"/>
      <c r="M89" s="2"/>
      <c r="N89" s="2"/>
      <c r="R89" s="2"/>
      <c r="S89" s="2"/>
    </row>
    <row r="90" spans="4:19" ht="15" x14ac:dyDescent="0.25">
      <c r="D90"/>
      <c r="E90" s="63"/>
      <c r="F90"/>
      <c r="G90"/>
      <c r="J90"/>
      <c r="K90"/>
      <c r="L90" s="2"/>
      <c r="M90" s="2"/>
      <c r="N90" s="2"/>
      <c r="R90" s="2"/>
      <c r="S90" s="2"/>
    </row>
    <row r="91" spans="4:19" ht="15" x14ac:dyDescent="0.25">
      <c r="D91"/>
      <c r="E91" s="63"/>
      <c r="F91"/>
      <c r="G91"/>
      <c r="J91"/>
      <c r="K91"/>
      <c r="L91" s="2"/>
      <c r="M91" s="2"/>
      <c r="N91" s="2"/>
      <c r="R91" s="2"/>
      <c r="S91" s="2"/>
    </row>
    <row r="92" spans="4:19" ht="15" x14ac:dyDescent="0.25">
      <c r="D92"/>
      <c r="E92" s="63"/>
      <c r="F92"/>
      <c r="G92"/>
      <c r="J92"/>
      <c r="K92"/>
      <c r="L92" s="2"/>
      <c r="M92" s="2"/>
      <c r="N92" s="2"/>
      <c r="R92" s="2"/>
      <c r="S92" s="2"/>
    </row>
    <row r="93" spans="4:19" ht="15" x14ac:dyDescent="0.25">
      <c r="D93"/>
      <c r="E93" s="63"/>
      <c r="F93"/>
      <c r="G93" s="63"/>
      <c r="J93"/>
      <c r="K93"/>
    </row>
    <row r="94" spans="4:19" ht="15" x14ac:dyDescent="0.25">
      <c r="D94"/>
      <c r="F94" s="52"/>
      <c r="G94" s="52"/>
      <c r="H94" s="3"/>
      <c r="I94" s="3"/>
      <c r="J94"/>
      <c r="K94"/>
      <c r="L94" s="2"/>
      <c r="M94" s="2"/>
      <c r="N94" s="2"/>
      <c r="O94" s="5"/>
      <c r="P94" s="5"/>
      <c r="R94" s="2"/>
      <c r="S94" s="2"/>
    </row>
    <row r="95" spans="4:19" ht="15" x14ac:dyDescent="0.25">
      <c r="F95" s="52"/>
      <c r="G95" s="52"/>
      <c r="H95" s="3"/>
      <c r="I95" s="3"/>
      <c r="J95"/>
      <c r="K95"/>
      <c r="L95" s="2"/>
      <c r="M95" s="2"/>
      <c r="N95" s="2"/>
      <c r="O95" s="5"/>
      <c r="P95" s="5"/>
      <c r="R95" s="2"/>
      <c r="S95" s="2"/>
    </row>
    <row r="96" spans="4:19" ht="15" x14ac:dyDescent="0.25">
      <c r="F96" s="52"/>
      <c r="G96" s="52"/>
      <c r="H96" s="3"/>
      <c r="I96" s="3"/>
      <c r="J96"/>
      <c r="K96"/>
      <c r="L96" s="2"/>
      <c r="M96" s="2"/>
      <c r="N96" s="2"/>
      <c r="O96" s="5"/>
      <c r="P96" s="5"/>
      <c r="R96" s="2"/>
      <c r="S96" s="2"/>
    </row>
    <row r="97" spans="6:19" ht="15" x14ac:dyDescent="0.25">
      <c r="F97" s="52"/>
      <c r="G97" s="52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2"/>
      <c r="G98" s="52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2"/>
      <c r="G99" s="52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ht="15" x14ac:dyDescent="0.25">
      <c r="F100" s="52"/>
      <c r="G100" s="52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6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5"/>
  <sheetViews>
    <sheetView topLeftCell="A31" workbookViewId="0">
      <selection activeCell="D61" sqref="D61"/>
    </sheetView>
  </sheetViews>
  <sheetFormatPr defaultRowHeight="12.75" x14ac:dyDescent="0.2"/>
  <cols>
    <col min="1" max="1" width="11.71093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  <col min="14" max="14" width="16.85546875" customWidth="1"/>
    <col min="15" max="15" width="22" customWidth="1"/>
  </cols>
  <sheetData>
    <row r="1" spans="1:15" x14ac:dyDescent="0.2">
      <c r="A1" t="s">
        <v>0</v>
      </c>
      <c r="B1" t="s">
        <v>83</v>
      </c>
      <c r="C1" t="s">
        <v>69</v>
      </c>
      <c r="D1" t="s">
        <v>71</v>
      </c>
      <c r="E1" t="s">
        <v>75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59</v>
      </c>
      <c r="B2" t="s">
        <v>351</v>
      </c>
      <c r="C2" t="s">
        <v>147</v>
      </c>
      <c r="D2" t="s">
        <v>146</v>
      </c>
      <c r="E2">
        <v>38552</v>
      </c>
      <c r="F2">
        <v>1675194.86</v>
      </c>
      <c r="G2">
        <v>36.729999999999997</v>
      </c>
      <c r="H2">
        <v>1416014.96</v>
      </c>
      <c r="I2" t="s">
        <v>322</v>
      </c>
      <c r="J2">
        <v>36.729999999999997</v>
      </c>
      <c r="K2">
        <v>1416014.96</v>
      </c>
      <c r="L2">
        <v>1675194.86</v>
      </c>
      <c r="M2" t="s">
        <v>322</v>
      </c>
      <c r="N2" s="38">
        <v>43769</v>
      </c>
      <c r="O2">
        <v>43</v>
      </c>
    </row>
    <row r="3" spans="1:15" x14ac:dyDescent="0.2">
      <c r="A3" t="s">
        <v>59</v>
      </c>
      <c r="B3" t="s">
        <v>352</v>
      </c>
      <c r="C3" t="s">
        <v>125</v>
      </c>
      <c r="D3" t="s">
        <v>124</v>
      </c>
      <c r="E3">
        <v>14596</v>
      </c>
      <c r="F3">
        <v>958553.82</v>
      </c>
      <c r="G3">
        <v>160.12</v>
      </c>
      <c r="H3">
        <v>2337111.52</v>
      </c>
      <c r="I3" t="s">
        <v>322</v>
      </c>
      <c r="J3">
        <v>160.12</v>
      </c>
      <c r="K3">
        <v>2337111.52</v>
      </c>
      <c r="L3">
        <v>958553.82</v>
      </c>
      <c r="M3" t="s">
        <v>322</v>
      </c>
      <c r="N3" s="38">
        <v>43769</v>
      </c>
      <c r="O3">
        <v>41</v>
      </c>
    </row>
    <row r="4" spans="1:15" x14ac:dyDescent="0.2">
      <c r="A4" t="s">
        <v>59</v>
      </c>
      <c r="B4" t="s">
        <v>353</v>
      </c>
      <c r="C4" t="s">
        <v>152</v>
      </c>
      <c r="D4">
        <v>589339209</v>
      </c>
      <c r="E4">
        <v>73023</v>
      </c>
      <c r="F4">
        <v>1599533.54</v>
      </c>
      <c r="G4">
        <v>23.92</v>
      </c>
      <c r="H4">
        <v>1746710.16</v>
      </c>
      <c r="I4" t="s">
        <v>322</v>
      </c>
      <c r="J4">
        <v>23.92</v>
      </c>
      <c r="K4">
        <v>1746710.16</v>
      </c>
      <c r="L4">
        <v>1599533.54</v>
      </c>
      <c r="M4" t="s">
        <v>322</v>
      </c>
      <c r="N4" s="38">
        <v>43769</v>
      </c>
      <c r="O4">
        <v>43</v>
      </c>
    </row>
    <row r="5" spans="1:15" x14ac:dyDescent="0.2">
      <c r="A5" t="s">
        <v>59</v>
      </c>
      <c r="B5" t="s">
        <v>354</v>
      </c>
      <c r="C5" t="s">
        <v>160</v>
      </c>
      <c r="D5" t="s">
        <v>159</v>
      </c>
      <c r="E5">
        <v>5992</v>
      </c>
      <c r="F5">
        <v>1059631.53</v>
      </c>
      <c r="G5">
        <v>313.57</v>
      </c>
      <c r="H5">
        <v>1878911.44</v>
      </c>
      <c r="I5" t="s">
        <v>322</v>
      </c>
      <c r="J5">
        <v>313.57</v>
      </c>
      <c r="K5">
        <v>1878911.44</v>
      </c>
      <c r="L5">
        <v>1059631.53</v>
      </c>
      <c r="M5" t="s">
        <v>322</v>
      </c>
      <c r="N5" s="38">
        <v>43769</v>
      </c>
      <c r="O5">
        <v>41</v>
      </c>
    </row>
    <row r="6" spans="1:15" x14ac:dyDescent="0.2">
      <c r="A6" t="s">
        <v>59</v>
      </c>
      <c r="B6" t="s">
        <v>355</v>
      </c>
      <c r="C6" t="s">
        <v>165</v>
      </c>
      <c r="D6" t="s">
        <v>164</v>
      </c>
      <c r="E6">
        <v>77042</v>
      </c>
      <c r="F6">
        <v>827053</v>
      </c>
      <c r="G6">
        <v>8.75</v>
      </c>
      <c r="H6">
        <v>674117.5</v>
      </c>
      <c r="I6" t="s">
        <v>322</v>
      </c>
      <c r="J6">
        <v>8.75</v>
      </c>
      <c r="K6">
        <v>674117.5</v>
      </c>
      <c r="L6">
        <v>827053</v>
      </c>
      <c r="M6" t="s">
        <v>322</v>
      </c>
      <c r="N6" s="38">
        <v>43769</v>
      </c>
      <c r="O6">
        <v>43</v>
      </c>
    </row>
    <row r="7" spans="1:15" x14ac:dyDescent="0.2">
      <c r="A7" t="s">
        <v>59</v>
      </c>
      <c r="B7" t="s">
        <v>356</v>
      </c>
      <c r="C7" t="s">
        <v>173</v>
      </c>
      <c r="D7" t="s">
        <v>172</v>
      </c>
      <c r="E7">
        <v>30672</v>
      </c>
      <c r="F7">
        <v>242869.47</v>
      </c>
      <c r="G7">
        <v>50.04</v>
      </c>
      <c r="H7">
        <v>1534826.88</v>
      </c>
      <c r="I7" t="s">
        <v>322</v>
      </c>
      <c r="J7">
        <v>50.04</v>
      </c>
      <c r="K7">
        <v>1534826.88</v>
      </c>
      <c r="L7">
        <v>242869.47</v>
      </c>
      <c r="M7" t="s">
        <v>322</v>
      </c>
      <c r="N7" s="38">
        <v>43769</v>
      </c>
      <c r="O7">
        <v>41</v>
      </c>
    </row>
    <row r="8" spans="1:15" x14ac:dyDescent="0.2">
      <c r="A8" t="s">
        <v>59</v>
      </c>
      <c r="B8" t="s">
        <v>357</v>
      </c>
      <c r="C8" t="s">
        <v>115</v>
      </c>
      <c r="D8" t="s">
        <v>114</v>
      </c>
      <c r="E8">
        <v>27647</v>
      </c>
      <c r="F8">
        <v>1367701.97</v>
      </c>
      <c r="G8">
        <v>77.72</v>
      </c>
      <c r="H8">
        <v>2148724.84</v>
      </c>
      <c r="I8" t="s">
        <v>322</v>
      </c>
      <c r="J8">
        <v>77.72</v>
      </c>
      <c r="K8">
        <v>2148724.84</v>
      </c>
      <c r="L8">
        <v>1367701.97</v>
      </c>
      <c r="M8" t="s">
        <v>322</v>
      </c>
      <c r="N8" s="38">
        <v>43769</v>
      </c>
      <c r="O8">
        <v>41</v>
      </c>
    </row>
    <row r="9" spans="1:15" x14ac:dyDescent="0.2">
      <c r="A9" t="s">
        <v>59</v>
      </c>
      <c r="B9" t="s">
        <v>358</v>
      </c>
      <c r="C9" t="s">
        <v>135</v>
      </c>
      <c r="D9" t="s">
        <v>134</v>
      </c>
      <c r="E9">
        <v>22201</v>
      </c>
      <c r="F9">
        <v>1045365.85</v>
      </c>
      <c r="G9">
        <v>60.59</v>
      </c>
      <c r="H9">
        <v>1345158.59</v>
      </c>
      <c r="I9" t="s">
        <v>322</v>
      </c>
      <c r="J9">
        <v>60.59</v>
      </c>
      <c r="K9">
        <v>1345158.59</v>
      </c>
      <c r="L9">
        <v>1045365.85</v>
      </c>
      <c r="M9" t="s">
        <v>322</v>
      </c>
      <c r="N9" s="38">
        <v>43769</v>
      </c>
      <c r="O9">
        <v>43</v>
      </c>
    </row>
    <row r="10" spans="1:15" x14ac:dyDescent="0.2">
      <c r="A10" t="s">
        <v>59</v>
      </c>
      <c r="B10" t="s">
        <v>359</v>
      </c>
      <c r="C10" t="s">
        <v>141</v>
      </c>
      <c r="D10" t="s">
        <v>140</v>
      </c>
      <c r="E10">
        <v>11424</v>
      </c>
      <c r="F10">
        <v>898138.91</v>
      </c>
      <c r="G10">
        <v>146.9</v>
      </c>
      <c r="H10">
        <v>1678185.6</v>
      </c>
      <c r="I10" t="s">
        <v>322</v>
      </c>
      <c r="J10">
        <v>146.9</v>
      </c>
      <c r="K10">
        <v>1678185.6</v>
      </c>
      <c r="L10">
        <v>898138.91</v>
      </c>
      <c r="M10" t="s">
        <v>322</v>
      </c>
      <c r="N10" s="38">
        <v>43769</v>
      </c>
      <c r="O10">
        <v>41</v>
      </c>
    </row>
    <row r="11" spans="1:15" x14ac:dyDescent="0.2">
      <c r="A11" t="s">
        <v>59</v>
      </c>
      <c r="B11" t="s">
        <v>360</v>
      </c>
      <c r="C11" t="s">
        <v>130</v>
      </c>
      <c r="D11">
        <v>398438408</v>
      </c>
      <c r="E11">
        <v>50445</v>
      </c>
      <c r="F11">
        <v>865596.57</v>
      </c>
      <c r="G11">
        <v>21.91</v>
      </c>
      <c r="H11">
        <v>1105249.95</v>
      </c>
      <c r="I11" t="s">
        <v>322</v>
      </c>
      <c r="J11">
        <v>21.91</v>
      </c>
      <c r="K11">
        <v>1105249.95</v>
      </c>
      <c r="L11">
        <v>865596.57</v>
      </c>
      <c r="M11" t="s">
        <v>322</v>
      </c>
      <c r="N11" s="38">
        <v>43769</v>
      </c>
      <c r="O11">
        <v>43</v>
      </c>
    </row>
    <row r="12" spans="1:15" x14ac:dyDescent="0.2">
      <c r="A12" t="s">
        <v>59</v>
      </c>
      <c r="B12" t="s">
        <v>139</v>
      </c>
      <c r="C12" t="s">
        <v>138</v>
      </c>
      <c r="D12" t="s">
        <v>137</v>
      </c>
      <c r="E12">
        <v>17843</v>
      </c>
      <c r="F12">
        <v>669096.59</v>
      </c>
      <c r="G12">
        <v>88.22</v>
      </c>
      <c r="H12">
        <v>1574109.46</v>
      </c>
      <c r="I12" t="s">
        <v>322</v>
      </c>
      <c r="J12">
        <v>88.22</v>
      </c>
      <c r="K12">
        <v>1574109.46</v>
      </c>
      <c r="L12">
        <v>669096.59</v>
      </c>
      <c r="M12" t="s">
        <v>322</v>
      </c>
      <c r="N12" s="38">
        <v>43769</v>
      </c>
      <c r="O12">
        <v>41</v>
      </c>
    </row>
    <row r="13" spans="1:15" x14ac:dyDescent="0.2">
      <c r="A13" t="s">
        <v>59</v>
      </c>
      <c r="B13" t="s">
        <v>361</v>
      </c>
      <c r="C13" t="s">
        <v>199</v>
      </c>
      <c r="D13" t="s">
        <v>362</v>
      </c>
      <c r="E13">
        <v>60507</v>
      </c>
      <c r="F13">
        <v>523927.75</v>
      </c>
      <c r="G13">
        <v>12.104853</v>
      </c>
      <c r="H13">
        <v>732428.32</v>
      </c>
      <c r="I13" t="s">
        <v>322</v>
      </c>
      <c r="J13">
        <v>17.57</v>
      </c>
      <c r="K13">
        <v>1063107.99</v>
      </c>
      <c r="L13">
        <v>694700.49</v>
      </c>
      <c r="M13" t="s">
        <v>363</v>
      </c>
      <c r="N13" s="38">
        <v>43769</v>
      </c>
      <c r="O13">
        <v>41</v>
      </c>
    </row>
    <row r="14" spans="1:15" x14ac:dyDescent="0.2">
      <c r="A14" t="s">
        <v>59</v>
      </c>
      <c r="B14" t="s">
        <v>364</v>
      </c>
      <c r="C14" t="s">
        <v>144</v>
      </c>
      <c r="D14" t="s">
        <v>143</v>
      </c>
      <c r="E14">
        <v>141740</v>
      </c>
      <c r="F14">
        <v>1219772.27</v>
      </c>
      <c r="G14">
        <v>8.82</v>
      </c>
      <c r="H14">
        <v>1250146.8</v>
      </c>
      <c r="I14" t="s">
        <v>322</v>
      </c>
      <c r="J14">
        <v>8.82</v>
      </c>
      <c r="K14">
        <v>1250146.8</v>
      </c>
      <c r="L14">
        <v>1219772.27</v>
      </c>
      <c r="M14" t="s">
        <v>322</v>
      </c>
      <c r="N14" s="38">
        <v>43769</v>
      </c>
      <c r="O14">
        <v>43</v>
      </c>
    </row>
    <row r="15" spans="1:15" x14ac:dyDescent="0.2">
      <c r="A15" t="s">
        <v>59</v>
      </c>
      <c r="B15" t="s">
        <v>197</v>
      </c>
      <c r="C15" t="s">
        <v>196</v>
      </c>
      <c r="D15" t="s">
        <v>365</v>
      </c>
      <c r="E15">
        <v>18000</v>
      </c>
      <c r="F15">
        <v>946195.59</v>
      </c>
      <c r="G15">
        <v>44.104382999999999</v>
      </c>
      <c r="H15">
        <v>793878.9</v>
      </c>
      <c r="I15" t="s">
        <v>322</v>
      </c>
      <c r="J15">
        <v>43.52</v>
      </c>
      <c r="K15">
        <v>783360</v>
      </c>
      <c r="L15">
        <v>921878.36</v>
      </c>
      <c r="M15" t="s">
        <v>366</v>
      </c>
      <c r="N15" s="38">
        <v>43769</v>
      </c>
      <c r="O15">
        <v>41</v>
      </c>
    </row>
    <row r="16" spans="1:15" x14ac:dyDescent="0.2">
      <c r="A16" t="s">
        <v>59</v>
      </c>
      <c r="B16" t="s">
        <v>367</v>
      </c>
      <c r="C16" t="s">
        <v>169</v>
      </c>
      <c r="D16" t="s">
        <v>168</v>
      </c>
      <c r="E16">
        <v>6000</v>
      </c>
      <c r="F16">
        <v>125800.2</v>
      </c>
      <c r="G16">
        <v>24.05</v>
      </c>
      <c r="H16">
        <v>144300</v>
      </c>
      <c r="I16" t="s">
        <v>322</v>
      </c>
      <c r="J16">
        <v>24.05</v>
      </c>
      <c r="K16">
        <v>144300</v>
      </c>
      <c r="L16">
        <v>125800.2</v>
      </c>
      <c r="M16" t="s">
        <v>322</v>
      </c>
      <c r="N16" s="38">
        <v>43769</v>
      </c>
      <c r="O16">
        <v>43</v>
      </c>
    </row>
    <row r="17" spans="1:15" x14ac:dyDescent="0.2">
      <c r="A17" t="s">
        <v>59</v>
      </c>
      <c r="B17" t="s">
        <v>368</v>
      </c>
      <c r="C17" t="s">
        <v>128</v>
      </c>
      <c r="D17" t="s">
        <v>127</v>
      </c>
      <c r="E17">
        <v>6324</v>
      </c>
      <c r="F17">
        <v>428470.85</v>
      </c>
      <c r="G17">
        <v>183.97</v>
      </c>
      <c r="H17">
        <v>1163426.28</v>
      </c>
      <c r="I17" t="s">
        <v>322</v>
      </c>
      <c r="J17">
        <v>183.97</v>
      </c>
      <c r="K17">
        <v>1163426.28</v>
      </c>
      <c r="L17">
        <v>428470.85</v>
      </c>
      <c r="M17" t="s">
        <v>322</v>
      </c>
      <c r="N17" s="38">
        <v>43769</v>
      </c>
      <c r="O17">
        <v>43</v>
      </c>
    </row>
    <row r="18" spans="1:15" x14ac:dyDescent="0.2">
      <c r="A18" t="s">
        <v>59</v>
      </c>
      <c r="B18" t="s">
        <v>369</v>
      </c>
      <c r="C18" t="s">
        <v>207</v>
      </c>
      <c r="D18" t="s">
        <v>328</v>
      </c>
      <c r="E18">
        <v>33623</v>
      </c>
      <c r="F18">
        <v>645299.34</v>
      </c>
      <c r="G18">
        <v>20.878677</v>
      </c>
      <c r="H18">
        <v>702003.77</v>
      </c>
      <c r="I18" t="s">
        <v>322</v>
      </c>
      <c r="J18">
        <v>16.135000000000002</v>
      </c>
      <c r="K18">
        <v>542507.11</v>
      </c>
      <c r="L18">
        <v>514113.17</v>
      </c>
      <c r="M18" t="s">
        <v>329</v>
      </c>
      <c r="N18" s="38">
        <v>43769</v>
      </c>
      <c r="O18">
        <v>41</v>
      </c>
    </row>
    <row r="19" spans="1:15" x14ac:dyDescent="0.2">
      <c r="A19" t="s">
        <v>59</v>
      </c>
      <c r="B19" t="s">
        <v>370</v>
      </c>
      <c r="C19" t="s">
        <v>178</v>
      </c>
      <c r="D19" t="s">
        <v>331</v>
      </c>
      <c r="E19">
        <v>22463</v>
      </c>
      <c r="F19">
        <v>1625671.05</v>
      </c>
      <c r="G19">
        <v>96.258330999999998</v>
      </c>
      <c r="H19">
        <v>2162250.89</v>
      </c>
      <c r="I19" t="s">
        <v>322</v>
      </c>
      <c r="J19">
        <v>86.28</v>
      </c>
      <c r="K19">
        <v>1938107.64</v>
      </c>
      <c r="L19">
        <v>1449958.46</v>
      </c>
      <c r="M19" t="s">
        <v>332</v>
      </c>
      <c r="N19" s="38">
        <v>43769</v>
      </c>
      <c r="O19">
        <v>41</v>
      </c>
    </row>
    <row r="20" spans="1:15" x14ac:dyDescent="0.2">
      <c r="A20" t="s">
        <v>59</v>
      </c>
      <c r="B20" t="s">
        <v>371</v>
      </c>
      <c r="C20" t="s">
        <v>111</v>
      </c>
      <c r="D20" t="s">
        <v>110</v>
      </c>
      <c r="E20">
        <v>27326</v>
      </c>
      <c r="F20">
        <v>1245173.8799999999</v>
      </c>
      <c r="G20">
        <v>57.88</v>
      </c>
      <c r="H20">
        <v>1581628.88</v>
      </c>
      <c r="I20" t="s">
        <v>322</v>
      </c>
      <c r="J20">
        <v>57.88</v>
      </c>
      <c r="K20">
        <v>1581628.88</v>
      </c>
      <c r="L20">
        <v>1245173.8799999999</v>
      </c>
      <c r="M20" t="s">
        <v>322</v>
      </c>
      <c r="N20" s="38">
        <v>43769</v>
      </c>
      <c r="O20">
        <v>41</v>
      </c>
    </row>
    <row r="21" spans="1:15" x14ac:dyDescent="0.2">
      <c r="A21" t="s">
        <v>59</v>
      </c>
      <c r="B21" t="s">
        <v>372</v>
      </c>
      <c r="C21" t="s">
        <v>150</v>
      </c>
      <c r="D21" t="s">
        <v>149</v>
      </c>
      <c r="E21">
        <v>28127</v>
      </c>
      <c r="F21">
        <v>685821.18</v>
      </c>
      <c r="G21">
        <v>40.75</v>
      </c>
      <c r="H21">
        <v>1146175.25</v>
      </c>
      <c r="I21" t="s">
        <v>322</v>
      </c>
      <c r="J21">
        <v>40.75</v>
      </c>
      <c r="K21">
        <v>1146175.25</v>
      </c>
      <c r="L21">
        <v>685821.18</v>
      </c>
      <c r="M21" t="s">
        <v>322</v>
      </c>
      <c r="N21" s="38">
        <v>43769</v>
      </c>
      <c r="O21">
        <v>41</v>
      </c>
    </row>
    <row r="22" spans="1:15" x14ac:dyDescent="0.2">
      <c r="A22" t="s">
        <v>59</v>
      </c>
      <c r="B22" t="s">
        <v>373</v>
      </c>
      <c r="C22" t="s">
        <v>205</v>
      </c>
      <c r="D22" t="s">
        <v>374</v>
      </c>
      <c r="E22">
        <v>21850</v>
      </c>
      <c r="F22">
        <v>1318338.1100000001</v>
      </c>
      <c r="G22">
        <v>89.984705000000005</v>
      </c>
      <c r="H22">
        <v>1966165.8</v>
      </c>
      <c r="I22" t="s">
        <v>322</v>
      </c>
      <c r="J22">
        <v>69.540000000000006</v>
      </c>
      <c r="K22">
        <v>1519449</v>
      </c>
      <c r="L22">
        <v>986229.89</v>
      </c>
      <c r="M22" t="s">
        <v>329</v>
      </c>
      <c r="N22" s="38">
        <v>43769</v>
      </c>
      <c r="O22">
        <v>41</v>
      </c>
    </row>
    <row r="23" spans="1:15" x14ac:dyDescent="0.2">
      <c r="A23" t="s">
        <v>59</v>
      </c>
      <c r="B23" t="s">
        <v>375</v>
      </c>
      <c r="C23" t="s">
        <v>202</v>
      </c>
      <c r="D23" t="s">
        <v>376</v>
      </c>
      <c r="E23">
        <v>41337</v>
      </c>
      <c r="F23">
        <v>1230936.6399999999</v>
      </c>
      <c r="G23">
        <v>25.983504</v>
      </c>
      <c r="H23">
        <v>1074080.1100000001</v>
      </c>
      <c r="I23" t="s">
        <v>322</v>
      </c>
      <c r="J23">
        <v>20.079999999999998</v>
      </c>
      <c r="K23">
        <v>830046.96</v>
      </c>
      <c r="L23">
        <v>970148.1</v>
      </c>
      <c r="M23" t="s">
        <v>329</v>
      </c>
      <c r="N23" s="38">
        <v>43769</v>
      </c>
      <c r="O23">
        <v>41</v>
      </c>
    </row>
    <row r="24" spans="1:15" x14ac:dyDescent="0.2">
      <c r="A24" t="s">
        <v>59</v>
      </c>
      <c r="B24" t="s">
        <v>377</v>
      </c>
      <c r="C24">
        <v>7333378</v>
      </c>
      <c r="D24">
        <v>733337901</v>
      </c>
      <c r="E24">
        <v>6754</v>
      </c>
      <c r="F24">
        <v>1211163.8600000001</v>
      </c>
      <c r="G24">
        <v>359.76691199999999</v>
      </c>
      <c r="H24">
        <v>2429865.7200000002</v>
      </c>
      <c r="I24" t="s">
        <v>322</v>
      </c>
      <c r="J24">
        <v>355</v>
      </c>
      <c r="K24">
        <v>2397670</v>
      </c>
      <c r="L24">
        <v>1193865.8</v>
      </c>
      <c r="M24" t="s">
        <v>366</v>
      </c>
      <c r="N24" s="38">
        <v>43769</v>
      </c>
      <c r="O24">
        <v>41</v>
      </c>
    </row>
    <row r="25" spans="1:15" x14ac:dyDescent="0.2">
      <c r="A25" t="s">
        <v>59</v>
      </c>
      <c r="B25" t="s">
        <v>194</v>
      </c>
      <c r="C25">
        <v>7124594</v>
      </c>
      <c r="D25">
        <v>712459908</v>
      </c>
      <c r="E25">
        <v>6300</v>
      </c>
      <c r="F25">
        <v>953629.32</v>
      </c>
      <c r="G25">
        <v>184.646567</v>
      </c>
      <c r="H25">
        <v>1163273.3700000001</v>
      </c>
      <c r="I25" t="s">
        <v>322</v>
      </c>
      <c r="J25">
        <v>182.2</v>
      </c>
      <c r="K25">
        <v>1147860</v>
      </c>
      <c r="L25">
        <v>929121.05</v>
      </c>
      <c r="M25" t="s">
        <v>366</v>
      </c>
      <c r="N25" s="38">
        <v>43769</v>
      </c>
      <c r="O25">
        <v>41</v>
      </c>
    </row>
    <row r="26" spans="1:15" x14ac:dyDescent="0.2">
      <c r="A26" t="s">
        <v>59</v>
      </c>
      <c r="B26" t="s">
        <v>378</v>
      </c>
      <c r="C26">
        <v>6986041</v>
      </c>
      <c r="D26">
        <v>698604006</v>
      </c>
      <c r="E26">
        <v>35390</v>
      </c>
      <c r="F26">
        <v>1021773.62</v>
      </c>
      <c r="G26">
        <v>38.666111999999998</v>
      </c>
      <c r="H26">
        <v>1368393.69</v>
      </c>
      <c r="I26" t="s">
        <v>322</v>
      </c>
      <c r="J26">
        <v>4180</v>
      </c>
      <c r="K26">
        <v>147930200</v>
      </c>
      <c r="L26">
        <v>114156082</v>
      </c>
      <c r="M26" t="s">
        <v>319</v>
      </c>
      <c r="N26" s="38">
        <v>43769</v>
      </c>
      <c r="O26">
        <v>41</v>
      </c>
    </row>
    <row r="27" spans="1:15" x14ac:dyDescent="0.2">
      <c r="A27" t="s">
        <v>59</v>
      </c>
      <c r="B27" t="s">
        <v>379</v>
      </c>
      <c r="C27">
        <v>6869302</v>
      </c>
      <c r="D27">
        <v>686930009</v>
      </c>
      <c r="E27">
        <v>10891</v>
      </c>
      <c r="F27">
        <v>735842.12</v>
      </c>
      <c r="G27">
        <v>100.18038</v>
      </c>
      <c r="H27">
        <v>1091064.52</v>
      </c>
      <c r="I27" t="s">
        <v>322</v>
      </c>
      <c r="J27">
        <v>10830</v>
      </c>
      <c r="K27">
        <v>117949530</v>
      </c>
      <c r="L27">
        <v>77036207</v>
      </c>
      <c r="M27" t="s">
        <v>319</v>
      </c>
      <c r="N27" s="38">
        <v>43769</v>
      </c>
      <c r="O27">
        <v>41</v>
      </c>
    </row>
    <row r="28" spans="1:15" x14ac:dyDescent="0.2">
      <c r="A28" t="s">
        <v>59</v>
      </c>
      <c r="B28" t="s">
        <v>380</v>
      </c>
      <c r="C28">
        <v>6659428</v>
      </c>
      <c r="D28">
        <v>665942009</v>
      </c>
      <c r="E28">
        <v>24737</v>
      </c>
      <c r="F28">
        <v>1074572.6399999999</v>
      </c>
      <c r="G28">
        <v>59.201701999999997</v>
      </c>
      <c r="H28">
        <v>1464472.5</v>
      </c>
      <c r="I28" t="s">
        <v>322</v>
      </c>
      <c r="J28">
        <v>6400</v>
      </c>
      <c r="K28">
        <v>158316800</v>
      </c>
      <c r="L28">
        <v>120072645</v>
      </c>
      <c r="M28" t="s">
        <v>319</v>
      </c>
      <c r="N28" s="38">
        <v>43769</v>
      </c>
      <c r="O28">
        <v>41</v>
      </c>
    </row>
    <row r="29" spans="1:15" x14ac:dyDescent="0.2">
      <c r="A29" t="s">
        <v>59</v>
      </c>
      <c r="B29" t="s">
        <v>381</v>
      </c>
      <c r="C29">
        <v>6640682</v>
      </c>
      <c r="D29">
        <v>664068004</v>
      </c>
      <c r="E29">
        <v>13518</v>
      </c>
      <c r="F29">
        <v>1218935.05</v>
      </c>
      <c r="G29">
        <v>148.79052799999999</v>
      </c>
      <c r="H29">
        <v>2011350.35</v>
      </c>
      <c r="I29" t="s">
        <v>322</v>
      </c>
      <c r="J29">
        <v>16085</v>
      </c>
      <c r="K29">
        <v>217437030</v>
      </c>
      <c r="L29">
        <v>127653337</v>
      </c>
      <c r="M29" t="s">
        <v>319</v>
      </c>
      <c r="N29" s="38">
        <v>43769</v>
      </c>
      <c r="O29">
        <v>41</v>
      </c>
    </row>
    <row r="30" spans="1:15" x14ac:dyDescent="0.2">
      <c r="A30" t="s">
        <v>59</v>
      </c>
      <c r="B30" t="s">
        <v>382</v>
      </c>
      <c r="C30">
        <v>6616508</v>
      </c>
      <c r="D30">
        <v>661650903</v>
      </c>
      <c r="E30">
        <v>20275</v>
      </c>
      <c r="F30">
        <v>387644.12</v>
      </c>
      <c r="G30">
        <v>14.226908999999999</v>
      </c>
      <c r="H30">
        <v>288450.58</v>
      </c>
      <c r="I30" t="s">
        <v>322</v>
      </c>
      <c r="J30">
        <v>1538</v>
      </c>
      <c r="K30">
        <v>31182950</v>
      </c>
      <c r="L30">
        <v>40617742</v>
      </c>
      <c r="M30" t="s">
        <v>319</v>
      </c>
      <c r="N30" s="38">
        <v>43769</v>
      </c>
      <c r="O30">
        <v>41</v>
      </c>
    </row>
    <row r="31" spans="1:15" x14ac:dyDescent="0.2">
      <c r="A31" t="s">
        <v>59</v>
      </c>
      <c r="B31" t="s">
        <v>383</v>
      </c>
      <c r="C31">
        <v>6555805</v>
      </c>
      <c r="D31">
        <v>655580009</v>
      </c>
      <c r="E31">
        <v>22900</v>
      </c>
      <c r="F31">
        <v>799104.8</v>
      </c>
      <c r="G31">
        <v>34.087229999999998</v>
      </c>
      <c r="H31">
        <v>780597.57</v>
      </c>
      <c r="I31" t="s">
        <v>322</v>
      </c>
      <c r="J31">
        <v>3685</v>
      </c>
      <c r="K31">
        <v>84386500</v>
      </c>
      <c r="L31">
        <v>83719000</v>
      </c>
      <c r="M31" t="s">
        <v>319</v>
      </c>
      <c r="N31" s="38">
        <v>43769</v>
      </c>
      <c r="O31">
        <v>41</v>
      </c>
    </row>
    <row r="32" spans="1:15" x14ac:dyDescent="0.2">
      <c r="A32" t="s">
        <v>59</v>
      </c>
      <c r="B32" t="s">
        <v>190</v>
      </c>
      <c r="C32">
        <v>6356406</v>
      </c>
      <c r="D32">
        <v>635640006</v>
      </c>
      <c r="E32">
        <v>18896</v>
      </c>
      <c r="F32">
        <v>716621.27</v>
      </c>
      <c r="G32">
        <v>28.888580999999999</v>
      </c>
      <c r="H32">
        <v>545878.62</v>
      </c>
      <c r="I32" t="s">
        <v>322</v>
      </c>
      <c r="J32">
        <v>3123</v>
      </c>
      <c r="K32">
        <v>59012208</v>
      </c>
      <c r="L32">
        <v>75058000</v>
      </c>
      <c r="M32" t="s">
        <v>319</v>
      </c>
      <c r="N32" s="38">
        <v>43769</v>
      </c>
      <c r="O32">
        <v>41</v>
      </c>
    </row>
    <row r="33" spans="1:15" x14ac:dyDescent="0.2">
      <c r="A33" t="s">
        <v>59</v>
      </c>
      <c r="B33" t="s">
        <v>384</v>
      </c>
      <c r="C33">
        <v>6269861</v>
      </c>
      <c r="D33">
        <v>626986905</v>
      </c>
      <c r="E33">
        <v>67804</v>
      </c>
      <c r="F33">
        <v>1092695.1399999999</v>
      </c>
      <c r="G33">
        <v>15.790203999999999</v>
      </c>
      <c r="H33">
        <v>1070638.99</v>
      </c>
      <c r="I33" t="s">
        <v>322</v>
      </c>
      <c r="J33">
        <v>1707</v>
      </c>
      <c r="K33">
        <v>115741428</v>
      </c>
      <c r="L33">
        <v>122017806</v>
      </c>
      <c r="M33" t="s">
        <v>319</v>
      </c>
      <c r="N33" s="38">
        <v>43769</v>
      </c>
      <c r="O33">
        <v>41</v>
      </c>
    </row>
    <row r="34" spans="1:15" x14ac:dyDescent="0.2">
      <c r="A34" t="s">
        <v>59</v>
      </c>
      <c r="B34" t="s">
        <v>385</v>
      </c>
      <c r="C34">
        <v>6229597</v>
      </c>
      <c r="D34">
        <v>622959906</v>
      </c>
      <c r="E34">
        <v>171810</v>
      </c>
      <c r="F34">
        <v>1464470.48</v>
      </c>
      <c r="G34">
        <v>9.6017759999999992</v>
      </c>
      <c r="H34">
        <v>1649681.14</v>
      </c>
      <c r="I34" t="s">
        <v>322</v>
      </c>
      <c r="J34">
        <v>1038</v>
      </c>
      <c r="K34">
        <v>178338780</v>
      </c>
      <c r="L34">
        <v>163435850</v>
      </c>
      <c r="M34" t="s">
        <v>319</v>
      </c>
      <c r="N34" s="38">
        <v>43769</v>
      </c>
      <c r="O34">
        <v>41</v>
      </c>
    </row>
    <row r="35" spans="1:15" x14ac:dyDescent="0.2">
      <c r="A35" t="s">
        <v>59</v>
      </c>
      <c r="B35" t="s">
        <v>386</v>
      </c>
      <c r="C35">
        <v>6054603</v>
      </c>
      <c r="D35">
        <v>605460005</v>
      </c>
      <c r="E35">
        <v>86685</v>
      </c>
      <c r="F35">
        <v>702590.03</v>
      </c>
      <c r="G35">
        <v>11.206697</v>
      </c>
      <c r="H35">
        <v>971452.55</v>
      </c>
      <c r="I35" t="s">
        <v>322</v>
      </c>
      <c r="J35">
        <v>1211.5</v>
      </c>
      <c r="K35">
        <v>105018877.5</v>
      </c>
      <c r="L35">
        <v>73701717</v>
      </c>
      <c r="M35" t="s">
        <v>319</v>
      </c>
      <c r="N35" s="38">
        <v>43769</v>
      </c>
      <c r="O35">
        <v>41</v>
      </c>
    </row>
    <row r="36" spans="1:15" x14ac:dyDescent="0.2">
      <c r="A36" t="s">
        <v>59</v>
      </c>
      <c r="B36" t="s">
        <v>387</v>
      </c>
      <c r="C36">
        <v>6021500</v>
      </c>
      <c r="D36">
        <v>602150005</v>
      </c>
      <c r="E36">
        <v>18000</v>
      </c>
      <c r="F36">
        <v>497005</v>
      </c>
      <c r="G36">
        <v>21.682623</v>
      </c>
      <c r="H36">
        <v>390287.22</v>
      </c>
      <c r="I36" t="s">
        <v>322</v>
      </c>
      <c r="J36">
        <v>2344</v>
      </c>
      <c r="K36">
        <v>42192000</v>
      </c>
      <c r="L36">
        <v>54901657</v>
      </c>
      <c r="M36" t="s">
        <v>319</v>
      </c>
      <c r="N36" s="38">
        <v>43769</v>
      </c>
      <c r="O36">
        <v>41</v>
      </c>
    </row>
    <row r="37" spans="1:15" x14ac:dyDescent="0.2">
      <c r="A37" t="s">
        <v>59</v>
      </c>
      <c r="B37" t="s">
        <v>388</v>
      </c>
      <c r="C37">
        <v>5999330</v>
      </c>
      <c r="D37">
        <v>599933900</v>
      </c>
      <c r="E37">
        <v>8400</v>
      </c>
      <c r="F37">
        <v>1524006.27</v>
      </c>
      <c r="G37">
        <v>226.70019600000001</v>
      </c>
      <c r="H37">
        <v>1904281.64</v>
      </c>
      <c r="I37" t="s">
        <v>322</v>
      </c>
      <c r="J37">
        <v>203.2</v>
      </c>
      <c r="K37">
        <v>1706880</v>
      </c>
      <c r="L37">
        <v>1345481.09</v>
      </c>
      <c r="M37" t="s">
        <v>332</v>
      </c>
      <c r="N37" s="38">
        <v>43769</v>
      </c>
      <c r="O37">
        <v>41</v>
      </c>
    </row>
    <row r="38" spans="1:15" x14ac:dyDescent="0.2">
      <c r="A38" t="s">
        <v>59</v>
      </c>
      <c r="B38" t="s">
        <v>177</v>
      </c>
      <c r="C38">
        <v>5889505</v>
      </c>
      <c r="D38">
        <v>588950907</v>
      </c>
      <c r="E38">
        <v>53225</v>
      </c>
      <c r="F38">
        <v>1067159.77</v>
      </c>
      <c r="G38">
        <v>19.387775999999999</v>
      </c>
      <c r="H38">
        <v>1031914.36</v>
      </c>
      <c r="I38" t="s">
        <v>322</v>
      </c>
      <c r="J38">
        <v>17.378</v>
      </c>
      <c r="K38">
        <v>924944.05</v>
      </c>
      <c r="L38">
        <v>965766.58</v>
      </c>
      <c r="M38" t="s">
        <v>332</v>
      </c>
      <c r="N38" s="38">
        <v>43769</v>
      </c>
      <c r="O38">
        <v>41</v>
      </c>
    </row>
    <row r="39" spans="1:15" x14ac:dyDescent="0.2">
      <c r="A39" t="s">
        <v>59</v>
      </c>
      <c r="B39" t="s">
        <v>389</v>
      </c>
      <c r="C39">
        <v>5330047</v>
      </c>
      <c r="D39">
        <v>533004909</v>
      </c>
      <c r="E39">
        <v>11395</v>
      </c>
      <c r="F39">
        <v>976539.43</v>
      </c>
      <c r="G39">
        <v>151.78425999999999</v>
      </c>
      <c r="H39">
        <v>1729581.64</v>
      </c>
      <c r="I39" t="s">
        <v>322</v>
      </c>
      <c r="J39">
        <v>136.05000000000001</v>
      </c>
      <c r="K39">
        <v>1550289.75</v>
      </c>
      <c r="L39">
        <v>876799.03</v>
      </c>
      <c r="M39" t="s">
        <v>332</v>
      </c>
      <c r="N39" s="38">
        <v>43769</v>
      </c>
      <c r="O39">
        <v>41</v>
      </c>
    </row>
    <row r="40" spans="1:15" x14ac:dyDescent="0.2">
      <c r="A40" t="s">
        <v>59</v>
      </c>
      <c r="B40" t="s">
        <v>390</v>
      </c>
      <c r="C40">
        <v>4031879</v>
      </c>
      <c r="D40">
        <v>403187909</v>
      </c>
      <c r="E40">
        <v>43721</v>
      </c>
      <c r="F40">
        <v>951816.56</v>
      </c>
      <c r="G40">
        <v>26.295884000000001</v>
      </c>
      <c r="H40">
        <v>1149682.3400000001</v>
      </c>
      <c r="I40" t="s">
        <v>322</v>
      </c>
      <c r="J40">
        <v>23.57</v>
      </c>
      <c r="K40">
        <v>1030503.97</v>
      </c>
      <c r="L40">
        <v>854457.01</v>
      </c>
      <c r="M40" t="s">
        <v>332</v>
      </c>
      <c r="N40" s="38">
        <v>43769</v>
      </c>
      <c r="O40">
        <v>41</v>
      </c>
    </row>
    <row r="41" spans="1:15" x14ac:dyDescent="0.2">
      <c r="A41" t="s">
        <v>59</v>
      </c>
      <c r="B41" t="s">
        <v>391</v>
      </c>
      <c r="C41">
        <v>2821481</v>
      </c>
      <c r="D41">
        <v>835699307</v>
      </c>
      <c r="E41">
        <v>41226</v>
      </c>
      <c r="F41">
        <v>1340484.27</v>
      </c>
      <c r="G41">
        <v>60.83</v>
      </c>
      <c r="H41">
        <v>2507777.58</v>
      </c>
      <c r="I41" t="s">
        <v>322</v>
      </c>
      <c r="J41">
        <v>60.83</v>
      </c>
      <c r="K41">
        <v>2507777.58</v>
      </c>
      <c r="L41">
        <v>1340484.27</v>
      </c>
      <c r="M41" t="s">
        <v>322</v>
      </c>
      <c r="N41" s="38">
        <v>43769</v>
      </c>
      <c r="O41">
        <v>43</v>
      </c>
    </row>
    <row r="42" spans="1:15" x14ac:dyDescent="0.2">
      <c r="A42" t="s">
        <v>59</v>
      </c>
      <c r="B42" t="s">
        <v>392</v>
      </c>
      <c r="C42">
        <v>2793182</v>
      </c>
      <c r="D42">
        <v>292505104</v>
      </c>
      <c r="E42">
        <v>101063</v>
      </c>
      <c r="F42">
        <v>1101666.3700000001</v>
      </c>
      <c r="G42">
        <v>3.93</v>
      </c>
      <c r="H42">
        <v>397177.59</v>
      </c>
      <c r="I42" t="s">
        <v>322</v>
      </c>
      <c r="J42">
        <v>3.93</v>
      </c>
      <c r="K42">
        <v>397177.59</v>
      </c>
      <c r="L42">
        <v>1101666.3700000001</v>
      </c>
      <c r="M42" t="s">
        <v>322</v>
      </c>
      <c r="N42" s="38">
        <v>43769</v>
      </c>
      <c r="O42">
        <v>41</v>
      </c>
    </row>
    <row r="43" spans="1:15" x14ac:dyDescent="0.2">
      <c r="A43" t="s">
        <v>59</v>
      </c>
      <c r="B43" t="s">
        <v>393</v>
      </c>
      <c r="C43">
        <v>2775135</v>
      </c>
      <c r="D43">
        <v>803054204</v>
      </c>
      <c r="E43">
        <v>13700</v>
      </c>
      <c r="F43">
        <v>1379457.16</v>
      </c>
      <c r="G43">
        <v>132.58000000000001</v>
      </c>
      <c r="H43">
        <v>1816346</v>
      </c>
      <c r="I43" t="s">
        <v>322</v>
      </c>
      <c r="J43">
        <v>132.58000000000001</v>
      </c>
      <c r="K43">
        <v>1816346</v>
      </c>
      <c r="L43">
        <v>1379457.16</v>
      </c>
      <c r="M43" t="s">
        <v>322</v>
      </c>
      <c r="N43" s="38">
        <v>43769</v>
      </c>
      <c r="O43">
        <v>43</v>
      </c>
    </row>
    <row r="44" spans="1:15" x14ac:dyDescent="0.2">
      <c r="A44" t="s">
        <v>59</v>
      </c>
      <c r="B44" t="s">
        <v>394</v>
      </c>
      <c r="C44">
        <v>2704485</v>
      </c>
      <c r="D44">
        <v>705015105</v>
      </c>
      <c r="E44">
        <v>99014</v>
      </c>
      <c r="F44">
        <v>1181340.82</v>
      </c>
      <c r="G44">
        <v>8.8000000000000007</v>
      </c>
      <c r="H44">
        <v>871323.2</v>
      </c>
      <c r="I44" t="s">
        <v>322</v>
      </c>
      <c r="J44">
        <v>8.8000000000000007</v>
      </c>
      <c r="K44">
        <v>871323.2</v>
      </c>
      <c r="L44">
        <v>1181340.82</v>
      </c>
      <c r="M44" t="s">
        <v>322</v>
      </c>
      <c r="N44" s="38">
        <v>43769</v>
      </c>
      <c r="O44">
        <v>43</v>
      </c>
    </row>
    <row r="45" spans="1:15" x14ac:dyDescent="0.2">
      <c r="A45" t="s">
        <v>59</v>
      </c>
      <c r="B45" t="s">
        <v>395</v>
      </c>
      <c r="C45">
        <v>2655657</v>
      </c>
      <c r="D45">
        <v>683715106</v>
      </c>
      <c r="E45">
        <v>30760</v>
      </c>
      <c r="F45">
        <v>1063849.21</v>
      </c>
      <c r="G45">
        <v>40.26</v>
      </c>
      <c r="H45">
        <v>1238397.6000000001</v>
      </c>
      <c r="I45" t="s">
        <v>322</v>
      </c>
      <c r="J45">
        <v>40.26</v>
      </c>
      <c r="K45">
        <v>1238397.6000000001</v>
      </c>
      <c r="L45">
        <v>1063849.21</v>
      </c>
      <c r="M45" t="s">
        <v>322</v>
      </c>
      <c r="N45" s="38">
        <v>43769</v>
      </c>
      <c r="O45">
        <v>41</v>
      </c>
    </row>
    <row r="46" spans="1:15" x14ac:dyDescent="0.2">
      <c r="A46" t="s">
        <v>59</v>
      </c>
      <c r="B46" t="s">
        <v>396</v>
      </c>
      <c r="C46">
        <v>2615565</v>
      </c>
      <c r="D46" t="s">
        <v>162</v>
      </c>
      <c r="E46">
        <v>40885</v>
      </c>
      <c r="F46">
        <v>1351842.11</v>
      </c>
      <c r="G46">
        <v>43.22</v>
      </c>
      <c r="H46">
        <v>1767049.7</v>
      </c>
      <c r="I46" t="s">
        <v>322</v>
      </c>
      <c r="J46">
        <v>43.22</v>
      </c>
      <c r="K46">
        <v>1767049.7</v>
      </c>
      <c r="L46">
        <v>1351842.11</v>
      </c>
      <c r="M46" t="s">
        <v>322</v>
      </c>
      <c r="N46" s="38">
        <v>43769</v>
      </c>
      <c r="O46">
        <v>43</v>
      </c>
    </row>
    <row r="47" spans="1:15" x14ac:dyDescent="0.2">
      <c r="A47" t="s">
        <v>59</v>
      </c>
      <c r="B47" t="s">
        <v>397</v>
      </c>
      <c r="C47">
        <v>2559975</v>
      </c>
      <c r="D47" t="s">
        <v>132</v>
      </c>
      <c r="E47">
        <v>22414</v>
      </c>
      <c r="F47">
        <v>412838.96</v>
      </c>
      <c r="G47">
        <v>19.37</v>
      </c>
      <c r="H47">
        <v>434159.18</v>
      </c>
      <c r="I47" t="s">
        <v>322</v>
      </c>
      <c r="J47">
        <v>19.37</v>
      </c>
      <c r="K47">
        <v>434159.18</v>
      </c>
      <c r="L47">
        <v>412838.96</v>
      </c>
      <c r="M47" t="s">
        <v>322</v>
      </c>
      <c r="N47" s="38">
        <v>43769</v>
      </c>
      <c r="O47">
        <v>43</v>
      </c>
    </row>
    <row r="48" spans="1:15" x14ac:dyDescent="0.2">
      <c r="A48" t="s">
        <v>59</v>
      </c>
      <c r="B48" t="s">
        <v>398</v>
      </c>
      <c r="C48">
        <v>2430025</v>
      </c>
      <c r="D48">
        <v>861012102</v>
      </c>
      <c r="E48">
        <v>64583</v>
      </c>
      <c r="F48">
        <v>626388.98</v>
      </c>
      <c r="G48">
        <v>22.68</v>
      </c>
      <c r="H48">
        <v>1464742.44</v>
      </c>
      <c r="I48" t="s">
        <v>322</v>
      </c>
      <c r="J48">
        <v>22.68</v>
      </c>
      <c r="K48">
        <v>1464742.44</v>
      </c>
      <c r="L48">
        <v>626388.98</v>
      </c>
      <c r="M48" t="s">
        <v>322</v>
      </c>
      <c r="N48" s="38">
        <v>43769</v>
      </c>
      <c r="O48">
        <v>43</v>
      </c>
    </row>
    <row r="49" spans="1:15" x14ac:dyDescent="0.2">
      <c r="A49" t="s">
        <v>59</v>
      </c>
      <c r="B49" t="s">
        <v>399</v>
      </c>
      <c r="C49">
        <v>2402444</v>
      </c>
      <c r="D49">
        <v>686330101</v>
      </c>
      <c r="E49">
        <v>17307</v>
      </c>
      <c r="F49">
        <v>1386633.92</v>
      </c>
      <c r="G49">
        <v>78.45</v>
      </c>
      <c r="H49">
        <v>1357734.15</v>
      </c>
      <c r="I49" t="s">
        <v>322</v>
      </c>
      <c r="J49">
        <v>78.45</v>
      </c>
      <c r="K49">
        <v>1357734.15</v>
      </c>
      <c r="L49">
        <v>1386633.92</v>
      </c>
      <c r="M49" t="s">
        <v>322</v>
      </c>
      <c r="N49" s="38">
        <v>43769</v>
      </c>
      <c r="O49">
        <v>43</v>
      </c>
    </row>
    <row r="50" spans="1:15" x14ac:dyDescent="0.2">
      <c r="A50" t="s">
        <v>59</v>
      </c>
      <c r="B50" t="s">
        <v>400</v>
      </c>
      <c r="C50">
        <v>2311614</v>
      </c>
      <c r="D50" t="s">
        <v>121</v>
      </c>
      <c r="E50">
        <v>13944</v>
      </c>
      <c r="F50">
        <v>1367877.11</v>
      </c>
      <c r="G50">
        <v>163.91</v>
      </c>
      <c r="H50">
        <v>2285561.04</v>
      </c>
      <c r="I50" t="s">
        <v>322</v>
      </c>
      <c r="J50">
        <v>163.91</v>
      </c>
      <c r="K50">
        <v>2285561.04</v>
      </c>
      <c r="L50">
        <v>1367877.11</v>
      </c>
      <c r="M50" t="s">
        <v>322</v>
      </c>
      <c r="N50" s="38">
        <v>43769</v>
      </c>
      <c r="O50">
        <v>41</v>
      </c>
    </row>
    <row r="51" spans="1:15" x14ac:dyDescent="0.2">
      <c r="A51" t="s">
        <v>59</v>
      </c>
      <c r="B51" t="s">
        <v>118</v>
      </c>
      <c r="C51">
        <v>2181334</v>
      </c>
      <c r="D51" t="s">
        <v>117</v>
      </c>
      <c r="E51">
        <v>13734</v>
      </c>
      <c r="F51">
        <v>1154331.31</v>
      </c>
      <c r="G51">
        <v>112.41</v>
      </c>
      <c r="H51">
        <v>1543838.94</v>
      </c>
      <c r="I51" t="s">
        <v>322</v>
      </c>
      <c r="J51">
        <v>112.41</v>
      </c>
      <c r="K51">
        <v>1543838.94</v>
      </c>
      <c r="L51">
        <v>1154331.31</v>
      </c>
      <c r="M51" t="s">
        <v>322</v>
      </c>
      <c r="N51" s="38">
        <v>43769</v>
      </c>
      <c r="O51">
        <v>41</v>
      </c>
    </row>
    <row r="52" spans="1:15" x14ac:dyDescent="0.2">
      <c r="A52" t="s">
        <v>59</v>
      </c>
      <c r="B52" t="s">
        <v>401</v>
      </c>
      <c r="C52">
        <v>2125097</v>
      </c>
      <c r="D52">
        <v>124765108</v>
      </c>
      <c r="E52">
        <v>61706</v>
      </c>
      <c r="F52">
        <v>976474.74</v>
      </c>
      <c r="G52">
        <v>25.09</v>
      </c>
      <c r="H52">
        <v>1548203.54</v>
      </c>
      <c r="I52" t="s">
        <v>322</v>
      </c>
      <c r="J52">
        <v>25.09</v>
      </c>
      <c r="K52">
        <v>1548203.54</v>
      </c>
      <c r="L52">
        <v>976474.74</v>
      </c>
      <c r="M52" t="s">
        <v>322</v>
      </c>
      <c r="N52" s="38">
        <v>43769</v>
      </c>
      <c r="O52">
        <v>41</v>
      </c>
    </row>
    <row r="53" spans="1:15" x14ac:dyDescent="0.2">
      <c r="A53" t="s">
        <v>59</v>
      </c>
      <c r="B53" t="s">
        <v>402</v>
      </c>
      <c r="C53">
        <v>2124533</v>
      </c>
      <c r="D53">
        <v>878742204</v>
      </c>
      <c r="E53">
        <v>26789</v>
      </c>
      <c r="F53">
        <v>470215.13</v>
      </c>
      <c r="G53">
        <v>15.83</v>
      </c>
      <c r="H53">
        <v>424069.87</v>
      </c>
      <c r="I53" t="s">
        <v>322</v>
      </c>
      <c r="J53">
        <v>15.83</v>
      </c>
      <c r="K53">
        <v>424069.87</v>
      </c>
      <c r="L53">
        <v>470215.13</v>
      </c>
      <c r="M53" t="s">
        <v>322</v>
      </c>
      <c r="N53" s="38">
        <v>43769</v>
      </c>
      <c r="O53">
        <v>41</v>
      </c>
    </row>
    <row r="54" spans="1:15" x14ac:dyDescent="0.2">
      <c r="A54" t="s">
        <v>59</v>
      </c>
      <c r="B54" t="s">
        <v>403</v>
      </c>
      <c r="C54">
        <v>2031730</v>
      </c>
      <c r="D54">
        <v>294821608</v>
      </c>
      <c r="E54">
        <v>165319</v>
      </c>
      <c r="F54">
        <v>1138052.1100000001</v>
      </c>
      <c r="G54">
        <v>8.7200000000000006</v>
      </c>
      <c r="H54">
        <v>1441581.68</v>
      </c>
      <c r="I54" t="s">
        <v>322</v>
      </c>
      <c r="J54">
        <v>8.7200000000000006</v>
      </c>
      <c r="K54">
        <v>1441581.68</v>
      </c>
      <c r="L54">
        <v>1138052.1100000001</v>
      </c>
      <c r="M54" t="s">
        <v>322</v>
      </c>
      <c r="N54" s="38">
        <v>43769</v>
      </c>
      <c r="O54">
        <v>43</v>
      </c>
    </row>
    <row r="55" spans="1:15" x14ac:dyDescent="0.2">
      <c r="A55" t="s">
        <v>59</v>
      </c>
      <c r="B55" t="s">
        <v>404</v>
      </c>
      <c r="D55" t="s">
        <v>322</v>
      </c>
      <c r="E55">
        <v>-11366.02</v>
      </c>
      <c r="F55">
        <v>-11366.02</v>
      </c>
      <c r="G55">
        <v>1</v>
      </c>
      <c r="H55">
        <v>-11366.02</v>
      </c>
      <c r="I55" t="s">
        <v>322</v>
      </c>
      <c r="J55">
        <v>1</v>
      </c>
      <c r="K55">
        <v>-11366.02</v>
      </c>
      <c r="L55">
        <v>-11366.02</v>
      </c>
      <c r="M55" t="s">
        <v>322</v>
      </c>
      <c r="N55" s="38">
        <v>43769</v>
      </c>
      <c r="O55" t="s">
        <v>107</v>
      </c>
    </row>
    <row r="56" spans="1:15" x14ac:dyDescent="0.2">
      <c r="A56" t="s">
        <v>59</v>
      </c>
      <c r="B56" t="s">
        <v>405</v>
      </c>
      <c r="D56" t="s">
        <v>332</v>
      </c>
      <c r="E56">
        <v>69.53</v>
      </c>
      <c r="F56">
        <v>77.87</v>
      </c>
      <c r="G56">
        <v>1.1156509999999999</v>
      </c>
      <c r="H56">
        <v>77.569999999999993</v>
      </c>
      <c r="I56" t="s">
        <v>322</v>
      </c>
      <c r="J56">
        <v>1</v>
      </c>
      <c r="K56">
        <v>69.53</v>
      </c>
      <c r="L56">
        <v>69.53</v>
      </c>
      <c r="M56" t="s">
        <v>332</v>
      </c>
      <c r="N56" s="38">
        <v>43769</v>
      </c>
      <c r="O56" t="s">
        <v>107</v>
      </c>
    </row>
    <row r="57" spans="1:15" x14ac:dyDescent="0.2">
      <c r="A57" t="s">
        <v>59</v>
      </c>
      <c r="B57" t="s">
        <v>406</v>
      </c>
      <c r="D57" t="s">
        <v>366</v>
      </c>
      <c r="E57">
        <v>82015.44</v>
      </c>
      <c r="F57">
        <v>81781.08</v>
      </c>
      <c r="G57">
        <v>1.013428</v>
      </c>
      <c r="H57">
        <v>83116.740000000005</v>
      </c>
      <c r="I57" t="s">
        <v>322</v>
      </c>
      <c r="J57">
        <v>1</v>
      </c>
      <c r="K57">
        <v>82015.44</v>
      </c>
      <c r="L57">
        <v>82015.44</v>
      </c>
      <c r="M57" t="s">
        <v>366</v>
      </c>
      <c r="N57" s="38">
        <v>43769</v>
      </c>
      <c r="O57" t="s">
        <v>107</v>
      </c>
    </row>
    <row r="58" spans="1:15" x14ac:dyDescent="0.2">
      <c r="A58" t="s">
        <v>59</v>
      </c>
      <c r="B58" t="s">
        <v>407</v>
      </c>
      <c r="D58" t="s">
        <v>408</v>
      </c>
      <c r="E58">
        <v>775978.27</v>
      </c>
      <c r="F58">
        <v>83720.52</v>
      </c>
      <c r="G58">
        <v>0.103796</v>
      </c>
      <c r="H58">
        <v>80543.3</v>
      </c>
      <c r="I58" t="s">
        <v>322</v>
      </c>
      <c r="J58">
        <v>1</v>
      </c>
      <c r="K58">
        <v>775978.27</v>
      </c>
      <c r="L58">
        <v>775978.27</v>
      </c>
      <c r="M58" t="s">
        <v>408</v>
      </c>
      <c r="N58" s="38">
        <v>43769</v>
      </c>
      <c r="O58" t="s">
        <v>107</v>
      </c>
    </row>
    <row r="59" spans="1:15" x14ac:dyDescent="0.2">
      <c r="A59" t="s">
        <v>59</v>
      </c>
      <c r="B59" t="s">
        <v>409</v>
      </c>
      <c r="D59" t="s">
        <v>319</v>
      </c>
      <c r="E59">
        <v>9753</v>
      </c>
      <c r="F59">
        <v>90.54</v>
      </c>
      <c r="G59">
        <v>9.2499999999999995E-3</v>
      </c>
      <c r="H59">
        <v>90.22</v>
      </c>
      <c r="I59" t="s">
        <v>322</v>
      </c>
      <c r="J59">
        <v>1</v>
      </c>
      <c r="K59">
        <v>9753</v>
      </c>
      <c r="L59">
        <v>9753</v>
      </c>
      <c r="M59" t="s">
        <v>319</v>
      </c>
      <c r="N59" s="38">
        <v>43769</v>
      </c>
      <c r="O59" t="s">
        <v>107</v>
      </c>
    </row>
    <row r="60" spans="1:15" x14ac:dyDescent="0.2">
      <c r="A60" t="s">
        <v>59</v>
      </c>
      <c r="B60" t="s">
        <v>410</v>
      </c>
      <c r="D60" t="s">
        <v>329</v>
      </c>
      <c r="E60">
        <v>35727.81</v>
      </c>
      <c r="F60">
        <v>45489.08</v>
      </c>
      <c r="G60">
        <v>1.2939989999999999</v>
      </c>
      <c r="H60">
        <v>46231.76</v>
      </c>
      <c r="I60" t="s">
        <v>322</v>
      </c>
      <c r="J60">
        <v>1</v>
      </c>
      <c r="K60">
        <v>35727.81</v>
      </c>
      <c r="L60">
        <v>35727.81</v>
      </c>
      <c r="M60" t="s">
        <v>329</v>
      </c>
      <c r="N60" s="38">
        <v>43769</v>
      </c>
      <c r="O60" t="s">
        <v>107</v>
      </c>
    </row>
    <row r="61" spans="1:15" x14ac:dyDescent="0.2">
      <c r="A61" t="s">
        <v>59</v>
      </c>
      <c r="B61" t="s">
        <v>348</v>
      </c>
      <c r="D61" t="s">
        <v>349</v>
      </c>
      <c r="E61">
        <v>1340743.27</v>
      </c>
      <c r="F61">
        <v>1340743.27</v>
      </c>
      <c r="G61">
        <v>100</v>
      </c>
      <c r="H61">
        <v>1340743.27</v>
      </c>
      <c r="I61" t="s">
        <v>322</v>
      </c>
      <c r="J61">
        <v>100</v>
      </c>
      <c r="K61">
        <v>1340743.27</v>
      </c>
      <c r="L61">
        <v>1340743.27</v>
      </c>
      <c r="M61" t="s">
        <v>322</v>
      </c>
      <c r="N61" s="38">
        <v>43769</v>
      </c>
      <c r="O61" t="s">
        <v>108</v>
      </c>
    </row>
    <row r="62" spans="1:15" x14ac:dyDescent="0.2">
      <c r="A62" t="s">
        <v>59</v>
      </c>
      <c r="B62" t="s">
        <v>411</v>
      </c>
      <c r="D62" t="s">
        <v>363</v>
      </c>
      <c r="E62">
        <v>33937.4</v>
      </c>
      <c r="F62">
        <v>23688.65</v>
      </c>
      <c r="G62">
        <v>0.68894999999999995</v>
      </c>
      <c r="H62">
        <v>23381.17</v>
      </c>
      <c r="I62" t="s">
        <v>322</v>
      </c>
      <c r="J62">
        <v>1</v>
      </c>
      <c r="K62">
        <v>33937.4</v>
      </c>
      <c r="L62">
        <v>33937.4</v>
      </c>
      <c r="M62" t="s">
        <v>363</v>
      </c>
      <c r="N62" s="38">
        <v>43769</v>
      </c>
      <c r="O62" t="s">
        <v>107</v>
      </c>
    </row>
    <row r="63" spans="1:15" x14ac:dyDescent="0.2">
      <c r="N63" s="38"/>
    </row>
    <row r="64" spans="1:15" x14ac:dyDescent="0.2">
      <c r="A64" s="32"/>
      <c r="B64" s="32"/>
      <c r="C64" s="33"/>
      <c r="D64" s="34"/>
      <c r="E64" s="32"/>
      <c r="F64" s="34"/>
      <c r="G64" s="34"/>
      <c r="H64" s="32"/>
    </row>
    <row r="65" spans="1:8" x14ac:dyDescent="0.2">
      <c r="A65" s="32"/>
      <c r="B65" s="32"/>
      <c r="C65" s="33"/>
      <c r="F65" s="34"/>
      <c r="G65" s="34"/>
      <c r="H65" s="3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1"/>
  <sheetViews>
    <sheetView zoomScaleNormal="100" workbookViewId="0">
      <selection activeCell="B31" sqref="B31"/>
    </sheetView>
  </sheetViews>
  <sheetFormatPr defaultRowHeight="12.75" x14ac:dyDescent="0.2"/>
  <cols>
    <col min="1" max="1" width="50.7109375" customWidth="1"/>
    <col min="2" max="2" width="17" customWidth="1"/>
    <col min="4" max="4" width="14.140625" customWidth="1"/>
    <col min="6" max="6" width="16.28515625" customWidth="1"/>
  </cols>
  <sheetData>
    <row r="1" spans="1:16" ht="15" x14ac:dyDescent="0.25">
      <c r="A1" s="61" t="s">
        <v>68</v>
      </c>
      <c r="B1" s="61" t="s">
        <v>69</v>
      </c>
      <c r="C1" s="61" t="s">
        <v>70</v>
      </c>
      <c r="D1" s="61" t="s">
        <v>71</v>
      </c>
      <c r="E1" s="61" t="s">
        <v>72</v>
      </c>
      <c r="F1" s="61" t="s">
        <v>73</v>
      </c>
      <c r="G1" s="61" t="s">
        <v>0</v>
      </c>
      <c r="H1" s="61" t="s">
        <v>74</v>
      </c>
      <c r="I1" s="61" t="s">
        <v>75</v>
      </c>
      <c r="J1" s="61" t="s">
        <v>76</v>
      </c>
      <c r="K1" s="61" t="s">
        <v>77</v>
      </c>
      <c r="L1" s="61" t="s">
        <v>78</v>
      </c>
      <c r="M1" s="61" t="s">
        <v>79</v>
      </c>
      <c r="N1" s="61" t="s">
        <v>80</v>
      </c>
      <c r="O1" s="61" t="s">
        <v>81</v>
      </c>
      <c r="P1" s="61" t="s">
        <v>82</v>
      </c>
    </row>
    <row r="2" spans="1:16" x14ac:dyDescent="0.2">
      <c r="A2" t="s">
        <v>317</v>
      </c>
      <c r="B2">
        <v>6021500</v>
      </c>
      <c r="C2">
        <v>3328.56</v>
      </c>
      <c r="D2">
        <v>602150005</v>
      </c>
      <c r="E2">
        <v>20</v>
      </c>
      <c r="F2" s="38">
        <v>43798</v>
      </c>
      <c r="G2" t="s">
        <v>59</v>
      </c>
      <c r="H2" t="s">
        <v>318</v>
      </c>
      <c r="I2">
        <v>18000</v>
      </c>
      <c r="J2">
        <v>3328.56</v>
      </c>
      <c r="K2">
        <v>3328.56</v>
      </c>
      <c r="L2">
        <v>0</v>
      </c>
      <c r="M2">
        <v>0</v>
      </c>
      <c r="N2" t="s">
        <v>319</v>
      </c>
      <c r="O2">
        <v>0</v>
      </c>
      <c r="P2" t="s">
        <v>320</v>
      </c>
    </row>
    <row r="3" spans="1:16" x14ac:dyDescent="0.2">
      <c r="A3" t="s">
        <v>321</v>
      </c>
      <c r="B3" t="s">
        <v>125</v>
      </c>
      <c r="C3">
        <v>67.02</v>
      </c>
      <c r="D3" t="s">
        <v>124</v>
      </c>
      <c r="E3">
        <v>1.1639999999999999</v>
      </c>
      <c r="F3" s="38">
        <v>43587</v>
      </c>
      <c r="G3" t="s">
        <v>59</v>
      </c>
      <c r="H3" t="s">
        <v>318</v>
      </c>
      <c r="I3">
        <v>0</v>
      </c>
      <c r="J3">
        <v>56.97</v>
      </c>
      <c r="K3">
        <v>56.97</v>
      </c>
      <c r="L3">
        <v>0</v>
      </c>
      <c r="M3">
        <v>0</v>
      </c>
      <c r="N3" t="s">
        <v>322</v>
      </c>
      <c r="O3">
        <v>183</v>
      </c>
      <c r="P3" t="s">
        <v>320</v>
      </c>
    </row>
    <row r="4" spans="1:16" x14ac:dyDescent="0.2">
      <c r="A4" t="s">
        <v>323</v>
      </c>
      <c r="B4" t="s">
        <v>130</v>
      </c>
      <c r="C4">
        <v>0</v>
      </c>
      <c r="D4">
        <v>398438408</v>
      </c>
      <c r="E4">
        <v>0.25031500000000001</v>
      </c>
      <c r="F4" s="38">
        <v>43263</v>
      </c>
      <c r="G4" t="s">
        <v>59</v>
      </c>
      <c r="H4" t="s">
        <v>318</v>
      </c>
      <c r="I4">
        <v>50445</v>
      </c>
      <c r="J4">
        <v>0</v>
      </c>
      <c r="K4">
        <v>0</v>
      </c>
      <c r="L4">
        <v>0</v>
      </c>
      <c r="M4">
        <v>0</v>
      </c>
      <c r="N4" t="s">
        <v>322</v>
      </c>
      <c r="O4">
        <v>507</v>
      </c>
      <c r="P4" t="s">
        <v>320</v>
      </c>
    </row>
    <row r="5" spans="1:16" x14ac:dyDescent="0.2">
      <c r="A5" t="s">
        <v>324</v>
      </c>
      <c r="B5" t="s">
        <v>169</v>
      </c>
      <c r="C5">
        <v>0</v>
      </c>
      <c r="D5" t="s">
        <v>168</v>
      </c>
      <c r="E5">
        <v>0.25155</v>
      </c>
      <c r="F5" s="38">
        <v>43627</v>
      </c>
      <c r="G5" t="s">
        <v>59</v>
      </c>
      <c r="H5" t="s">
        <v>318</v>
      </c>
      <c r="I5">
        <v>6000</v>
      </c>
      <c r="J5">
        <v>0</v>
      </c>
      <c r="K5">
        <v>0</v>
      </c>
      <c r="L5">
        <v>0</v>
      </c>
      <c r="M5">
        <v>0</v>
      </c>
      <c r="N5" t="s">
        <v>322</v>
      </c>
      <c r="O5">
        <v>143</v>
      </c>
      <c r="P5" t="s">
        <v>320</v>
      </c>
    </row>
    <row r="6" spans="1:16" x14ac:dyDescent="0.2">
      <c r="A6" t="s">
        <v>325</v>
      </c>
      <c r="B6" t="s">
        <v>326</v>
      </c>
      <c r="C6">
        <v>0</v>
      </c>
      <c r="D6">
        <v>589339100</v>
      </c>
      <c r="E6">
        <v>0.43735099999999999</v>
      </c>
      <c r="F6" s="38">
        <v>42874</v>
      </c>
      <c r="G6" t="s">
        <v>59</v>
      </c>
      <c r="H6" t="s">
        <v>318</v>
      </c>
      <c r="I6">
        <v>27014</v>
      </c>
      <c r="J6">
        <v>0</v>
      </c>
      <c r="K6">
        <v>0</v>
      </c>
      <c r="L6">
        <v>0</v>
      </c>
      <c r="M6">
        <v>0</v>
      </c>
      <c r="N6" t="s">
        <v>322</v>
      </c>
      <c r="O6">
        <v>896</v>
      </c>
      <c r="P6" t="s">
        <v>320</v>
      </c>
    </row>
    <row r="7" spans="1:16" x14ac:dyDescent="0.2">
      <c r="A7" t="s">
        <v>327</v>
      </c>
      <c r="B7" t="s">
        <v>207</v>
      </c>
      <c r="C7">
        <v>13729.73</v>
      </c>
      <c r="D7" t="s">
        <v>328</v>
      </c>
      <c r="E7">
        <v>0.318</v>
      </c>
      <c r="F7" s="38">
        <v>43784</v>
      </c>
      <c r="G7" t="s">
        <v>59</v>
      </c>
      <c r="H7" t="s">
        <v>318</v>
      </c>
      <c r="I7">
        <v>33623</v>
      </c>
      <c r="J7">
        <v>13729.73</v>
      </c>
      <c r="K7">
        <v>13729.73</v>
      </c>
      <c r="L7">
        <v>0</v>
      </c>
      <c r="M7">
        <v>0</v>
      </c>
      <c r="N7" t="s">
        <v>329</v>
      </c>
      <c r="O7">
        <v>0</v>
      </c>
      <c r="P7" t="s">
        <v>320</v>
      </c>
    </row>
    <row r="8" spans="1:16" x14ac:dyDescent="0.2">
      <c r="A8" t="s">
        <v>330</v>
      </c>
      <c r="B8" t="s">
        <v>178</v>
      </c>
      <c r="C8">
        <v>0</v>
      </c>
      <c r="D8" t="s">
        <v>331</v>
      </c>
      <c r="E8">
        <v>0.9</v>
      </c>
      <c r="F8" s="38">
        <v>43612</v>
      </c>
      <c r="G8" t="s">
        <v>59</v>
      </c>
      <c r="H8" t="s">
        <v>318</v>
      </c>
      <c r="I8">
        <v>22463</v>
      </c>
      <c r="J8">
        <v>0</v>
      </c>
      <c r="K8">
        <v>0</v>
      </c>
      <c r="L8">
        <v>0</v>
      </c>
      <c r="M8">
        <v>0</v>
      </c>
      <c r="N8" t="s">
        <v>332</v>
      </c>
      <c r="O8">
        <v>158</v>
      </c>
      <c r="P8" t="s">
        <v>320</v>
      </c>
    </row>
    <row r="9" spans="1:16" x14ac:dyDescent="0.2">
      <c r="A9" t="s">
        <v>330</v>
      </c>
      <c r="B9" t="s">
        <v>178</v>
      </c>
      <c r="C9">
        <v>0</v>
      </c>
      <c r="D9" t="s">
        <v>331</v>
      </c>
      <c r="E9">
        <v>0.88</v>
      </c>
      <c r="F9" s="38">
        <v>43242</v>
      </c>
      <c r="G9" t="s">
        <v>59</v>
      </c>
      <c r="H9" t="s">
        <v>318</v>
      </c>
      <c r="I9">
        <v>22463</v>
      </c>
      <c r="J9">
        <v>0</v>
      </c>
      <c r="K9">
        <v>0</v>
      </c>
      <c r="L9">
        <v>0</v>
      </c>
      <c r="M9">
        <v>0</v>
      </c>
      <c r="N9" t="s">
        <v>332</v>
      </c>
      <c r="O9">
        <v>528</v>
      </c>
      <c r="P9" t="s">
        <v>320</v>
      </c>
    </row>
    <row r="10" spans="1:16" x14ac:dyDescent="0.2">
      <c r="A10" t="s">
        <v>330</v>
      </c>
      <c r="B10" t="s">
        <v>178</v>
      </c>
      <c r="C10">
        <v>0</v>
      </c>
      <c r="D10" t="s">
        <v>331</v>
      </c>
      <c r="E10">
        <v>0.85</v>
      </c>
      <c r="F10" s="38">
        <v>42877</v>
      </c>
      <c r="G10" t="s">
        <v>59</v>
      </c>
      <c r="H10" t="s">
        <v>318</v>
      </c>
      <c r="I10">
        <v>16463</v>
      </c>
      <c r="J10">
        <v>0</v>
      </c>
      <c r="K10">
        <v>0</v>
      </c>
      <c r="L10">
        <v>0</v>
      </c>
      <c r="M10">
        <v>0</v>
      </c>
      <c r="N10" t="s">
        <v>332</v>
      </c>
      <c r="O10">
        <v>893</v>
      </c>
      <c r="P10" t="s">
        <v>320</v>
      </c>
    </row>
    <row r="11" spans="1:16" x14ac:dyDescent="0.2">
      <c r="A11" t="s">
        <v>333</v>
      </c>
      <c r="B11" t="s">
        <v>150</v>
      </c>
      <c r="C11">
        <v>0</v>
      </c>
      <c r="D11" t="s">
        <v>149</v>
      </c>
      <c r="E11">
        <v>0.74401799999999996</v>
      </c>
      <c r="F11" s="38">
        <v>43728</v>
      </c>
      <c r="G11" t="s">
        <v>59</v>
      </c>
      <c r="H11" t="s">
        <v>318</v>
      </c>
      <c r="I11">
        <v>28127</v>
      </c>
      <c r="J11">
        <v>0</v>
      </c>
      <c r="K11">
        <v>0</v>
      </c>
      <c r="L11">
        <v>0</v>
      </c>
      <c r="M11">
        <v>0</v>
      </c>
      <c r="N11" t="s">
        <v>322</v>
      </c>
      <c r="O11">
        <v>42</v>
      </c>
      <c r="P11" t="s">
        <v>320</v>
      </c>
    </row>
    <row r="12" spans="1:16" x14ac:dyDescent="0.2">
      <c r="A12" t="s">
        <v>333</v>
      </c>
      <c r="B12" t="s">
        <v>150</v>
      </c>
      <c r="C12">
        <v>0</v>
      </c>
      <c r="D12" t="s">
        <v>149</v>
      </c>
      <c r="E12">
        <v>0.68756399999999995</v>
      </c>
      <c r="F12" s="38">
        <v>43364</v>
      </c>
      <c r="G12" t="s">
        <v>59</v>
      </c>
      <c r="H12" t="s">
        <v>318</v>
      </c>
      <c r="I12">
        <v>45517</v>
      </c>
      <c r="J12">
        <v>0</v>
      </c>
      <c r="K12">
        <v>0</v>
      </c>
      <c r="L12">
        <v>0</v>
      </c>
      <c r="M12">
        <v>0</v>
      </c>
      <c r="N12" t="s">
        <v>322</v>
      </c>
      <c r="O12">
        <v>406</v>
      </c>
      <c r="P12" t="s">
        <v>320</v>
      </c>
    </row>
    <row r="13" spans="1:16" x14ac:dyDescent="0.2">
      <c r="A13" t="s">
        <v>333</v>
      </c>
      <c r="B13" t="s">
        <v>150</v>
      </c>
      <c r="C13">
        <v>0</v>
      </c>
      <c r="D13" t="s">
        <v>149</v>
      </c>
      <c r="E13">
        <v>0.63414599999999999</v>
      </c>
      <c r="F13" s="38">
        <v>43005</v>
      </c>
      <c r="G13" t="s">
        <v>59</v>
      </c>
      <c r="H13" t="s">
        <v>318</v>
      </c>
      <c r="I13">
        <v>53517</v>
      </c>
      <c r="J13">
        <v>0</v>
      </c>
      <c r="K13">
        <v>0</v>
      </c>
      <c r="L13">
        <v>0</v>
      </c>
      <c r="M13">
        <v>0</v>
      </c>
      <c r="N13" t="s">
        <v>322</v>
      </c>
      <c r="O13">
        <v>765</v>
      </c>
      <c r="P13" t="s">
        <v>320</v>
      </c>
    </row>
    <row r="14" spans="1:16" x14ac:dyDescent="0.2">
      <c r="A14" t="s">
        <v>334</v>
      </c>
      <c r="B14">
        <v>6616508</v>
      </c>
      <c r="C14">
        <v>5811.34</v>
      </c>
      <c r="D14">
        <v>661650903</v>
      </c>
      <c r="E14">
        <v>31</v>
      </c>
      <c r="F14" s="38">
        <v>43798</v>
      </c>
      <c r="G14" t="s">
        <v>59</v>
      </c>
      <c r="H14" t="s">
        <v>318</v>
      </c>
      <c r="I14">
        <v>20275</v>
      </c>
      <c r="J14">
        <v>5811.34</v>
      </c>
      <c r="K14">
        <v>5811.34</v>
      </c>
      <c r="L14">
        <v>0</v>
      </c>
      <c r="M14">
        <v>0</v>
      </c>
      <c r="N14" t="s">
        <v>319</v>
      </c>
      <c r="O14">
        <v>0</v>
      </c>
      <c r="P14" t="s">
        <v>320</v>
      </c>
    </row>
    <row r="15" spans="1:16" x14ac:dyDescent="0.2">
      <c r="A15" t="s">
        <v>335</v>
      </c>
      <c r="B15">
        <v>2615565</v>
      </c>
      <c r="C15">
        <v>11774.88</v>
      </c>
      <c r="D15" t="s">
        <v>162</v>
      </c>
      <c r="E15">
        <v>0.28799999999999998</v>
      </c>
      <c r="F15" s="38">
        <v>43768</v>
      </c>
      <c r="G15" t="s">
        <v>59</v>
      </c>
      <c r="H15" t="s">
        <v>318</v>
      </c>
      <c r="I15">
        <v>40885</v>
      </c>
      <c r="J15">
        <v>11774.88</v>
      </c>
      <c r="K15">
        <v>11774.88</v>
      </c>
      <c r="L15">
        <v>0</v>
      </c>
      <c r="M15">
        <v>0</v>
      </c>
      <c r="N15" t="s">
        <v>322</v>
      </c>
      <c r="O15">
        <v>2</v>
      </c>
      <c r="P15" t="s">
        <v>320</v>
      </c>
    </row>
    <row r="16" spans="1:16" x14ac:dyDescent="0.2">
      <c r="A16" t="s">
        <v>336</v>
      </c>
      <c r="B16">
        <v>2775135</v>
      </c>
      <c r="C16">
        <v>0</v>
      </c>
      <c r="D16">
        <v>803054204</v>
      </c>
      <c r="E16">
        <v>1.6742699999999999</v>
      </c>
      <c r="F16" s="38">
        <v>43613</v>
      </c>
      <c r="G16" t="s">
        <v>59</v>
      </c>
      <c r="H16" t="s">
        <v>318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322</v>
      </c>
      <c r="O16">
        <v>157</v>
      </c>
      <c r="P16" t="s">
        <v>320</v>
      </c>
    </row>
    <row r="17" spans="1:16" x14ac:dyDescent="0.2">
      <c r="A17" t="s">
        <v>337</v>
      </c>
      <c r="B17">
        <v>2430025</v>
      </c>
      <c r="C17">
        <v>0</v>
      </c>
      <c r="D17">
        <v>861012102</v>
      </c>
      <c r="E17">
        <v>0.06</v>
      </c>
      <c r="F17" s="38">
        <v>43368</v>
      </c>
      <c r="G17" t="s">
        <v>59</v>
      </c>
      <c r="H17" t="s">
        <v>318</v>
      </c>
      <c r="I17">
        <v>95122</v>
      </c>
      <c r="J17">
        <v>0</v>
      </c>
      <c r="K17">
        <v>0</v>
      </c>
      <c r="L17">
        <v>0</v>
      </c>
      <c r="M17">
        <v>0</v>
      </c>
      <c r="N17" t="s">
        <v>322</v>
      </c>
      <c r="O17">
        <v>402</v>
      </c>
      <c r="P17" t="s">
        <v>320</v>
      </c>
    </row>
    <row r="18" spans="1:16" x14ac:dyDescent="0.2">
      <c r="A18" t="s">
        <v>338</v>
      </c>
      <c r="B18">
        <v>6869302</v>
      </c>
      <c r="C18">
        <v>9062.83</v>
      </c>
      <c r="D18">
        <v>686930009</v>
      </c>
      <c r="E18">
        <v>90</v>
      </c>
      <c r="F18" s="38">
        <v>43802</v>
      </c>
      <c r="G18" t="s">
        <v>59</v>
      </c>
      <c r="H18" t="s">
        <v>318</v>
      </c>
      <c r="I18">
        <v>10891</v>
      </c>
      <c r="J18">
        <v>9062.83</v>
      </c>
      <c r="K18">
        <v>9062.83</v>
      </c>
      <c r="L18">
        <v>0</v>
      </c>
      <c r="M18">
        <v>0</v>
      </c>
      <c r="N18" t="s">
        <v>319</v>
      </c>
      <c r="O18">
        <v>0</v>
      </c>
      <c r="P18" t="s">
        <v>320</v>
      </c>
    </row>
    <row r="19" spans="1:16" x14ac:dyDescent="0.2">
      <c r="A19" t="s">
        <v>339</v>
      </c>
      <c r="B19">
        <v>6356406</v>
      </c>
      <c r="C19">
        <v>12579.28</v>
      </c>
      <c r="D19">
        <v>635640006</v>
      </c>
      <c r="E19">
        <v>72</v>
      </c>
      <c r="F19" s="38">
        <v>43825</v>
      </c>
      <c r="G19" t="s">
        <v>59</v>
      </c>
      <c r="H19" t="s">
        <v>318</v>
      </c>
      <c r="I19">
        <v>18896</v>
      </c>
      <c r="J19">
        <v>12579.28</v>
      </c>
      <c r="K19">
        <v>12579.28</v>
      </c>
      <c r="L19">
        <v>0</v>
      </c>
      <c r="M19">
        <v>0</v>
      </c>
      <c r="N19" t="s">
        <v>319</v>
      </c>
      <c r="O19">
        <v>0</v>
      </c>
      <c r="P19" t="s">
        <v>320</v>
      </c>
    </row>
    <row r="20" spans="1:16" x14ac:dyDescent="0.2">
      <c r="A20" t="s">
        <v>340</v>
      </c>
      <c r="B20">
        <v>5889505</v>
      </c>
      <c r="C20">
        <v>0</v>
      </c>
      <c r="D20">
        <v>588950907</v>
      </c>
      <c r="E20">
        <v>0.27</v>
      </c>
      <c r="F20" s="38">
        <v>43522</v>
      </c>
      <c r="G20" t="s">
        <v>59</v>
      </c>
      <c r="H20" t="s">
        <v>318</v>
      </c>
      <c r="I20">
        <v>53225</v>
      </c>
      <c r="J20">
        <v>0</v>
      </c>
      <c r="K20">
        <v>0</v>
      </c>
      <c r="L20">
        <v>0</v>
      </c>
      <c r="M20">
        <v>0</v>
      </c>
      <c r="N20" t="s">
        <v>332</v>
      </c>
      <c r="O20">
        <v>248</v>
      </c>
      <c r="P20" t="s">
        <v>320</v>
      </c>
    </row>
    <row r="21" spans="1:16" x14ac:dyDescent="0.2">
      <c r="A21" t="s">
        <v>341</v>
      </c>
      <c r="B21">
        <v>6659428</v>
      </c>
      <c r="C21">
        <v>9606.16</v>
      </c>
      <c r="D21">
        <v>665942009</v>
      </c>
      <c r="E21">
        <v>42</v>
      </c>
      <c r="F21" s="38">
        <v>43802</v>
      </c>
      <c r="G21" t="s">
        <v>59</v>
      </c>
      <c r="H21" t="s">
        <v>318</v>
      </c>
      <c r="I21">
        <v>24737</v>
      </c>
      <c r="J21">
        <v>9606.16</v>
      </c>
      <c r="K21">
        <v>9606.16</v>
      </c>
      <c r="L21">
        <v>0</v>
      </c>
      <c r="M21">
        <v>0</v>
      </c>
      <c r="N21" t="s">
        <v>319</v>
      </c>
      <c r="O21">
        <v>0</v>
      </c>
      <c r="P21" t="s">
        <v>320</v>
      </c>
    </row>
    <row r="22" spans="1:16" x14ac:dyDescent="0.2">
      <c r="A22" t="s">
        <v>342</v>
      </c>
      <c r="B22">
        <v>6986041</v>
      </c>
      <c r="C22">
        <v>8644.2800000000007</v>
      </c>
      <c r="D22">
        <v>698604006</v>
      </c>
      <c r="E22">
        <v>26</v>
      </c>
      <c r="F22" s="38">
        <v>43776</v>
      </c>
      <c r="G22" t="s">
        <v>59</v>
      </c>
      <c r="H22" t="s">
        <v>318</v>
      </c>
      <c r="I22">
        <v>35390</v>
      </c>
      <c r="J22">
        <v>8644.2800000000007</v>
      </c>
      <c r="K22">
        <v>8644.2800000000007</v>
      </c>
      <c r="L22">
        <v>0</v>
      </c>
      <c r="M22">
        <v>0</v>
      </c>
      <c r="N22" t="s">
        <v>319</v>
      </c>
      <c r="O22">
        <v>0</v>
      </c>
      <c r="P22" t="s">
        <v>320</v>
      </c>
    </row>
    <row r="23" spans="1:16" x14ac:dyDescent="0.2">
      <c r="A23" t="s">
        <v>343</v>
      </c>
      <c r="B23">
        <v>2559975</v>
      </c>
      <c r="C23">
        <v>0</v>
      </c>
      <c r="D23" t="s">
        <v>132</v>
      </c>
      <c r="E23">
        <v>0.306396</v>
      </c>
      <c r="F23" s="38">
        <v>43529</v>
      </c>
      <c r="G23" t="s">
        <v>59</v>
      </c>
      <c r="H23" t="s">
        <v>318</v>
      </c>
      <c r="I23">
        <v>22414</v>
      </c>
      <c r="J23">
        <v>0</v>
      </c>
      <c r="K23">
        <v>0</v>
      </c>
      <c r="L23">
        <v>0</v>
      </c>
      <c r="M23">
        <v>0</v>
      </c>
      <c r="N23" t="s">
        <v>322</v>
      </c>
      <c r="O23">
        <v>241</v>
      </c>
      <c r="P23" t="s">
        <v>320</v>
      </c>
    </row>
    <row r="24" spans="1:16" x14ac:dyDescent="0.2">
      <c r="A24" t="s">
        <v>344</v>
      </c>
      <c r="B24" t="s">
        <v>152</v>
      </c>
      <c r="C24">
        <v>0</v>
      </c>
      <c r="D24">
        <v>589339209</v>
      </c>
      <c r="E24">
        <v>0.28088000000000002</v>
      </c>
      <c r="F24" s="38">
        <v>43594</v>
      </c>
      <c r="G24" t="s">
        <v>59</v>
      </c>
      <c r="H24" t="s">
        <v>318</v>
      </c>
      <c r="I24">
        <v>73023</v>
      </c>
      <c r="J24">
        <v>0</v>
      </c>
      <c r="K24">
        <v>0</v>
      </c>
      <c r="L24">
        <v>0</v>
      </c>
      <c r="M24">
        <v>0</v>
      </c>
      <c r="N24" t="s">
        <v>322</v>
      </c>
      <c r="O24">
        <v>176</v>
      </c>
      <c r="P24" t="s">
        <v>320</v>
      </c>
    </row>
    <row r="25" spans="1:16" x14ac:dyDescent="0.2">
      <c r="A25" t="s">
        <v>345</v>
      </c>
      <c r="B25">
        <v>6054603</v>
      </c>
      <c r="C25">
        <v>14426.79</v>
      </c>
      <c r="D25">
        <v>605460005</v>
      </c>
      <c r="E25">
        <v>18</v>
      </c>
      <c r="F25" s="38">
        <v>43825</v>
      </c>
      <c r="G25" t="s">
        <v>59</v>
      </c>
      <c r="H25" t="s">
        <v>318</v>
      </c>
      <c r="I25">
        <v>86685</v>
      </c>
      <c r="J25">
        <v>14426.79</v>
      </c>
      <c r="K25">
        <v>14426.79</v>
      </c>
      <c r="L25">
        <v>0</v>
      </c>
      <c r="M25">
        <v>0</v>
      </c>
      <c r="N25" t="s">
        <v>319</v>
      </c>
      <c r="O25">
        <v>0</v>
      </c>
      <c r="P25" t="s">
        <v>320</v>
      </c>
    </row>
    <row r="26" spans="1:16" x14ac:dyDescent="0.2">
      <c r="A26" t="s">
        <v>346</v>
      </c>
      <c r="B26">
        <v>6555805</v>
      </c>
      <c r="C26">
        <v>2117.33</v>
      </c>
      <c r="D26">
        <v>655580009</v>
      </c>
      <c r="E26">
        <v>10</v>
      </c>
      <c r="F26" s="38">
        <v>43797</v>
      </c>
      <c r="G26" t="s">
        <v>59</v>
      </c>
      <c r="H26" t="s">
        <v>318</v>
      </c>
      <c r="I26">
        <v>22900</v>
      </c>
      <c r="J26">
        <v>2117.33</v>
      </c>
      <c r="K26">
        <v>2117.33</v>
      </c>
      <c r="L26">
        <v>0</v>
      </c>
      <c r="M26">
        <v>0</v>
      </c>
      <c r="N26" t="s">
        <v>319</v>
      </c>
      <c r="O26">
        <v>0</v>
      </c>
      <c r="P26" t="s">
        <v>320</v>
      </c>
    </row>
    <row r="27" spans="1:16" x14ac:dyDescent="0.2">
      <c r="A27" t="s">
        <v>347</v>
      </c>
      <c r="B27">
        <v>6640682</v>
      </c>
      <c r="C27">
        <v>6874.3</v>
      </c>
      <c r="D27">
        <v>664068004</v>
      </c>
      <c r="E27">
        <v>55</v>
      </c>
      <c r="F27" s="38">
        <v>43801</v>
      </c>
      <c r="G27" t="s">
        <v>59</v>
      </c>
      <c r="H27" t="s">
        <v>318</v>
      </c>
      <c r="I27">
        <v>13518</v>
      </c>
      <c r="J27">
        <v>6874.3</v>
      </c>
      <c r="K27">
        <v>6874.3</v>
      </c>
      <c r="L27">
        <v>0</v>
      </c>
      <c r="M27">
        <v>0</v>
      </c>
      <c r="N27" t="s">
        <v>319</v>
      </c>
      <c r="O27">
        <v>0</v>
      </c>
      <c r="P27" t="s">
        <v>320</v>
      </c>
    </row>
    <row r="28" spans="1:16" x14ac:dyDescent="0.2">
      <c r="A28" t="s">
        <v>348</v>
      </c>
      <c r="B28" t="s">
        <v>349</v>
      </c>
      <c r="C28">
        <v>2518.8000000000002</v>
      </c>
      <c r="D28" t="s">
        <v>349</v>
      </c>
      <c r="E28">
        <v>2.1398999999999999</v>
      </c>
      <c r="F28" s="38">
        <v>43770</v>
      </c>
      <c r="G28" t="s">
        <v>59</v>
      </c>
      <c r="H28" t="s">
        <v>350</v>
      </c>
      <c r="I28">
        <v>1</v>
      </c>
      <c r="J28">
        <v>2518.8000000000002</v>
      </c>
      <c r="K28">
        <v>2518.8000000000002</v>
      </c>
      <c r="L28">
        <v>0</v>
      </c>
      <c r="M28">
        <v>0</v>
      </c>
      <c r="N28" t="s">
        <v>322</v>
      </c>
      <c r="O28">
        <v>0</v>
      </c>
      <c r="P28" t="s">
        <v>320</v>
      </c>
    </row>
    <row r="29" spans="1:16" ht="15" x14ac:dyDescent="0.25">
      <c r="A29" s="61"/>
      <c r="B29" s="61"/>
      <c r="C29" s="61"/>
      <c r="D29" s="61"/>
      <c r="E29" s="61"/>
      <c r="F29" s="62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5" x14ac:dyDescent="0.25">
      <c r="A30" s="61"/>
      <c r="B30" s="61"/>
      <c r="C30" s="61"/>
      <c r="D30" s="61"/>
      <c r="E30" s="61"/>
      <c r="F30" s="62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15" x14ac:dyDescent="0.25">
      <c r="A31" s="61"/>
      <c r="B31" s="61"/>
      <c r="C31" s="61"/>
      <c r="D31" s="61"/>
      <c r="E31" s="61"/>
      <c r="F31" s="62"/>
      <c r="G31" s="61"/>
      <c r="H31" s="61"/>
      <c r="I31" s="61"/>
      <c r="J31" s="61"/>
      <c r="K31" s="61"/>
      <c r="L31" s="61"/>
      <c r="M31" s="61"/>
      <c r="N31" s="61"/>
      <c r="O31" s="61"/>
      <c r="P31" s="6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C13" sqref="C13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61</v>
      </c>
      <c r="C1" s="36" t="s">
        <v>62</v>
      </c>
      <c r="D1" s="36" t="s">
        <v>63</v>
      </c>
      <c r="E1" s="36" t="s">
        <v>64</v>
      </c>
      <c r="F1" s="36" t="s">
        <v>65</v>
      </c>
      <c r="G1" s="36" t="s">
        <v>66</v>
      </c>
    </row>
    <row r="2" spans="1:12" ht="15" x14ac:dyDescent="0.25">
      <c r="A2" s="26"/>
      <c r="B2" s="55" t="s">
        <v>218</v>
      </c>
      <c r="C2" s="37"/>
      <c r="D2" s="37"/>
      <c r="E2" s="37"/>
      <c r="F2" s="37"/>
      <c r="G2" s="37"/>
    </row>
    <row r="3" spans="1:12" x14ac:dyDescent="0.2">
      <c r="A3" s="16" t="s">
        <v>22</v>
      </c>
      <c r="B3" s="56" t="s">
        <v>219</v>
      </c>
      <c r="C3" s="37">
        <v>52543089.719999999</v>
      </c>
      <c r="D3" s="37">
        <v>8074.93</v>
      </c>
      <c r="E3" s="37">
        <v>0</v>
      </c>
      <c r="F3" s="37">
        <v>8074.93</v>
      </c>
      <c r="G3" s="37">
        <v>52551164.649999999</v>
      </c>
      <c r="H3" s="16"/>
    </row>
    <row r="4" spans="1:12" x14ac:dyDescent="0.2">
      <c r="A4" s="16" t="s">
        <v>22</v>
      </c>
      <c r="B4" s="56" t="s">
        <v>220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16"/>
    </row>
    <row r="5" spans="1:12" x14ac:dyDescent="0.2">
      <c r="A5" s="16" t="s">
        <v>22</v>
      </c>
      <c r="B5" s="56" t="s">
        <v>221</v>
      </c>
      <c r="C5" s="37">
        <v>1283738.3500000001</v>
      </c>
      <c r="D5" s="37">
        <v>62127.56</v>
      </c>
      <c r="E5" s="37">
        <v>5122.6400000000003</v>
      </c>
      <c r="F5" s="37">
        <v>57004.92</v>
      </c>
      <c r="G5" s="37">
        <v>1340743.27</v>
      </c>
      <c r="H5" s="16"/>
    </row>
    <row r="6" spans="1:12" x14ac:dyDescent="0.2">
      <c r="A6" s="16" t="s">
        <v>22</v>
      </c>
      <c r="B6" s="56" t="s">
        <v>222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16"/>
    </row>
    <row r="7" spans="1:12" x14ac:dyDescent="0.2">
      <c r="A7" s="16" t="s">
        <v>22</v>
      </c>
      <c r="B7" s="56" t="s">
        <v>223</v>
      </c>
      <c r="C7" s="37">
        <v>241542.02</v>
      </c>
      <c r="D7" s="37">
        <v>68312.240000000005</v>
      </c>
      <c r="E7" s="37">
        <v>86372.54</v>
      </c>
      <c r="F7" s="37">
        <v>-18060.3</v>
      </c>
      <c r="G7" s="37">
        <v>223481.72</v>
      </c>
      <c r="H7" s="16"/>
    </row>
    <row r="8" spans="1:12" x14ac:dyDescent="0.2">
      <c r="A8" s="16" t="s">
        <v>35</v>
      </c>
      <c r="B8" s="56" t="s">
        <v>224</v>
      </c>
      <c r="C8" s="37">
        <v>0</v>
      </c>
      <c r="D8" s="37">
        <v>5122.6400000000003</v>
      </c>
      <c r="E8" s="37">
        <v>5122.6400000000003</v>
      </c>
      <c r="F8" s="37">
        <v>0</v>
      </c>
      <c r="G8" s="37">
        <v>0</v>
      </c>
      <c r="H8" s="2"/>
      <c r="L8" s="16"/>
    </row>
    <row r="9" spans="1:12" x14ac:dyDescent="0.2">
      <c r="A9" s="2" t="s">
        <v>52</v>
      </c>
      <c r="B9" s="56" t="s">
        <v>225</v>
      </c>
      <c r="C9" s="37">
        <v>10307.290000000001</v>
      </c>
      <c r="D9" s="37">
        <v>21595.32</v>
      </c>
      <c r="E9" s="37">
        <v>15429.93</v>
      </c>
      <c r="F9" s="37">
        <v>6165.39</v>
      </c>
      <c r="G9" s="37">
        <v>16472.68</v>
      </c>
      <c r="H9" s="16"/>
      <c r="L9" s="2"/>
    </row>
    <row r="10" spans="1:12" x14ac:dyDescent="0.2">
      <c r="A10" s="28"/>
      <c r="B10" s="56" t="s">
        <v>226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L10" s="16"/>
    </row>
    <row r="11" spans="1:12" x14ac:dyDescent="0.2">
      <c r="A11" s="2" t="s">
        <v>24</v>
      </c>
      <c r="B11" s="56" t="s">
        <v>227</v>
      </c>
      <c r="C11" s="37">
        <v>118971.4</v>
      </c>
      <c r="D11" s="37">
        <v>25504.61</v>
      </c>
      <c r="E11" s="37">
        <v>46463.56</v>
      </c>
      <c r="F11" s="37">
        <v>-20958.95</v>
      </c>
      <c r="G11" s="37">
        <v>98012.45</v>
      </c>
      <c r="H11" s="2"/>
      <c r="L11" s="2"/>
    </row>
    <row r="12" spans="1:12" x14ac:dyDescent="0.2">
      <c r="A12" s="2" t="s">
        <v>24</v>
      </c>
      <c r="B12" s="56" t="s">
        <v>228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2"/>
      <c r="L12" s="2"/>
    </row>
    <row r="13" spans="1:12" x14ac:dyDescent="0.2">
      <c r="A13" s="2" t="s">
        <v>24</v>
      </c>
      <c r="B13" s="56" t="s">
        <v>229</v>
      </c>
      <c r="C13" s="37">
        <v>2440.98</v>
      </c>
      <c r="D13" s="37">
        <v>2518.8000000000002</v>
      </c>
      <c r="E13" s="37">
        <v>2440.98</v>
      </c>
      <c r="F13" s="37">
        <v>77.819999999999993</v>
      </c>
      <c r="G13" s="37">
        <v>2518.8000000000002</v>
      </c>
      <c r="H13" s="2"/>
      <c r="L13" s="2"/>
    </row>
    <row r="14" spans="1:12" x14ac:dyDescent="0.2">
      <c r="A14" s="16" t="s">
        <v>35</v>
      </c>
      <c r="B14" s="56" t="s">
        <v>230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6"/>
      <c r="L14" s="2"/>
    </row>
    <row r="15" spans="1:12" x14ac:dyDescent="0.2">
      <c r="A15" s="2" t="s">
        <v>24</v>
      </c>
      <c r="B15" s="56" t="s">
        <v>231</v>
      </c>
      <c r="C15" s="37">
        <v>44212.39</v>
      </c>
      <c r="D15" s="37">
        <v>0</v>
      </c>
      <c r="E15" s="37">
        <v>0</v>
      </c>
      <c r="F15" s="37">
        <v>0</v>
      </c>
      <c r="G15" s="37">
        <v>44212.39</v>
      </c>
      <c r="H15" s="2"/>
    </row>
    <row r="16" spans="1:12" x14ac:dyDescent="0.2">
      <c r="A16" s="16" t="s">
        <v>22</v>
      </c>
      <c r="B16" s="56" t="s">
        <v>232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6"/>
    </row>
    <row r="17" spans="1:8" x14ac:dyDescent="0.2">
      <c r="A17" s="2" t="s">
        <v>33</v>
      </c>
      <c r="B17" s="56" t="s">
        <v>233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2"/>
    </row>
    <row r="18" spans="1:8" x14ac:dyDescent="0.2">
      <c r="A18" s="28"/>
      <c r="B18" s="56" t="s">
        <v>234</v>
      </c>
      <c r="C18" s="37">
        <v>54244302.149999999</v>
      </c>
      <c r="D18" s="37">
        <v>193256.1</v>
      </c>
      <c r="E18" s="37">
        <v>160952.29</v>
      </c>
      <c r="F18" s="37">
        <v>32303.81</v>
      </c>
      <c r="G18" s="37">
        <v>54276605.960000001</v>
      </c>
    </row>
    <row r="19" spans="1:8" x14ac:dyDescent="0.2">
      <c r="A19" s="28"/>
      <c r="B19" s="55" t="s">
        <v>235</v>
      </c>
      <c r="C19" s="37"/>
      <c r="D19" s="37"/>
      <c r="E19" s="37"/>
      <c r="F19" s="37"/>
      <c r="G19" s="37"/>
    </row>
    <row r="20" spans="1:8" x14ac:dyDescent="0.2">
      <c r="A20" s="2" t="s">
        <v>28</v>
      </c>
      <c r="B20" s="56" t="s">
        <v>236</v>
      </c>
      <c r="C20" s="37">
        <v>0</v>
      </c>
      <c r="D20" s="37">
        <v>70202.490000000005</v>
      </c>
      <c r="E20" s="37">
        <v>70202.490000000005</v>
      </c>
      <c r="F20" s="37">
        <v>0</v>
      </c>
      <c r="G20" s="37">
        <v>0</v>
      </c>
      <c r="H20" s="2"/>
    </row>
    <row r="21" spans="1:8" x14ac:dyDescent="0.2">
      <c r="A21" s="2" t="s">
        <v>52</v>
      </c>
      <c r="B21" s="56" t="s">
        <v>237</v>
      </c>
      <c r="C21" s="37">
        <v>10307.290000000001</v>
      </c>
      <c r="D21" s="37">
        <v>15429.93</v>
      </c>
      <c r="E21" s="37">
        <v>21595.32</v>
      </c>
      <c r="F21" s="37">
        <v>6165.39</v>
      </c>
      <c r="G21" s="37">
        <v>16472.68</v>
      </c>
      <c r="H21" s="16"/>
    </row>
    <row r="22" spans="1:8" x14ac:dyDescent="0.2">
      <c r="A22" s="28"/>
      <c r="B22" s="56" t="s">
        <v>238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8" x14ac:dyDescent="0.2">
      <c r="A23" s="2" t="s">
        <v>24</v>
      </c>
      <c r="B23" s="56" t="s">
        <v>239</v>
      </c>
      <c r="C23" s="37">
        <v>0</v>
      </c>
      <c r="D23" s="37">
        <v>218.59</v>
      </c>
      <c r="E23" s="37">
        <v>218.59</v>
      </c>
      <c r="F23" s="37">
        <v>0</v>
      </c>
      <c r="G23" s="37">
        <v>0</v>
      </c>
      <c r="H23" s="2"/>
    </row>
    <row r="24" spans="1:8" x14ac:dyDescent="0.2">
      <c r="A24" s="16" t="s">
        <v>22</v>
      </c>
      <c r="B24" s="56" t="s">
        <v>240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16"/>
    </row>
    <row r="25" spans="1:8" x14ac:dyDescent="0.2">
      <c r="A25" s="16" t="s">
        <v>22</v>
      </c>
      <c r="B25" s="56" t="s">
        <v>241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/>
    </row>
    <row r="26" spans="1:8" x14ac:dyDescent="0.2">
      <c r="A26" s="2" t="s">
        <v>27</v>
      </c>
      <c r="B26" s="56" t="s">
        <v>242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2"/>
    </row>
    <row r="27" spans="1:8" x14ac:dyDescent="0.2">
      <c r="A27" s="2" t="s">
        <v>24</v>
      </c>
      <c r="B27" s="56" t="s">
        <v>243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2"/>
    </row>
    <row r="28" spans="1:8" x14ac:dyDescent="0.2">
      <c r="A28" s="2" t="s">
        <v>33</v>
      </c>
      <c r="B28" s="56" t="s">
        <v>244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2"/>
    </row>
    <row r="29" spans="1:8" x14ac:dyDescent="0.2">
      <c r="A29" s="28"/>
      <c r="B29" s="56" t="s">
        <v>245</v>
      </c>
      <c r="C29" s="37">
        <v>10307.290000000001</v>
      </c>
      <c r="D29" s="37">
        <v>85851.01</v>
      </c>
      <c r="E29" s="37">
        <v>92016.4</v>
      </c>
      <c r="F29" s="37">
        <v>6165.39</v>
      </c>
      <c r="G29" s="37">
        <v>16472.68</v>
      </c>
    </row>
    <row r="30" spans="1:8" x14ac:dyDescent="0.2">
      <c r="A30" s="28"/>
      <c r="B30" s="56" t="s">
        <v>246</v>
      </c>
      <c r="C30" s="37">
        <v>54233994.859999999</v>
      </c>
      <c r="D30" s="37">
        <v>279107.11</v>
      </c>
      <c r="E30" s="37">
        <v>252968.69</v>
      </c>
      <c r="F30" s="37">
        <v>26138.42</v>
      </c>
      <c r="G30" s="37">
        <v>54260133.280000001</v>
      </c>
    </row>
    <row r="31" spans="1:8" x14ac:dyDescent="0.2">
      <c r="A31" s="28"/>
      <c r="B31" s="55" t="s">
        <v>247</v>
      </c>
      <c r="C31" s="37"/>
      <c r="D31" s="37"/>
      <c r="E31" s="37"/>
      <c r="F31" s="37"/>
      <c r="G31" s="37"/>
    </row>
    <row r="32" spans="1:8" x14ac:dyDescent="0.2">
      <c r="A32" s="16" t="s">
        <v>22</v>
      </c>
      <c r="B32" s="56" t="s">
        <v>248</v>
      </c>
      <c r="C32" s="37">
        <v>15269000.32</v>
      </c>
      <c r="D32" s="37">
        <v>2474270.2400000002</v>
      </c>
      <c r="E32" s="37">
        <v>0</v>
      </c>
      <c r="F32" s="37">
        <v>2474270.2400000002</v>
      </c>
      <c r="G32" s="37">
        <v>17743270.559999999</v>
      </c>
      <c r="H32" s="16"/>
    </row>
    <row r="33" spans="1:8" x14ac:dyDescent="0.2">
      <c r="A33" s="16" t="s">
        <v>22</v>
      </c>
      <c r="B33" s="56" t="s">
        <v>249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16"/>
    </row>
    <row r="34" spans="1:8" x14ac:dyDescent="0.2">
      <c r="A34" s="16" t="s">
        <v>22</v>
      </c>
      <c r="B34" s="56" t="s">
        <v>250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16"/>
    </row>
    <row r="35" spans="1:8" x14ac:dyDescent="0.2">
      <c r="A35" s="16" t="s">
        <v>22</v>
      </c>
      <c r="B35" s="56" t="s">
        <v>251</v>
      </c>
      <c r="C35" s="37">
        <v>-7058.83</v>
      </c>
      <c r="D35" s="37">
        <v>1608.79</v>
      </c>
      <c r="E35" s="37">
        <v>-4043.06</v>
      </c>
      <c r="F35" s="37">
        <v>5651.85</v>
      </c>
      <c r="G35" s="37">
        <v>-1406.98</v>
      </c>
      <c r="H35" s="16"/>
    </row>
    <row r="36" spans="1:8" x14ac:dyDescent="0.2">
      <c r="A36" s="2" t="s">
        <v>24</v>
      </c>
      <c r="B36" s="56" t="s">
        <v>252</v>
      </c>
      <c r="C36" s="37">
        <v>-1000.06</v>
      </c>
      <c r="D36" s="37">
        <v>105.85</v>
      </c>
      <c r="E36" s="37">
        <v>-510.69</v>
      </c>
      <c r="F36" s="37">
        <v>616.54</v>
      </c>
      <c r="G36" s="37">
        <v>-383.52</v>
      </c>
      <c r="H36" s="2"/>
    </row>
    <row r="37" spans="1:8" x14ac:dyDescent="0.2">
      <c r="A37" s="16" t="s">
        <v>35</v>
      </c>
      <c r="B37" s="56" t="s">
        <v>253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16"/>
    </row>
    <row r="38" spans="1:8" x14ac:dyDescent="0.2">
      <c r="A38" s="2" t="s">
        <v>28</v>
      </c>
      <c r="B38" s="56" t="s">
        <v>254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2"/>
    </row>
    <row r="39" spans="1:8" x14ac:dyDescent="0.2">
      <c r="A39" s="2" t="s">
        <v>52</v>
      </c>
      <c r="B39" s="56" t="s">
        <v>255</v>
      </c>
      <c r="C39" s="37">
        <v>-39.6</v>
      </c>
      <c r="D39" s="37">
        <v>18.190000000000001</v>
      </c>
      <c r="E39" s="37">
        <v>26.11</v>
      </c>
      <c r="F39" s="37">
        <v>-7.92</v>
      </c>
      <c r="G39" s="37">
        <v>-47.52</v>
      </c>
      <c r="H39" s="2"/>
    </row>
    <row r="40" spans="1:8" x14ac:dyDescent="0.2">
      <c r="A40" s="2" t="s">
        <v>52</v>
      </c>
      <c r="B40" s="56" t="s">
        <v>256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2"/>
    </row>
    <row r="41" spans="1:8" x14ac:dyDescent="0.2">
      <c r="A41" s="57" t="s">
        <v>51</v>
      </c>
      <c r="B41" s="56" t="s">
        <v>257</v>
      </c>
      <c r="C41" s="37">
        <v>15260901.83</v>
      </c>
      <c r="D41" s="37">
        <v>2476003.0699999998</v>
      </c>
      <c r="E41" s="37">
        <v>-4527.6400000000003</v>
      </c>
      <c r="F41" s="37">
        <v>2480530.71</v>
      </c>
      <c r="G41" s="37">
        <v>17741432.539999999</v>
      </c>
    </row>
    <row r="42" spans="1:8" x14ac:dyDescent="0.2">
      <c r="A42" s="57" t="s">
        <v>51</v>
      </c>
      <c r="B42" s="56" t="s">
        <v>258</v>
      </c>
      <c r="C42" s="37">
        <v>67812090.040000007</v>
      </c>
      <c r="D42" s="37">
        <v>2482345.17</v>
      </c>
      <c r="E42" s="37">
        <v>0</v>
      </c>
      <c r="F42" s="37">
        <v>2482345.17</v>
      </c>
      <c r="G42" s="37">
        <v>70294435.209999993</v>
      </c>
    </row>
    <row r="43" spans="1:8" x14ac:dyDescent="0.2">
      <c r="A43" s="57" t="s">
        <v>51</v>
      </c>
      <c r="B43" s="56" t="s">
        <v>259</v>
      </c>
      <c r="C43" s="37">
        <v>69494896.689999998</v>
      </c>
      <c r="D43" s="37">
        <v>2755110.18</v>
      </c>
      <c r="E43" s="37">
        <v>248441.05</v>
      </c>
      <c r="F43" s="37">
        <v>2506669.13</v>
      </c>
      <c r="G43" s="37">
        <v>72001565.819999993</v>
      </c>
    </row>
    <row r="44" spans="1:8" ht="15" x14ac:dyDescent="0.25">
      <c r="A44" s="26"/>
      <c r="B44" s="55" t="s">
        <v>260</v>
      </c>
      <c r="C44" s="37"/>
      <c r="D44" s="37"/>
      <c r="E44" s="37"/>
      <c r="F44" s="37"/>
      <c r="G44" s="37"/>
    </row>
    <row r="45" spans="1:8" x14ac:dyDescent="0.2">
      <c r="A45" s="58" t="s">
        <v>51</v>
      </c>
      <c r="B45" s="56" t="s">
        <v>261</v>
      </c>
      <c r="C45" s="37">
        <v>170888.84</v>
      </c>
      <c r="D45" s="37">
        <v>0</v>
      </c>
      <c r="E45" s="37">
        <v>25504.61</v>
      </c>
      <c r="F45" s="37">
        <v>25504.61</v>
      </c>
      <c r="G45" s="37">
        <v>196393.45</v>
      </c>
    </row>
    <row r="46" spans="1:8" x14ac:dyDescent="0.2">
      <c r="A46" s="58" t="s">
        <v>51</v>
      </c>
      <c r="B46" s="56" t="s">
        <v>262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 x14ac:dyDescent="0.2">
      <c r="A47" s="58" t="s">
        <v>51</v>
      </c>
      <c r="B47" s="56" t="s">
        <v>263</v>
      </c>
      <c r="C47" s="37">
        <v>7326.78</v>
      </c>
      <c r="D47" s="37">
        <v>218.59</v>
      </c>
      <c r="E47" s="37">
        <v>2518.8000000000002</v>
      </c>
      <c r="F47" s="37">
        <v>2300.21</v>
      </c>
      <c r="G47" s="37">
        <v>9626.99</v>
      </c>
    </row>
    <row r="48" spans="1:8" x14ac:dyDescent="0.2">
      <c r="A48" s="58" t="s">
        <v>51</v>
      </c>
      <c r="B48" s="56" t="s">
        <v>264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9" x14ac:dyDescent="0.2">
      <c r="A49" s="58" t="s">
        <v>51</v>
      </c>
      <c r="B49" s="56" t="s">
        <v>265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9" x14ac:dyDescent="0.2">
      <c r="A50" s="58" t="s">
        <v>51</v>
      </c>
      <c r="B50" s="56" t="s">
        <v>266</v>
      </c>
      <c r="C50" s="37">
        <v>-162.44999999999999</v>
      </c>
      <c r="D50" s="37">
        <v>57.65</v>
      </c>
      <c r="E50" s="37">
        <v>0</v>
      </c>
      <c r="F50" s="37">
        <v>-57.65</v>
      </c>
      <c r="G50" s="37">
        <v>-220.1</v>
      </c>
    </row>
    <row r="51" spans="1:9" x14ac:dyDescent="0.2">
      <c r="A51" s="58" t="s">
        <v>51</v>
      </c>
      <c r="B51" s="56" t="s">
        <v>267</v>
      </c>
      <c r="C51" s="37">
        <v>206.89</v>
      </c>
      <c r="D51" s="37">
        <v>38.659999999999997</v>
      </c>
      <c r="E51" s="37">
        <v>14.52</v>
      </c>
      <c r="F51" s="37">
        <v>-24.14</v>
      </c>
      <c r="G51" s="37">
        <v>182.75</v>
      </c>
    </row>
    <row r="52" spans="1:9" x14ac:dyDescent="0.2">
      <c r="A52" s="58" t="s">
        <v>51</v>
      </c>
      <c r="B52" s="56" t="s">
        <v>268</v>
      </c>
      <c r="C52" s="37">
        <v>-806.31</v>
      </c>
      <c r="D52" s="37">
        <v>500.41</v>
      </c>
      <c r="E52" s="37">
        <v>0.68</v>
      </c>
      <c r="F52" s="37">
        <v>-499.73</v>
      </c>
      <c r="G52" s="37">
        <v>-1306.04</v>
      </c>
    </row>
    <row r="53" spans="1:9" x14ac:dyDescent="0.2">
      <c r="A53" s="58" t="s">
        <v>51</v>
      </c>
      <c r="B53" s="56" t="s">
        <v>269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60"/>
      <c r="I53" s="60"/>
    </row>
    <row r="54" spans="1:9" x14ac:dyDescent="0.2">
      <c r="A54" s="58" t="s">
        <v>51</v>
      </c>
      <c r="B54" s="56" t="s">
        <v>270</v>
      </c>
      <c r="C54" s="37">
        <v>7.32</v>
      </c>
      <c r="D54" s="37">
        <v>0</v>
      </c>
      <c r="E54" s="37">
        <v>0</v>
      </c>
      <c r="F54" s="37">
        <v>0</v>
      </c>
      <c r="G54" s="37">
        <v>7.32</v>
      </c>
      <c r="I54" s="59"/>
    </row>
    <row r="55" spans="1:9" x14ac:dyDescent="0.2">
      <c r="A55" s="58" t="s">
        <v>51</v>
      </c>
      <c r="B55" s="56" t="s">
        <v>271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9" x14ac:dyDescent="0.2">
      <c r="A56" s="58" t="s">
        <v>51</v>
      </c>
      <c r="B56" s="56" t="s">
        <v>272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9" x14ac:dyDescent="0.2">
      <c r="A57" s="58" t="s">
        <v>51</v>
      </c>
      <c r="B57" s="56" t="s">
        <v>273</v>
      </c>
      <c r="C57" s="37">
        <v>177461.07</v>
      </c>
      <c r="D57" s="37">
        <v>815.31</v>
      </c>
      <c r="E57" s="37">
        <v>28038.61</v>
      </c>
      <c r="F57" s="37">
        <v>27223.3</v>
      </c>
      <c r="G57" s="37">
        <v>204684.37</v>
      </c>
    </row>
    <row r="58" spans="1:9" ht="15" x14ac:dyDescent="0.25">
      <c r="A58" s="26"/>
      <c r="B58" s="55" t="s">
        <v>274</v>
      </c>
      <c r="C58" s="37"/>
      <c r="D58" s="37"/>
      <c r="E58" s="37"/>
      <c r="F58" s="37"/>
      <c r="G58" s="37"/>
    </row>
    <row r="59" spans="1:9" x14ac:dyDescent="0.2">
      <c r="A59" s="58" t="s">
        <v>51</v>
      </c>
      <c r="B59" s="56" t="s">
        <v>274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9" x14ac:dyDescent="0.2">
      <c r="A60" s="58" t="s">
        <v>51</v>
      </c>
      <c r="B60" s="56" t="s">
        <v>275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9" x14ac:dyDescent="0.2">
      <c r="A61" s="58" t="s">
        <v>51</v>
      </c>
      <c r="B61" s="56" t="s">
        <v>276</v>
      </c>
      <c r="C61" s="37">
        <v>3312.1</v>
      </c>
      <c r="D61" s="37">
        <v>1084.8800000000001</v>
      </c>
      <c r="E61" s="37">
        <v>0</v>
      </c>
      <c r="F61" s="37">
        <v>1084.8800000000001</v>
      </c>
      <c r="G61" s="37">
        <v>4396.9799999999996</v>
      </c>
    </row>
    <row r="62" spans="1:9" x14ac:dyDescent="0.2">
      <c r="A62" s="58" t="s">
        <v>51</v>
      </c>
      <c r="B62" s="56" t="s">
        <v>277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9" x14ac:dyDescent="0.2">
      <c r="A63" s="58" t="s">
        <v>51</v>
      </c>
      <c r="B63" s="56" t="s">
        <v>278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9" x14ac:dyDescent="0.2">
      <c r="A64" s="58" t="s">
        <v>51</v>
      </c>
      <c r="B64" s="56" t="s">
        <v>279</v>
      </c>
      <c r="C64" s="37">
        <v>3312.1</v>
      </c>
      <c r="D64" s="37">
        <v>1084.8800000000001</v>
      </c>
      <c r="E64" s="37">
        <v>0</v>
      </c>
      <c r="F64" s="37">
        <v>1084.8800000000001</v>
      </c>
      <c r="G64" s="37">
        <v>4396.9799999999996</v>
      </c>
    </row>
    <row r="65" spans="1:7" x14ac:dyDescent="0.2">
      <c r="A65" s="58" t="s">
        <v>51</v>
      </c>
      <c r="B65" s="56" t="s">
        <v>280</v>
      </c>
      <c r="C65" s="37">
        <v>174148.97</v>
      </c>
      <c r="D65" s="37">
        <v>1900.19</v>
      </c>
      <c r="E65" s="37">
        <v>28038.61</v>
      </c>
      <c r="F65" s="37">
        <v>26138.42</v>
      </c>
      <c r="G65" s="37">
        <v>200287.39</v>
      </c>
    </row>
    <row r="66" spans="1:7" x14ac:dyDescent="0.2">
      <c r="A66" s="58" t="s">
        <v>51</v>
      </c>
      <c r="B66" s="56" t="s">
        <v>281</v>
      </c>
      <c r="C66" s="37">
        <v>174148.97</v>
      </c>
      <c r="D66" s="37">
        <v>1900.19</v>
      </c>
      <c r="E66" s="37">
        <v>28038.61</v>
      </c>
      <c r="F66" s="37">
        <v>26138.42</v>
      </c>
      <c r="G66" s="37">
        <v>200287.39</v>
      </c>
    </row>
    <row r="67" spans="1:7" x14ac:dyDescent="0.2">
      <c r="A67" s="58" t="s">
        <v>51</v>
      </c>
      <c r="B67" s="56" t="s">
        <v>282</v>
      </c>
      <c r="C67" s="37">
        <v>-237057.06</v>
      </c>
      <c r="D67" s="37">
        <v>0</v>
      </c>
      <c r="E67" s="37">
        <v>0</v>
      </c>
      <c r="F67" s="37">
        <v>0</v>
      </c>
      <c r="G67" s="37">
        <v>-237057.06</v>
      </c>
    </row>
    <row r="68" spans="1:7" x14ac:dyDescent="0.2">
      <c r="A68" s="58" t="s">
        <v>51</v>
      </c>
      <c r="B68" s="56" t="s">
        <v>283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58" t="s">
        <v>51</v>
      </c>
      <c r="B69" s="56" t="s">
        <v>284</v>
      </c>
      <c r="C69" s="37">
        <v>-62908.09</v>
      </c>
      <c r="D69" s="37">
        <v>1900.19</v>
      </c>
      <c r="E69" s="37">
        <v>28038.61</v>
      </c>
      <c r="F69" s="37">
        <v>26138.42</v>
      </c>
      <c r="G69" s="37">
        <v>-36769.67</v>
      </c>
    </row>
    <row r="70" spans="1:7" ht="15" x14ac:dyDescent="0.25">
      <c r="A70" s="26"/>
      <c r="B70" s="55" t="s">
        <v>285</v>
      </c>
      <c r="C70" s="37"/>
      <c r="D70" s="37"/>
      <c r="E70" s="37"/>
      <c r="F70" s="37"/>
      <c r="G70" s="37"/>
    </row>
    <row r="71" spans="1:7" x14ac:dyDescent="0.2">
      <c r="A71" s="58" t="s">
        <v>51</v>
      </c>
      <c r="B71" s="56" t="s">
        <v>286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58" t="s">
        <v>51</v>
      </c>
      <c r="B72" s="56" t="s">
        <v>287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58" t="s">
        <v>51</v>
      </c>
      <c r="B73" s="56" t="s">
        <v>288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x14ac:dyDescent="0.25">
      <c r="A74" s="26"/>
      <c r="B74" s="56" t="s">
        <v>289</v>
      </c>
      <c r="C74" s="37">
        <v>54392064.840000004</v>
      </c>
      <c r="D74" s="37">
        <v>0</v>
      </c>
      <c r="E74" s="37">
        <v>0</v>
      </c>
      <c r="F74" s="37">
        <v>0</v>
      </c>
      <c r="G74" s="37">
        <v>54392064.840000004</v>
      </c>
    </row>
    <row r="75" spans="1:7" x14ac:dyDescent="0.2">
      <c r="A75" s="58" t="s">
        <v>51</v>
      </c>
      <c r="B75" s="55" t="s">
        <v>290</v>
      </c>
      <c r="C75" s="37"/>
      <c r="D75" s="37"/>
      <c r="E75" s="37"/>
      <c r="F75" s="37"/>
      <c r="G75" s="37"/>
    </row>
    <row r="76" spans="1:7" x14ac:dyDescent="0.2">
      <c r="A76" s="58" t="s">
        <v>51</v>
      </c>
      <c r="B76" s="56" t="s">
        <v>291</v>
      </c>
      <c r="C76" s="37">
        <v>174148.97</v>
      </c>
      <c r="D76" s="37">
        <v>1900.19</v>
      </c>
      <c r="E76" s="37">
        <v>28038.61</v>
      </c>
      <c r="F76" s="37">
        <v>26138.42</v>
      </c>
      <c r="G76" s="37">
        <v>200287.39</v>
      </c>
    </row>
    <row r="77" spans="1:7" x14ac:dyDescent="0.2">
      <c r="A77" s="58" t="s">
        <v>51</v>
      </c>
      <c r="B77" s="56" t="s">
        <v>292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x14ac:dyDescent="0.2">
      <c r="A78" s="58" t="s">
        <v>51</v>
      </c>
      <c r="B78" s="56" t="s">
        <v>293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58" t="s">
        <v>51</v>
      </c>
      <c r="B79" s="56" t="s">
        <v>294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58" t="s">
        <v>51</v>
      </c>
      <c r="B80" s="56" t="s">
        <v>295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58" t="s">
        <v>51</v>
      </c>
      <c r="B81" s="56" t="s">
        <v>296</v>
      </c>
      <c r="C81" s="37">
        <v>-95161.89</v>
      </c>
      <c r="D81" s="37">
        <v>0</v>
      </c>
      <c r="E81" s="37">
        <v>0</v>
      </c>
      <c r="F81" s="37">
        <v>0</v>
      </c>
      <c r="G81" s="37">
        <v>-95161.89</v>
      </c>
    </row>
    <row r="82" spans="1:7" x14ac:dyDescent="0.2">
      <c r="A82" s="58" t="s">
        <v>51</v>
      </c>
      <c r="B82" s="56" t="s">
        <v>297</v>
      </c>
      <c r="C82" s="37">
        <v>0</v>
      </c>
      <c r="D82" s="37">
        <v>21595.32</v>
      </c>
      <c r="E82" s="37">
        <v>21595.32</v>
      </c>
      <c r="F82" s="37">
        <v>0</v>
      </c>
      <c r="G82" s="37">
        <v>0</v>
      </c>
    </row>
    <row r="83" spans="1:7" x14ac:dyDescent="0.2">
      <c r="A83" s="58" t="s">
        <v>51</v>
      </c>
      <c r="B83" s="56" t="s">
        <v>298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x14ac:dyDescent="0.2">
      <c r="A84" s="58" t="s">
        <v>51</v>
      </c>
      <c r="B84" s="56" t="s">
        <v>299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x14ac:dyDescent="0.2">
      <c r="A85" s="58" t="s">
        <v>51</v>
      </c>
      <c r="B85" s="56" t="s">
        <v>300</v>
      </c>
      <c r="C85" s="37">
        <v>-237057.06</v>
      </c>
      <c r="D85" s="37">
        <v>0</v>
      </c>
      <c r="E85" s="37">
        <v>0</v>
      </c>
      <c r="F85" s="37">
        <v>0</v>
      </c>
      <c r="G85" s="37">
        <v>-237057.06</v>
      </c>
    </row>
    <row r="86" spans="1:7" x14ac:dyDescent="0.2">
      <c r="A86" s="58" t="s">
        <v>51</v>
      </c>
      <c r="B86" s="56" t="s">
        <v>301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58" t="s">
        <v>51</v>
      </c>
      <c r="B87" s="56" t="s">
        <v>302</v>
      </c>
      <c r="C87" s="37">
        <v>-237057.06</v>
      </c>
      <c r="D87" s="37">
        <v>0</v>
      </c>
      <c r="E87" s="37">
        <v>0</v>
      </c>
      <c r="F87" s="37">
        <v>0</v>
      </c>
      <c r="G87" s="37">
        <v>-237057.06</v>
      </c>
    </row>
    <row r="88" spans="1:7" x14ac:dyDescent="0.2">
      <c r="A88" s="58" t="s">
        <v>51</v>
      </c>
      <c r="B88" s="56" t="s">
        <v>303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58" t="s">
        <v>51</v>
      </c>
      <c r="B89" s="56" t="s">
        <v>304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x14ac:dyDescent="0.2">
      <c r="A90" s="58" t="s">
        <v>51</v>
      </c>
      <c r="B90" s="56" t="s">
        <v>305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58" t="s">
        <v>51</v>
      </c>
      <c r="B91" s="56" t="s">
        <v>306</v>
      </c>
      <c r="C91" s="37">
        <v>54233994.859999999</v>
      </c>
      <c r="D91" s="37">
        <v>23495.51</v>
      </c>
      <c r="E91" s="37">
        <v>49633.93</v>
      </c>
      <c r="F91" s="37">
        <v>26138.42</v>
      </c>
      <c r="G91" s="37">
        <v>54260133.280000001</v>
      </c>
    </row>
    <row r="92" spans="1:7" x14ac:dyDescent="0.2">
      <c r="A92" s="58" t="s">
        <v>51</v>
      </c>
      <c r="B92" s="56" t="s">
        <v>247</v>
      </c>
      <c r="C92" s="37">
        <v>15260901.83</v>
      </c>
      <c r="D92" s="37">
        <v>-4527.6400000000003</v>
      </c>
      <c r="E92" s="37">
        <v>2476003.0699999998</v>
      </c>
      <c r="F92" s="37">
        <v>2480530.71</v>
      </c>
      <c r="G92" s="37">
        <v>17741432.539999999</v>
      </c>
    </row>
    <row r="93" spans="1:7" ht="15" x14ac:dyDescent="0.25">
      <c r="A93" s="26"/>
      <c r="B93" s="56" t="s">
        <v>307</v>
      </c>
      <c r="C93" s="37">
        <v>69494896.689999998</v>
      </c>
      <c r="D93" s="37">
        <v>18967.87</v>
      </c>
      <c r="E93" s="37">
        <v>2525637</v>
      </c>
      <c r="F93" s="37">
        <v>2506669.13</v>
      </c>
      <c r="G93" s="37">
        <v>72001565.819999993</v>
      </c>
    </row>
    <row r="94" spans="1:7" x14ac:dyDescent="0.2">
      <c r="A94" s="58" t="s">
        <v>51</v>
      </c>
      <c r="B94" s="55" t="s">
        <v>308</v>
      </c>
      <c r="C94" s="37"/>
      <c r="D94" s="37"/>
      <c r="E94" s="37"/>
      <c r="F94" s="37"/>
      <c r="G94" s="37"/>
    </row>
    <row r="95" spans="1:7" x14ac:dyDescent="0.2">
      <c r="A95" s="58" t="s">
        <v>51</v>
      </c>
      <c r="B95" s="56" t="s">
        <v>309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58" t="s">
        <v>51</v>
      </c>
      <c r="B96" s="56" t="s">
        <v>218</v>
      </c>
      <c r="C96" s="37">
        <v>54244302.149999999</v>
      </c>
      <c r="D96" s="37">
        <v>193256.1</v>
      </c>
      <c r="E96" s="37">
        <v>160952.29</v>
      </c>
      <c r="F96" s="37">
        <v>32303.81</v>
      </c>
      <c r="G96" s="37">
        <v>54276605.960000001</v>
      </c>
    </row>
    <row r="97" spans="1:8" x14ac:dyDescent="0.2">
      <c r="A97" s="58" t="s">
        <v>51</v>
      </c>
      <c r="B97" s="56" t="s">
        <v>235</v>
      </c>
      <c r="C97" s="37">
        <v>10307.290000000001</v>
      </c>
      <c r="D97" s="37">
        <v>85851.01</v>
      </c>
      <c r="E97" s="37">
        <v>92016.4</v>
      </c>
      <c r="F97" s="37">
        <v>6165.39</v>
      </c>
      <c r="G97" s="37">
        <v>16472.68</v>
      </c>
    </row>
    <row r="98" spans="1:8" x14ac:dyDescent="0.2">
      <c r="A98" s="58" t="s">
        <v>51</v>
      </c>
      <c r="B98" s="56" t="s">
        <v>285</v>
      </c>
      <c r="C98" s="37">
        <v>54233994.859999999</v>
      </c>
      <c r="D98" s="37">
        <v>23495.51</v>
      </c>
      <c r="E98" s="37">
        <v>49633.93</v>
      </c>
      <c r="F98" s="37">
        <v>26138.42</v>
      </c>
      <c r="G98" s="37">
        <v>54260133.280000001</v>
      </c>
    </row>
    <row r="99" spans="1:8" x14ac:dyDescent="0.2">
      <c r="A99" s="58" t="s">
        <v>51</v>
      </c>
      <c r="B99" s="56" t="s">
        <v>310</v>
      </c>
      <c r="C99" s="37">
        <v>0</v>
      </c>
      <c r="D99" s="37">
        <v>2774078.05</v>
      </c>
      <c r="E99" s="37">
        <v>2774078.05</v>
      </c>
      <c r="F99" s="37">
        <v>0</v>
      </c>
      <c r="G99" s="37">
        <v>0</v>
      </c>
    </row>
    <row r="100" spans="1:8" x14ac:dyDescent="0.2">
      <c r="A100" s="58" t="s">
        <v>51</v>
      </c>
      <c r="B100" s="56" t="s">
        <v>311</v>
      </c>
      <c r="C100" s="37">
        <v>67812090.040000007</v>
      </c>
      <c r="D100" s="37">
        <v>2482345.17</v>
      </c>
      <c r="E100" s="37">
        <v>0</v>
      </c>
      <c r="F100" s="37">
        <v>2482345.17</v>
      </c>
      <c r="G100" s="37">
        <v>70294435.209999993</v>
      </c>
    </row>
    <row r="101" spans="1:8" x14ac:dyDescent="0.2">
      <c r="A101" s="58" t="s">
        <v>51</v>
      </c>
      <c r="B101" s="56" t="s">
        <v>312</v>
      </c>
      <c r="C101" s="37">
        <v>69494896.689999998</v>
      </c>
      <c r="D101" s="37">
        <v>2755110.18</v>
      </c>
      <c r="E101" s="37">
        <v>248441.05</v>
      </c>
      <c r="F101" s="37">
        <v>2506669.13</v>
      </c>
      <c r="G101" s="37">
        <v>72001565.819999993</v>
      </c>
      <c r="H101" s="59"/>
    </row>
    <row r="102" spans="1:8" x14ac:dyDescent="0.2">
      <c r="A102" s="58" t="s">
        <v>51</v>
      </c>
      <c r="B102" s="56" t="s">
        <v>313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8" x14ac:dyDescent="0.2">
      <c r="A103" s="58" t="s">
        <v>51</v>
      </c>
      <c r="B103" s="56" t="s">
        <v>314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8" x14ac:dyDescent="0.2">
      <c r="A104" s="58" t="s">
        <v>51</v>
      </c>
      <c r="B104" s="56" t="s">
        <v>315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8" x14ac:dyDescent="0.2">
      <c r="B105" s="56" t="s">
        <v>316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8" x14ac:dyDescent="0.2">
      <c r="B106" s="56"/>
      <c r="C106" s="37"/>
      <c r="D106" s="37"/>
      <c r="E106" s="37"/>
      <c r="F106" s="37"/>
      <c r="G106" s="37"/>
    </row>
    <row r="107" spans="1:8" x14ac:dyDescent="0.2">
      <c r="B107" s="56"/>
      <c r="C107" s="37"/>
      <c r="D107" s="37"/>
      <c r="E107" s="37"/>
      <c r="F107" s="37"/>
      <c r="G107" s="37"/>
    </row>
    <row r="108" spans="1:8" x14ac:dyDescent="0.2">
      <c r="B108" s="56"/>
      <c r="C108" s="37"/>
      <c r="D108" s="37"/>
      <c r="E108" s="37"/>
      <c r="F108" s="37"/>
      <c r="G108" s="37"/>
    </row>
    <row r="109" spans="1:8" x14ac:dyDescent="0.2">
      <c r="B109" s="56"/>
      <c r="C109" s="37"/>
      <c r="D109" s="37"/>
      <c r="E109" s="37"/>
      <c r="F109" s="37"/>
      <c r="G109" s="37"/>
    </row>
    <row r="110" spans="1:8" x14ac:dyDescent="0.2">
      <c r="B110" s="56"/>
      <c r="C110" s="37"/>
      <c r="D110" s="37"/>
      <c r="E110" s="37"/>
      <c r="F110" s="37"/>
      <c r="G110" s="37"/>
    </row>
    <row r="111" spans="1:8" x14ac:dyDescent="0.2">
      <c r="B111" s="56"/>
      <c r="C111" s="37"/>
      <c r="D111" s="37"/>
      <c r="E111" s="37"/>
      <c r="F111" s="37"/>
      <c r="G111" s="37"/>
    </row>
    <row r="112" spans="1:8" x14ac:dyDescent="0.2">
      <c r="B112" s="55"/>
      <c r="C112" s="37"/>
      <c r="D112" s="37"/>
      <c r="E112" s="37"/>
      <c r="F112" s="37"/>
      <c r="G112" s="37"/>
    </row>
    <row r="113" spans="2:7" x14ac:dyDescent="0.2">
      <c r="B113" s="56"/>
      <c r="C113" s="37"/>
      <c r="D113" s="37"/>
      <c r="E113" s="37"/>
      <c r="F113" s="37"/>
      <c r="G113" s="37"/>
    </row>
    <row r="114" spans="2:7" x14ac:dyDescent="0.2">
      <c r="B114" s="56"/>
      <c r="C114" s="37"/>
      <c r="D114" s="37"/>
      <c r="E114" s="37"/>
      <c r="F114" s="37"/>
      <c r="G114" s="37"/>
    </row>
    <row r="115" spans="2:7" x14ac:dyDescent="0.2">
      <c r="B115" s="55"/>
      <c r="C115" s="37"/>
      <c r="D115" s="37"/>
      <c r="E115" s="37"/>
      <c r="F115" s="37"/>
      <c r="G115" s="37"/>
    </row>
    <row r="116" spans="2:7" x14ac:dyDescent="0.2">
      <c r="B116" s="56"/>
      <c r="C116" s="37"/>
      <c r="D116" s="37"/>
      <c r="E116" s="37"/>
      <c r="F116" s="37"/>
      <c r="G116" s="37"/>
    </row>
    <row r="117" spans="2:7" x14ac:dyDescent="0.2">
      <c r="B117" s="56"/>
      <c r="C117" s="37"/>
      <c r="D117" s="37"/>
      <c r="E117" s="37"/>
      <c r="F117" s="37"/>
      <c r="G117" s="37"/>
    </row>
    <row r="118" spans="2:7" x14ac:dyDescent="0.2">
      <c r="B118" s="56"/>
      <c r="C118" s="37"/>
      <c r="D118" s="37"/>
      <c r="E118" s="37"/>
      <c r="F118" s="37"/>
      <c r="G118" s="37"/>
    </row>
    <row r="119" spans="2:7" x14ac:dyDescent="0.2">
      <c r="B119" s="56"/>
      <c r="C119" s="37"/>
      <c r="D119" s="37"/>
      <c r="E119" s="37"/>
      <c r="F119" s="37"/>
      <c r="G119" s="37"/>
    </row>
    <row r="120" spans="2:7" x14ac:dyDescent="0.2">
      <c r="B120" s="55"/>
      <c r="C120" s="37"/>
      <c r="D120" s="37"/>
      <c r="E120" s="37"/>
      <c r="F120" s="37"/>
      <c r="G120" s="37"/>
    </row>
    <row r="121" spans="2:7" x14ac:dyDescent="0.2">
      <c r="B121" s="56"/>
      <c r="C121" s="37"/>
      <c r="D121" s="37"/>
      <c r="E121" s="37"/>
      <c r="F121" s="37"/>
      <c r="G121" s="37"/>
    </row>
    <row r="122" spans="2:7" x14ac:dyDescent="0.2">
      <c r="B122" s="55"/>
      <c r="C122" s="37"/>
      <c r="D122" s="37"/>
      <c r="E122" s="37"/>
      <c r="F122" s="37"/>
      <c r="G122" s="37"/>
    </row>
    <row r="123" spans="2:7" x14ac:dyDescent="0.2">
      <c r="B123" s="56"/>
      <c r="C123" s="37"/>
      <c r="D123" s="37"/>
      <c r="E123" s="37"/>
      <c r="F123" s="37"/>
      <c r="G123" s="37"/>
    </row>
    <row r="124" spans="2:7" x14ac:dyDescent="0.2">
      <c r="B124" s="56"/>
      <c r="C124" s="37"/>
      <c r="D124" s="37"/>
      <c r="E124" s="37"/>
      <c r="F124" s="37"/>
      <c r="G124" s="37"/>
    </row>
    <row r="125" spans="2:7" x14ac:dyDescent="0.2">
      <c r="B125" s="56"/>
      <c r="C125" s="37"/>
      <c r="D125" s="37"/>
      <c r="E125" s="37"/>
      <c r="F125" s="37"/>
      <c r="G125" s="37"/>
    </row>
    <row r="126" spans="2:7" x14ac:dyDescent="0.2">
      <c r="B126" s="56"/>
      <c r="C126" s="37"/>
      <c r="D126" s="37"/>
      <c r="E126" s="37"/>
      <c r="F126" s="37"/>
      <c r="G126" s="37"/>
    </row>
    <row r="127" spans="2:7" x14ac:dyDescent="0.2">
      <c r="B127" s="56"/>
      <c r="C127" s="37"/>
      <c r="D127" s="37"/>
      <c r="E127" s="37"/>
      <c r="F127" s="37"/>
      <c r="G127" s="37"/>
    </row>
    <row r="128" spans="2:7" x14ac:dyDescent="0.2">
      <c r="B128" s="56"/>
      <c r="C128" s="37"/>
      <c r="D128" s="37"/>
      <c r="E128" s="37"/>
      <c r="F128" s="37"/>
      <c r="G128" s="37"/>
    </row>
    <row r="129" spans="2:7" x14ac:dyDescent="0.2">
      <c r="B129" s="56"/>
      <c r="C129" s="37"/>
      <c r="D129" s="37"/>
      <c r="E129" s="37"/>
      <c r="F129" s="37"/>
      <c r="G129" s="37"/>
    </row>
    <row r="130" spans="2:7" x14ac:dyDescent="0.2">
      <c r="B130" s="56"/>
      <c r="C130" s="37"/>
      <c r="D130" s="37"/>
      <c r="E130" s="37"/>
      <c r="F130" s="37"/>
      <c r="G130" s="37"/>
    </row>
    <row r="131" spans="2:7" x14ac:dyDescent="0.2">
      <c r="B131" s="56"/>
      <c r="C131" s="37"/>
      <c r="D131" s="37"/>
      <c r="E131" s="37"/>
      <c r="F131" s="37"/>
      <c r="G131" s="37"/>
    </row>
    <row r="132" spans="2:7" x14ac:dyDescent="0.2">
      <c r="B132" s="56"/>
      <c r="C132" s="37"/>
      <c r="D132" s="37"/>
      <c r="E132" s="37"/>
      <c r="F132" s="37"/>
      <c r="G132" s="37"/>
    </row>
    <row r="133" spans="2:7" x14ac:dyDescent="0.2">
      <c r="B133" s="56"/>
      <c r="C133" s="37"/>
      <c r="D133" s="37"/>
      <c r="E133" s="37"/>
      <c r="F133" s="37"/>
      <c r="G133" s="37"/>
    </row>
    <row r="134" spans="2:7" x14ac:dyDescent="0.2">
      <c r="B134" s="56"/>
      <c r="C134" s="37"/>
      <c r="D134" s="37"/>
      <c r="E134" s="37"/>
      <c r="F134" s="37"/>
      <c r="G134" s="37"/>
    </row>
    <row r="135" spans="2:7" x14ac:dyDescent="0.2">
      <c r="B135" s="56"/>
      <c r="C135" s="37"/>
      <c r="D135" s="37"/>
      <c r="E135" s="37"/>
      <c r="F135" s="37"/>
      <c r="G135" s="37"/>
    </row>
    <row r="136" spans="2:7" x14ac:dyDescent="0.2">
      <c r="B136" s="56"/>
      <c r="C136" s="37"/>
      <c r="D136" s="37"/>
      <c r="E136" s="37"/>
      <c r="F136" s="37"/>
      <c r="G136" s="37"/>
    </row>
    <row r="137" spans="2:7" x14ac:dyDescent="0.2">
      <c r="B137" s="56"/>
      <c r="C137" s="37"/>
      <c r="D137" s="37"/>
      <c r="E137" s="37"/>
      <c r="F137" s="37"/>
      <c r="G137" s="37"/>
    </row>
    <row r="138" spans="2:7" x14ac:dyDescent="0.2">
      <c r="B138" s="56"/>
      <c r="C138" s="37"/>
      <c r="D138" s="37"/>
      <c r="E138" s="37"/>
      <c r="F138" s="37"/>
      <c r="G138" s="37"/>
    </row>
    <row r="139" spans="2:7" x14ac:dyDescent="0.2">
      <c r="B139" s="56"/>
      <c r="C139" s="37"/>
      <c r="D139" s="37"/>
      <c r="E139" s="37"/>
      <c r="F139" s="37"/>
      <c r="G139" s="37"/>
    </row>
    <row r="140" spans="2:7" x14ac:dyDescent="0.2">
      <c r="B140" s="56"/>
      <c r="C140" s="37"/>
      <c r="D140" s="37"/>
      <c r="E140" s="37"/>
      <c r="F140" s="37"/>
      <c r="G140" s="37"/>
    </row>
    <row r="141" spans="2:7" x14ac:dyDescent="0.2">
      <c r="B141" s="56"/>
      <c r="C141" s="37"/>
      <c r="D141" s="37"/>
      <c r="E141" s="37"/>
      <c r="F141" s="37"/>
      <c r="G141" s="37"/>
    </row>
    <row r="142" spans="2:7" x14ac:dyDescent="0.2">
      <c r="B142" s="56"/>
      <c r="C142" s="37"/>
      <c r="D142" s="37"/>
      <c r="E142" s="37"/>
      <c r="F142" s="37"/>
      <c r="G142" s="37"/>
    </row>
    <row r="143" spans="2:7" x14ac:dyDescent="0.2">
      <c r="B143" s="56"/>
      <c r="C143" s="37"/>
      <c r="D143" s="37"/>
      <c r="E143" s="37"/>
      <c r="F143" s="37"/>
      <c r="G143" s="37"/>
    </row>
    <row r="144" spans="2:7" x14ac:dyDescent="0.2">
      <c r="B144" s="56"/>
      <c r="C144" s="37"/>
      <c r="D144" s="37"/>
      <c r="E144" s="37"/>
      <c r="F144" s="37"/>
      <c r="G144" s="37"/>
    </row>
    <row r="145" spans="2:7" x14ac:dyDescent="0.2">
      <c r="B145" s="56"/>
      <c r="C145" s="37"/>
      <c r="D145" s="37"/>
      <c r="E145" s="37"/>
      <c r="F145" s="37"/>
      <c r="G145" s="37"/>
    </row>
    <row r="146" spans="2:7" x14ac:dyDescent="0.2">
      <c r="B146" s="56"/>
      <c r="C146" s="37"/>
      <c r="D146" s="37"/>
      <c r="E146" s="37"/>
      <c r="F146" s="37"/>
      <c r="G146" s="37"/>
    </row>
    <row r="147" spans="2:7" x14ac:dyDescent="0.2">
      <c r="B147" s="56"/>
      <c r="C147" s="37"/>
      <c r="D147" s="37"/>
      <c r="E147" s="37"/>
      <c r="F147" s="37"/>
      <c r="G147" s="37"/>
    </row>
    <row r="148" spans="2:7" x14ac:dyDescent="0.2">
      <c r="B148" s="56"/>
      <c r="C148" s="37"/>
      <c r="D148" s="37"/>
      <c r="E148" s="37"/>
      <c r="F148" s="37"/>
      <c r="G148" s="37"/>
    </row>
    <row r="149" spans="2:7" x14ac:dyDescent="0.2">
      <c r="B149" s="56"/>
      <c r="C149" s="37"/>
      <c r="D149" s="37"/>
      <c r="E149" s="37"/>
      <c r="F149" s="37"/>
      <c r="G149" s="37"/>
    </row>
    <row r="150" spans="2:7" x14ac:dyDescent="0.2">
      <c r="B150" s="56"/>
      <c r="C150" s="37"/>
      <c r="D150" s="37"/>
      <c r="E150" s="37"/>
      <c r="F150" s="37"/>
      <c r="G150" s="37"/>
    </row>
    <row r="151" spans="2:7" x14ac:dyDescent="0.2">
      <c r="B151" s="56"/>
      <c r="C151" s="37"/>
      <c r="D151" s="37"/>
      <c r="E151" s="37"/>
      <c r="F151" s="37"/>
      <c r="G151" s="37"/>
    </row>
    <row r="152" spans="2:7" x14ac:dyDescent="0.2">
      <c r="B152" s="56"/>
      <c r="C152" s="37"/>
      <c r="D152" s="37"/>
      <c r="E152" s="37"/>
      <c r="F152" s="37"/>
      <c r="G152" s="37"/>
    </row>
    <row r="153" spans="2:7" x14ac:dyDescent="0.2">
      <c r="B153" s="56"/>
      <c r="C153" s="37"/>
      <c r="D153" s="37"/>
      <c r="E153" s="37"/>
      <c r="F153" s="37"/>
      <c r="G153" s="37"/>
    </row>
    <row r="154" spans="2:7" x14ac:dyDescent="0.2">
      <c r="B154" s="56"/>
      <c r="C154" s="37"/>
      <c r="D154" s="37"/>
      <c r="E154" s="37"/>
      <c r="F154" s="37"/>
      <c r="G154" s="37"/>
    </row>
    <row r="155" spans="2:7" x14ac:dyDescent="0.2">
      <c r="B155" s="56"/>
      <c r="C155" s="37"/>
      <c r="D155" s="37"/>
      <c r="E155" s="37"/>
      <c r="F155" s="37"/>
      <c r="G155" s="37"/>
    </row>
    <row r="156" spans="2:7" x14ac:dyDescent="0.2">
      <c r="B156" s="56"/>
      <c r="C156" s="37"/>
      <c r="D156" s="37"/>
      <c r="E156" s="37"/>
      <c r="F156" s="37"/>
      <c r="G156" s="37"/>
    </row>
    <row r="157" spans="2:7" x14ac:dyDescent="0.2">
      <c r="B157" s="56"/>
      <c r="C157" s="37"/>
      <c r="D157" s="37"/>
      <c r="E157" s="37"/>
      <c r="F157" s="37"/>
      <c r="G157" s="37"/>
    </row>
    <row r="158" spans="2:7" x14ac:dyDescent="0.2">
      <c r="B158" s="56"/>
      <c r="C158" s="37"/>
      <c r="D158" s="37"/>
      <c r="E158" s="37"/>
      <c r="F158" s="37"/>
      <c r="G158" s="37"/>
    </row>
    <row r="159" spans="2:7" x14ac:dyDescent="0.2">
      <c r="B159" s="56"/>
      <c r="C159" s="37"/>
      <c r="D159" s="37"/>
      <c r="E159" s="37"/>
      <c r="F159" s="37"/>
      <c r="G159" s="37"/>
    </row>
    <row r="160" spans="2:7" x14ac:dyDescent="0.2">
      <c r="B160" s="56"/>
      <c r="C160" s="37"/>
      <c r="D160" s="37"/>
      <c r="E160" s="37"/>
      <c r="F160" s="37"/>
      <c r="G160" s="37"/>
    </row>
    <row r="161" spans="2:7" x14ac:dyDescent="0.2">
      <c r="B161" s="56"/>
      <c r="C161" s="37"/>
      <c r="D161" s="37"/>
      <c r="E161" s="37"/>
      <c r="F161" s="37"/>
      <c r="G161" s="37"/>
    </row>
    <row r="162" spans="2:7" x14ac:dyDescent="0.2">
      <c r="B162" s="56"/>
      <c r="C162" s="37"/>
      <c r="D162" s="37"/>
      <c r="E162" s="37"/>
      <c r="F162" s="37"/>
      <c r="G162" s="37"/>
    </row>
    <row r="163" spans="2:7" x14ac:dyDescent="0.2">
      <c r="B163" s="56"/>
      <c r="C163" s="37"/>
      <c r="D163" s="37"/>
      <c r="E163" s="37"/>
      <c r="F163" s="37"/>
      <c r="G163" s="37"/>
    </row>
    <row r="164" spans="2:7" x14ac:dyDescent="0.2">
      <c r="B164" s="56"/>
      <c r="C164" s="37"/>
      <c r="D164" s="37"/>
      <c r="E164" s="37"/>
      <c r="F164" s="37"/>
      <c r="G164" s="37"/>
    </row>
    <row r="165" spans="2:7" x14ac:dyDescent="0.2">
      <c r="B165" s="56"/>
      <c r="C165" s="37"/>
      <c r="D165" s="37"/>
      <c r="E165" s="37"/>
      <c r="F165" s="37"/>
      <c r="G165" s="37"/>
    </row>
    <row r="166" spans="2:7" x14ac:dyDescent="0.2">
      <c r="B166" s="56"/>
      <c r="C166" s="37"/>
      <c r="D166" s="37"/>
      <c r="E166" s="37"/>
      <c r="F166" s="37"/>
      <c r="G166" s="37"/>
    </row>
    <row r="167" spans="2:7" x14ac:dyDescent="0.2">
      <c r="B167" s="56"/>
      <c r="C167" s="37"/>
      <c r="D167" s="37"/>
      <c r="E167" s="37"/>
      <c r="F167" s="37"/>
      <c r="G167" s="37"/>
    </row>
    <row r="168" spans="2:7" x14ac:dyDescent="0.2">
      <c r="B168" s="56"/>
      <c r="C168" s="37"/>
      <c r="D168" s="37"/>
      <c r="E168" s="37"/>
      <c r="F168" s="37"/>
      <c r="G168" s="37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1"/>
  <sheetViews>
    <sheetView zoomScale="80" zoomScaleNormal="80" workbookViewId="0">
      <pane ySplit="1" topLeftCell="A32" activePane="bottomLeft" state="frozen"/>
      <selection pane="bottomLeft" activeCell="H80" sqref="H80"/>
    </sheetView>
  </sheetViews>
  <sheetFormatPr defaultRowHeight="12.75" x14ac:dyDescent="0.2"/>
  <cols>
    <col min="2" max="3" width="12.5703125" customWidth="1"/>
    <col min="4" max="4" width="40.28515625" customWidth="1"/>
    <col min="5" max="7" width="12.5703125" customWidth="1"/>
    <col min="8" max="10" width="14" customWidth="1"/>
    <col min="11" max="11" width="17" customWidth="1"/>
    <col min="13" max="13" width="17.7109375" customWidth="1"/>
  </cols>
  <sheetData>
    <row r="1" spans="1:13" ht="15" x14ac:dyDescent="0.25">
      <c r="A1" s="63" t="s">
        <v>94</v>
      </c>
      <c r="B1" s="63" t="s">
        <v>95</v>
      </c>
      <c r="C1" s="63" t="s">
        <v>96</v>
      </c>
      <c r="D1" s="63" t="s">
        <v>97</v>
      </c>
      <c r="E1" s="63" t="s">
        <v>98</v>
      </c>
      <c r="F1" s="63" t="s">
        <v>99</v>
      </c>
      <c r="G1" s="63" t="s">
        <v>100</v>
      </c>
      <c r="H1" s="63" t="s">
        <v>101</v>
      </c>
      <c r="I1" s="63" t="s">
        <v>102</v>
      </c>
      <c r="J1" s="63" t="s">
        <v>103</v>
      </c>
      <c r="K1" s="63" t="s">
        <v>104</v>
      </c>
      <c r="L1" s="63" t="s">
        <v>105</v>
      </c>
      <c r="M1" s="63" t="s">
        <v>106</v>
      </c>
    </row>
    <row r="2" spans="1:13" x14ac:dyDescent="0.2">
      <c r="A2" t="s">
        <v>109</v>
      </c>
      <c r="B2" t="s">
        <v>110</v>
      </c>
      <c r="C2" t="s">
        <v>111</v>
      </c>
      <c r="D2" t="s">
        <v>112</v>
      </c>
      <c r="E2">
        <v>27326</v>
      </c>
      <c r="F2">
        <v>1252041.8</v>
      </c>
      <c r="G2">
        <v>57.88</v>
      </c>
      <c r="H2">
        <v>1581628.88</v>
      </c>
      <c r="I2">
        <v>1252041.8</v>
      </c>
      <c r="J2">
        <v>57.88</v>
      </c>
      <c r="K2">
        <v>1581628.88</v>
      </c>
      <c r="L2" t="s">
        <v>113</v>
      </c>
      <c r="M2" s="38">
        <v>43769</v>
      </c>
    </row>
    <row r="3" spans="1:13" x14ac:dyDescent="0.2">
      <c r="A3" t="s">
        <v>109</v>
      </c>
      <c r="B3" t="s">
        <v>114</v>
      </c>
      <c r="C3" t="s">
        <v>115</v>
      </c>
      <c r="D3" t="s">
        <v>116</v>
      </c>
      <c r="E3">
        <v>27647</v>
      </c>
      <c r="F3">
        <v>1367701.97</v>
      </c>
      <c r="G3">
        <v>77.72</v>
      </c>
      <c r="H3">
        <v>2148724.84</v>
      </c>
      <c r="I3">
        <v>1367701.97</v>
      </c>
      <c r="J3">
        <v>77.72</v>
      </c>
      <c r="K3">
        <v>2148724.84</v>
      </c>
      <c r="L3" t="s">
        <v>113</v>
      </c>
      <c r="M3" s="38">
        <v>43769</v>
      </c>
    </row>
    <row r="4" spans="1:13" x14ac:dyDescent="0.2">
      <c r="A4" t="s">
        <v>109</v>
      </c>
      <c r="B4" t="s">
        <v>117</v>
      </c>
      <c r="C4">
        <v>2181334</v>
      </c>
      <c r="D4" t="s">
        <v>118</v>
      </c>
      <c r="E4">
        <v>13734</v>
      </c>
      <c r="F4">
        <v>1154331.31</v>
      </c>
      <c r="G4">
        <v>112.41</v>
      </c>
      <c r="H4">
        <v>1543838.94</v>
      </c>
      <c r="I4">
        <v>1154331.31</v>
      </c>
      <c r="J4">
        <v>112.41</v>
      </c>
      <c r="K4">
        <v>1543838.94</v>
      </c>
      <c r="L4" t="s">
        <v>113</v>
      </c>
      <c r="M4" s="38">
        <v>43769</v>
      </c>
    </row>
    <row r="5" spans="1:13" x14ac:dyDescent="0.2">
      <c r="A5" t="s">
        <v>109</v>
      </c>
      <c r="B5">
        <v>124765108</v>
      </c>
      <c r="C5">
        <v>2125097</v>
      </c>
      <c r="D5" t="s">
        <v>119</v>
      </c>
      <c r="E5">
        <v>61706</v>
      </c>
      <c r="F5">
        <v>976474.74</v>
      </c>
      <c r="G5">
        <v>25.09</v>
      </c>
      <c r="H5">
        <v>1548203.54</v>
      </c>
      <c r="I5">
        <v>976474.74</v>
      </c>
      <c r="J5">
        <v>25.09</v>
      </c>
      <c r="K5">
        <v>1548203.54</v>
      </c>
      <c r="L5" t="s">
        <v>113</v>
      </c>
      <c r="M5" s="38">
        <v>43769</v>
      </c>
    </row>
    <row r="6" spans="1:13" x14ac:dyDescent="0.2">
      <c r="A6" t="s">
        <v>109</v>
      </c>
      <c r="B6">
        <v>294821608</v>
      </c>
      <c r="C6">
        <v>2031730</v>
      </c>
      <c r="D6" t="s">
        <v>120</v>
      </c>
      <c r="E6">
        <v>165319</v>
      </c>
      <c r="F6">
        <v>1138052.1100000001</v>
      </c>
      <c r="G6">
        <v>8.7200000000000006</v>
      </c>
      <c r="H6">
        <v>1441581.68</v>
      </c>
      <c r="I6">
        <v>1138052.1100000001</v>
      </c>
      <c r="J6">
        <v>8.7200000000000006</v>
      </c>
      <c r="K6">
        <v>1441581.68</v>
      </c>
      <c r="L6" t="s">
        <v>113</v>
      </c>
      <c r="M6" s="38">
        <v>43769</v>
      </c>
    </row>
    <row r="7" spans="1:13" x14ac:dyDescent="0.2">
      <c r="A7" t="s">
        <v>109</v>
      </c>
      <c r="B7" t="s">
        <v>121</v>
      </c>
      <c r="C7">
        <v>2311614</v>
      </c>
      <c r="D7" t="s">
        <v>122</v>
      </c>
      <c r="E7">
        <v>13944</v>
      </c>
      <c r="F7">
        <v>1367877.11</v>
      </c>
      <c r="G7">
        <v>163.91</v>
      </c>
      <c r="H7">
        <v>2285561.04</v>
      </c>
      <c r="I7">
        <v>1367877.11</v>
      </c>
      <c r="J7">
        <v>163.91</v>
      </c>
      <c r="K7">
        <v>2285561.04</v>
      </c>
      <c r="L7" t="s">
        <v>113</v>
      </c>
      <c r="M7" s="38">
        <v>43769</v>
      </c>
    </row>
    <row r="8" spans="1:13" x14ac:dyDescent="0.2">
      <c r="A8" t="s">
        <v>109</v>
      </c>
      <c r="B8">
        <v>292505104</v>
      </c>
      <c r="C8">
        <v>2793182</v>
      </c>
      <c r="D8" t="s">
        <v>123</v>
      </c>
      <c r="E8">
        <v>101063</v>
      </c>
      <c r="F8">
        <v>1101666.3700000001</v>
      </c>
      <c r="G8">
        <v>3.93</v>
      </c>
      <c r="H8">
        <v>397177.59</v>
      </c>
      <c r="I8">
        <v>1101666.3700000001</v>
      </c>
      <c r="J8">
        <v>3.93</v>
      </c>
      <c r="K8">
        <v>397177.59</v>
      </c>
      <c r="L8" t="s">
        <v>113</v>
      </c>
      <c r="M8" s="38">
        <v>43769</v>
      </c>
    </row>
    <row r="9" spans="1:13" x14ac:dyDescent="0.2">
      <c r="A9" t="s">
        <v>109</v>
      </c>
      <c r="B9" t="s">
        <v>124</v>
      </c>
      <c r="C9" t="s">
        <v>125</v>
      </c>
      <c r="D9" t="s">
        <v>126</v>
      </c>
      <c r="E9">
        <v>14596</v>
      </c>
      <c r="F9">
        <v>958553.82</v>
      </c>
      <c r="G9">
        <v>160.12</v>
      </c>
      <c r="H9">
        <v>2337111.52</v>
      </c>
      <c r="I9">
        <v>958553.82</v>
      </c>
      <c r="J9">
        <v>160.12</v>
      </c>
      <c r="K9">
        <v>2337111.52</v>
      </c>
      <c r="L9" t="s">
        <v>113</v>
      </c>
      <c r="M9" s="38">
        <v>43769</v>
      </c>
    </row>
    <row r="10" spans="1:13" x14ac:dyDescent="0.2">
      <c r="A10" t="s">
        <v>109</v>
      </c>
      <c r="B10" t="s">
        <v>127</v>
      </c>
      <c r="C10" t="s">
        <v>128</v>
      </c>
      <c r="D10" t="s">
        <v>129</v>
      </c>
      <c r="E10">
        <v>6324</v>
      </c>
      <c r="F10">
        <v>442685.63</v>
      </c>
      <c r="G10">
        <v>183.97</v>
      </c>
      <c r="H10">
        <v>1163426.28</v>
      </c>
      <c r="I10">
        <v>442685.63</v>
      </c>
      <c r="J10">
        <v>183.97</v>
      </c>
      <c r="K10">
        <v>1163426.28</v>
      </c>
      <c r="L10" t="s">
        <v>113</v>
      </c>
      <c r="M10" s="38">
        <v>43769</v>
      </c>
    </row>
    <row r="11" spans="1:13" x14ac:dyDescent="0.2">
      <c r="A11" t="s">
        <v>109</v>
      </c>
      <c r="B11">
        <v>398438408</v>
      </c>
      <c r="C11" t="s">
        <v>130</v>
      </c>
      <c r="D11" t="s">
        <v>131</v>
      </c>
      <c r="E11">
        <v>50445</v>
      </c>
      <c r="F11">
        <v>865596.57</v>
      </c>
      <c r="G11">
        <v>21.91</v>
      </c>
      <c r="H11">
        <v>1105249.95</v>
      </c>
      <c r="I11">
        <v>865596.57</v>
      </c>
      <c r="J11">
        <v>21.91</v>
      </c>
      <c r="K11">
        <v>1105249.95</v>
      </c>
      <c r="L11" t="s">
        <v>113</v>
      </c>
      <c r="M11" s="38">
        <v>43769</v>
      </c>
    </row>
    <row r="12" spans="1:13" x14ac:dyDescent="0.2">
      <c r="A12" t="s">
        <v>109</v>
      </c>
      <c r="B12" t="s">
        <v>132</v>
      </c>
      <c r="C12">
        <v>2559975</v>
      </c>
      <c r="D12" t="s">
        <v>133</v>
      </c>
      <c r="E12">
        <v>22414</v>
      </c>
      <c r="F12">
        <v>412838.96</v>
      </c>
      <c r="G12">
        <v>19.39</v>
      </c>
      <c r="H12">
        <v>434562.63</v>
      </c>
      <c r="I12">
        <v>412838.96</v>
      </c>
      <c r="J12">
        <v>19.39</v>
      </c>
      <c r="K12">
        <v>434562.63</v>
      </c>
      <c r="L12" t="s">
        <v>113</v>
      </c>
      <c r="M12" s="38">
        <v>43769</v>
      </c>
    </row>
    <row r="13" spans="1:13" x14ac:dyDescent="0.2">
      <c r="A13" t="s">
        <v>109</v>
      </c>
      <c r="B13" t="s">
        <v>134</v>
      </c>
      <c r="C13" t="s">
        <v>135</v>
      </c>
      <c r="D13" t="s">
        <v>136</v>
      </c>
      <c r="E13">
        <v>22201</v>
      </c>
      <c r="F13">
        <v>1045342.31</v>
      </c>
      <c r="G13">
        <v>60.59</v>
      </c>
      <c r="H13">
        <v>1345158.59</v>
      </c>
      <c r="I13">
        <v>1045342.31</v>
      </c>
      <c r="J13">
        <v>60.59</v>
      </c>
      <c r="K13">
        <v>1345158.59</v>
      </c>
      <c r="L13" t="s">
        <v>113</v>
      </c>
      <c r="M13" s="38">
        <v>43769</v>
      </c>
    </row>
    <row r="14" spans="1:13" x14ac:dyDescent="0.2">
      <c r="A14" t="s">
        <v>109</v>
      </c>
      <c r="B14" t="s">
        <v>137</v>
      </c>
      <c r="C14" t="s">
        <v>138</v>
      </c>
      <c r="D14" t="s">
        <v>139</v>
      </c>
      <c r="E14">
        <v>17843</v>
      </c>
      <c r="F14">
        <v>673361.92000000004</v>
      </c>
      <c r="G14">
        <v>88.22</v>
      </c>
      <c r="H14">
        <v>1574109.46</v>
      </c>
      <c r="I14">
        <v>673361.92000000004</v>
      </c>
      <c r="J14">
        <v>88.22</v>
      </c>
      <c r="K14">
        <v>1574109.46</v>
      </c>
      <c r="L14" t="s">
        <v>113</v>
      </c>
      <c r="M14" s="38">
        <v>43769</v>
      </c>
    </row>
    <row r="15" spans="1:13" x14ac:dyDescent="0.2">
      <c r="A15" t="s">
        <v>109</v>
      </c>
      <c r="B15" t="s">
        <v>140</v>
      </c>
      <c r="C15" t="s">
        <v>141</v>
      </c>
      <c r="D15" t="s">
        <v>142</v>
      </c>
      <c r="E15">
        <v>11424</v>
      </c>
      <c r="F15">
        <v>900848.13</v>
      </c>
      <c r="G15">
        <v>146.9</v>
      </c>
      <c r="H15">
        <v>1678185.6</v>
      </c>
      <c r="I15">
        <v>900848.13</v>
      </c>
      <c r="J15">
        <v>146.9</v>
      </c>
      <c r="K15">
        <v>1678185.6</v>
      </c>
      <c r="L15" t="s">
        <v>113</v>
      </c>
      <c r="M15" s="38">
        <v>43769</v>
      </c>
    </row>
    <row r="16" spans="1:13" x14ac:dyDescent="0.2">
      <c r="A16" t="s">
        <v>109</v>
      </c>
      <c r="B16" t="s">
        <v>143</v>
      </c>
      <c r="C16" t="s">
        <v>144</v>
      </c>
      <c r="D16" t="s">
        <v>145</v>
      </c>
      <c r="E16">
        <v>141740</v>
      </c>
      <c r="F16">
        <v>1219772.27</v>
      </c>
      <c r="G16">
        <v>8.82</v>
      </c>
      <c r="H16">
        <v>1250288.54</v>
      </c>
      <c r="I16">
        <v>1219772.27</v>
      </c>
      <c r="J16">
        <v>8.82</v>
      </c>
      <c r="K16">
        <v>1250288.54</v>
      </c>
      <c r="L16" t="s">
        <v>113</v>
      </c>
      <c r="M16" s="38">
        <v>43769</v>
      </c>
    </row>
    <row r="17" spans="1:13" x14ac:dyDescent="0.2">
      <c r="A17" t="s">
        <v>109</v>
      </c>
      <c r="B17" t="s">
        <v>146</v>
      </c>
      <c r="C17" t="s">
        <v>147</v>
      </c>
      <c r="D17" t="s">
        <v>148</v>
      </c>
      <c r="E17">
        <v>38552</v>
      </c>
      <c r="F17">
        <v>1675194.86</v>
      </c>
      <c r="G17">
        <v>36.729999999999997</v>
      </c>
      <c r="H17">
        <v>1416014.96</v>
      </c>
      <c r="I17">
        <v>1675194.86</v>
      </c>
      <c r="J17">
        <v>36.729999999999997</v>
      </c>
      <c r="K17">
        <v>1416014.96</v>
      </c>
      <c r="L17" t="s">
        <v>113</v>
      </c>
      <c r="M17" s="38">
        <v>43769</v>
      </c>
    </row>
    <row r="18" spans="1:13" x14ac:dyDescent="0.2">
      <c r="A18" t="s">
        <v>109</v>
      </c>
      <c r="B18" t="s">
        <v>149</v>
      </c>
      <c r="C18" t="s">
        <v>150</v>
      </c>
      <c r="D18" t="s">
        <v>151</v>
      </c>
      <c r="E18">
        <v>28127</v>
      </c>
      <c r="F18">
        <v>711541.75</v>
      </c>
      <c r="G18">
        <v>40.75</v>
      </c>
      <c r="H18">
        <v>1146175.25</v>
      </c>
      <c r="I18">
        <v>711541.75</v>
      </c>
      <c r="J18">
        <v>40.75</v>
      </c>
      <c r="K18">
        <v>1146175.25</v>
      </c>
      <c r="L18" t="s">
        <v>113</v>
      </c>
      <c r="M18" s="38">
        <v>43769</v>
      </c>
    </row>
    <row r="19" spans="1:13" x14ac:dyDescent="0.2">
      <c r="A19" t="s">
        <v>109</v>
      </c>
      <c r="B19">
        <v>589339209</v>
      </c>
      <c r="C19" t="s">
        <v>152</v>
      </c>
      <c r="D19" t="s">
        <v>153</v>
      </c>
      <c r="E19">
        <v>73023</v>
      </c>
      <c r="F19">
        <v>1599526.32</v>
      </c>
      <c r="G19">
        <v>23.85</v>
      </c>
      <c r="H19">
        <v>1741817.63</v>
      </c>
      <c r="I19">
        <v>1599526.32</v>
      </c>
      <c r="J19">
        <v>23.85</v>
      </c>
      <c r="K19">
        <v>1741817.63</v>
      </c>
      <c r="L19" t="s">
        <v>113</v>
      </c>
      <c r="M19" s="38">
        <v>43769</v>
      </c>
    </row>
    <row r="20" spans="1:13" x14ac:dyDescent="0.2">
      <c r="A20" t="s">
        <v>109</v>
      </c>
      <c r="B20">
        <v>683715106</v>
      </c>
      <c r="C20">
        <v>2655657</v>
      </c>
      <c r="D20" t="s">
        <v>154</v>
      </c>
      <c r="E20">
        <v>30760</v>
      </c>
      <c r="F20">
        <v>1063849.21</v>
      </c>
      <c r="G20">
        <v>40.26</v>
      </c>
      <c r="H20">
        <v>1238397.6000000001</v>
      </c>
      <c r="I20">
        <v>1063849.21</v>
      </c>
      <c r="J20">
        <v>40.26</v>
      </c>
      <c r="K20">
        <v>1238397.6000000001</v>
      </c>
      <c r="L20" t="s">
        <v>113</v>
      </c>
      <c r="M20" s="38">
        <v>43769</v>
      </c>
    </row>
    <row r="21" spans="1:13" x14ac:dyDescent="0.2">
      <c r="A21" t="s">
        <v>109</v>
      </c>
      <c r="B21">
        <v>686330101</v>
      </c>
      <c r="C21">
        <v>2402444</v>
      </c>
      <c r="D21" t="s">
        <v>155</v>
      </c>
      <c r="E21">
        <v>17307</v>
      </c>
      <c r="F21">
        <v>1386633.92</v>
      </c>
      <c r="G21">
        <v>78.45</v>
      </c>
      <c r="H21">
        <v>1357734.15</v>
      </c>
      <c r="I21">
        <v>1386633.92</v>
      </c>
      <c r="J21">
        <v>78.45</v>
      </c>
      <c r="K21">
        <v>1357734.15</v>
      </c>
      <c r="L21" t="s">
        <v>113</v>
      </c>
      <c r="M21" s="38">
        <v>43769</v>
      </c>
    </row>
    <row r="22" spans="1:13" x14ac:dyDescent="0.2">
      <c r="A22" t="s">
        <v>109</v>
      </c>
      <c r="B22">
        <v>705015105</v>
      </c>
      <c r="C22">
        <v>2704485</v>
      </c>
      <c r="D22" t="s">
        <v>156</v>
      </c>
      <c r="E22">
        <v>99014</v>
      </c>
      <c r="F22">
        <v>1181340.82</v>
      </c>
      <c r="G22">
        <v>8.8000000000000007</v>
      </c>
      <c r="H22">
        <v>871323.2</v>
      </c>
      <c r="I22">
        <v>1181340.82</v>
      </c>
      <c r="J22">
        <v>8.8000000000000007</v>
      </c>
      <c r="K22">
        <v>871323.2</v>
      </c>
      <c r="L22" t="s">
        <v>113</v>
      </c>
      <c r="M22" s="38">
        <v>43769</v>
      </c>
    </row>
    <row r="23" spans="1:13" x14ac:dyDescent="0.2">
      <c r="A23" t="s">
        <v>109</v>
      </c>
      <c r="B23">
        <v>803054204</v>
      </c>
      <c r="C23">
        <v>2775135</v>
      </c>
      <c r="D23" t="s">
        <v>157</v>
      </c>
      <c r="E23">
        <v>13700</v>
      </c>
      <c r="F23">
        <v>1379457.16</v>
      </c>
      <c r="G23">
        <v>132.58000000000001</v>
      </c>
      <c r="H23">
        <v>1816346</v>
      </c>
      <c r="I23">
        <v>1379457.16</v>
      </c>
      <c r="J23">
        <v>132.58000000000001</v>
      </c>
      <c r="K23">
        <v>1816346</v>
      </c>
      <c r="L23" t="s">
        <v>113</v>
      </c>
      <c r="M23" s="38">
        <v>43769</v>
      </c>
    </row>
    <row r="24" spans="1:13" x14ac:dyDescent="0.2">
      <c r="A24" t="s">
        <v>109</v>
      </c>
      <c r="B24">
        <v>835699307</v>
      </c>
      <c r="C24">
        <v>2821481</v>
      </c>
      <c r="D24" t="s">
        <v>158</v>
      </c>
      <c r="E24">
        <v>41226</v>
      </c>
      <c r="F24">
        <v>1340484.27</v>
      </c>
      <c r="G24">
        <v>60.83</v>
      </c>
      <c r="H24">
        <v>2507777.58</v>
      </c>
      <c r="I24">
        <v>1340484.27</v>
      </c>
      <c r="J24">
        <v>60.83</v>
      </c>
      <c r="K24">
        <v>2507777.58</v>
      </c>
      <c r="L24" t="s">
        <v>113</v>
      </c>
      <c r="M24" s="38">
        <v>43769</v>
      </c>
    </row>
    <row r="25" spans="1:13" x14ac:dyDescent="0.2">
      <c r="A25" t="s">
        <v>109</v>
      </c>
      <c r="B25" t="s">
        <v>159</v>
      </c>
      <c r="C25" t="s">
        <v>160</v>
      </c>
      <c r="D25" t="s">
        <v>161</v>
      </c>
      <c r="E25">
        <v>5992</v>
      </c>
      <c r="F25">
        <v>1108323.28</v>
      </c>
      <c r="G25">
        <v>313.57</v>
      </c>
      <c r="H25">
        <v>1878911.44</v>
      </c>
      <c r="I25">
        <v>1108323.28</v>
      </c>
      <c r="J25">
        <v>313.57</v>
      </c>
      <c r="K25">
        <v>1878911.44</v>
      </c>
      <c r="L25" t="s">
        <v>113</v>
      </c>
      <c r="M25" s="38">
        <v>43769</v>
      </c>
    </row>
    <row r="26" spans="1:13" x14ac:dyDescent="0.2">
      <c r="A26" t="s">
        <v>109</v>
      </c>
      <c r="B26" t="s">
        <v>162</v>
      </c>
      <c r="C26">
        <v>2615565</v>
      </c>
      <c r="D26" t="s">
        <v>163</v>
      </c>
      <c r="E26">
        <v>40885</v>
      </c>
      <c r="F26">
        <v>1351842.11</v>
      </c>
      <c r="G26">
        <v>43.22</v>
      </c>
      <c r="H26">
        <v>1767049.7</v>
      </c>
      <c r="I26">
        <v>1351842.11</v>
      </c>
      <c r="J26">
        <v>43.22</v>
      </c>
      <c r="K26">
        <v>1767049.7</v>
      </c>
      <c r="L26" t="s">
        <v>113</v>
      </c>
      <c r="M26" s="38">
        <v>43769</v>
      </c>
    </row>
    <row r="27" spans="1:13" x14ac:dyDescent="0.2">
      <c r="A27" t="s">
        <v>109</v>
      </c>
      <c r="B27" t="s">
        <v>164</v>
      </c>
      <c r="C27" t="s">
        <v>165</v>
      </c>
      <c r="D27" t="s">
        <v>166</v>
      </c>
      <c r="E27">
        <v>77042</v>
      </c>
      <c r="F27">
        <v>827053</v>
      </c>
      <c r="G27">
        <v>8.7799999999999994</v>
      </c>
      <c r="H27">
        <v>676736.93</v>
      </c>
      <c r="I27">
        <v>827053</v>
      </c>
      <c r="J27">
        <v>8.7799999999999994</v>
      </c>
      <c r="K27">
        <v>676736.93</v>
      </c>
      <c r="L27" t="s">
        <v>113</v>
      </c>
      <c r="M27" s="38">
        <v>43769</v>
      </c>
    </row>
    <row r="28" spans="1:13" x14ac:dyDescent="0.2">
      <c r="A28" t="s">
        <v>109</v>
      </c>
      <c r="B28">
        <v>861012102</v>
      </c>
      <c r="C28">
        <v>2430025</v>
      </c>
      <c r="D28" t="s">
        <v>167</v>
      </c>
      <c r="E28">
        <v>64583</v>
      </c>
      <c r="F28">
        <v>672166.21</v>
      </c>
      <c r="G28">
        <v>22.68</v>
      </c>
      <c r="H28">
        <v>1464742.44</v>
      </c>
      <c r="I28">
        <v>672166.21</v>
      </c>
      <c r="J28">
        <v>22.68</v>
      </c>
      <c r="K28">
        <v>1464742.44</v>
      </c>
      <c r="L28" t="s">
        <v>113</v>
      </c>
      <c r="M28" s="38">
        <v>43769</v>
      </c>
    </row>
    <row r="29" spans="1:13" x14ac:dyDescent="0.2">
      <c r="A29" t="s">
        <v>109</v>
      </c>
      <c r="B29" t="s">
        <v>168</v>
      </c>
      <c r="C29" t="s">
        <v>169</v>
      </c>
      <c r="D29" t="s">
        <v>170</v>
      </c>
      <c r="E29">
        <v>6000</v>
      </c>
      <c r="F29">
        <v>125800.2</v>
      </c>
      <c r="G29">
        <v>24.06</v>
      </c>
      <c r="H29">
        <v>144390</v>
      </c>
      <c r="I29">
        <v>125800.2</v>
      </c>
      <c r="J29">
        <v>24.06</v>
      </c>
      <c r="K29">
        <v>144390</v>
      </c>
      <c r="L29" t="s">
        <v>113</v>
      </c>
      <c r="M29" s="38">
        <v>43769</v>
      </c>
    </row>
    <row r="30" spans="1:13" x14ac:dyDescent="0.2">
      <c r="A30" t="s">
        <v>109</v>
      </c>
      <c r="B30">
        <v>878742204</v>
      </c>
      <c r="C30">
        <v>2124533</v>
      </c>
      <c r="D30" t="s">
        <v>171</v>
      </c>
      <c r="E30">
        <v>26789</v>
      </c>
      <c r="F30">
        <v>470215.13</v>
      </c>
      <c r="G30">
        <v>15.83</v>
      </c>
      <c r="H30">
        <v>424069.87</v>
      </c>
      <c r="I30">
        <v>470215.13</v>
      </c>
      <c r="J30">
        <v>15.83</v>
      </c>
      <c r="K30">
        <v>424069.87</v>
      </c>
      <c r="L30" t="s">
        <v>113</v>
      </c>
      <c r="M30" s="38">
        <v>43769</v>
      </c>
    </row>
    <row r="31" spans="1:13" x14ac:dyDescent="0.2">
      <c r="A31" t="s">
        <v>109</v>
      </c>
      <c r="B31" t="s">
        <v>172</v>
      </c>
      <c r="C31" t="s">
        <v>173</v>
      </c>
      <c r="D31" t="s">
        <v>174</v>
      </c>
      <c r="E31">
        <v>30672</v>
      </c>
      <c r="F31">
        <v>260185.98</v>
      </c>
      <c r="G31">
        <v>50.04</v>
      </c>
      <c r="H31">
        <v>1534826.88</v>
      </c>
      <c r="I31">
        <v>260185.98</v>
      </c>
      <c r="J31">
        <v>50.04</v>
      </c>
      <c r="K31">
        <v>1534826.88</v>
      </c>
      <c r="L31" t="s">
        <v>113</v>
      </c>
      <c r="M31" s="38">
        <v>43769</v>
      </c>
    </row>
    <row r="32" spans="1:13" x14ac:dyDescent="0.2">
      <c r="A32" t="s">
        <v>109</v>
      </c>
      <c r="B32">
        <v>5330047</v>
      </c>
      <c r="C32">
        <v>5330047</v>
      </c>
      <c r="D32" t="s">
        <v>175</v>
      </c>
      <c r="E32">
        <v>11395</v>
      </c>
      <c r="F32">
        <v>976539.43</v>
      </c>
      <c r="G32">
        <v>151.69999999999999</v>
      </c>
      <c r="H32">
        <v>1728573.07</v>
      </c>
      <c r="I32">
        <v>876799.03</v>
      </c>
      <c r="J32">
        <v>136.05000000000001</v>
      </c>
      <c r="K32">
        <v>1550289.75</v>
      </c>
      <c r="L32" t="s">
        <v>176</v>
      </c>
      <c r="M32" s="38">
        <v>43769</v>
      </c>
    </row>
    <row r="33" spans="1:13" x14ac:dyDescent="0.2">
      <c r="A33" t="s">
        <v>109</v>
      </c>
      <c r="B33">
        <v>5889505</v>
      </c>
      <c r="C33">
        <v>5889505</v>
      </c>
      <c r="D33" t="s">
        <v>177</v>
      </c>
      <c r="E33">
        <v>53225</v>
      </c>
      <c r="F33">
        <v>1067159.77</v>
      </c>
      <c r="G33">
        <v>19.38</v>
      </c>
      <c r="H33">
        <v>1031312.62</v>
      </c>
      <c r="I33">
        <v>965766.58</v>
      </c>
      <c r="J33">
        <v>17.38</v>
      </c>
      <c r="K33">
        <v>924944.05</v>
      </c>
      <c r="L33" t="s">
        <v>176</v>
      </c>
      <c r="M33" s="38">
        <v>43769</v>
      </c>
    </row>
    <row r="34" spans="1:13" x14ac:dyDescent="0.2">
      <c r="A34" t="s">
        <v>109</v>
      </c>
      <c r="B34" t="s">
        <v>178</v>
      </c>
      <c r="C34" t="s">
        <v>178</v>
      </c>
      <c r="D34" t="s">
        <v>179</v>
      </c>
      <c r="E34">
        <v>22463</v>
      </c>
      <c r="F34">
        <v>561618.21</v>
      </c>
      <c r="G34">
        <v>96.2</v>
      </c>
      <c r="H34">
        <v>2160990.02</v>
      </c>
      <c r="I34">
        <v>497232.14</v>
      </c>
      <c r="J34">
        <v>86.28</v>
      </c>
      <c r="K34">
        <v>1938107.64</v>
      </c>
      <c r="L34" t="s">
        <v>176</v>
      </c>
      <c r="M34" s="38">
        <v>43769</v>
      </c>
    </row>
    <row r="35" spans="1:13" x14ac:dyDescent="0.2">
      <c r="A35" t="s">
        <v>109</v>
      </c>
      <c r="B35">
        <v>5999330</v>
      </c>
      <c r="C35">
        <v>5999330</v>
      </c>
      <c r="D35" t="s">
        <v>180</v>
      </c>
      <c r="E35">
        <v>8400</v>
      </c>
      <c r="F35">
        <v>1524006.27</v>
      </c>
      <c r="G35">
        <v>226.57</v>
      </c>
      <c r="H35">
        <v>1903171.2</v>
      </c>
      <c r="I35">
        <v>1345481.09</v>
      </c>
      <c r="J35">
        <v>203.2</v>
      </c>
      <c r="K35">
        <v>1706880</v>
      </c>
      <c r="L35" t="s">
        <v>176</v>
      </c>
      <c r="M35" s="38">
        <v>43769</v>
      </c>
    </row>
    <row r="36" spans="1:13" x14ac:dyDescent="0.2">
      <c r="A36" t="s">
        <v>109</v>
      </c>
      <c r="B36">
        <v>4031879</v>
      </c>
      <c r="C36">
        <v>4031879</v>
      </c>
      <c r="D36" t="s">
        <v>181</v>
      </c>
      <c r="E36">
        <v>43721</v>
      </c>
      <c r="F36">
        <v>951816.56</v>
      </c>
      <c r="G36">
        <v>26.28</v>
      </c>
      <c r="H36">
        <v>1149011.93</v>
      </c>
      <c r="I36">
        <v>854457.01</v>
      </c>
      <c r="J36">
        <v>23.57</v>
      </c>
      <c r="K36">
        <v>1030503.97</v>
      </c>
      <c r="L36" t="s">
        <v>176</v>
      </c>
      <c r="M36" s="38">
        <v>43769</v>
      </c>
    </row>
    <row r="37" spans="1:13" x14ac:dyDescent="0.2">
      <c r="A37" t="s">
        <v>109</v>
      </c>
      <c r="B37">
        <v>6021500</v>
      </c>
      <c r="C37">
        <v>6021500</v>
      </c>
      <c r="D37" t="s">
        <v>182</v>
      </c>
      <c r="E37">
        <v>18000</v>
      </c>
      <c r="F37">
        <v>497005</v>
      </c>
      <c r="G37">
        <v>21.7</v>
      </c>
      <c r="H37">
        <v>390594.33</v>
      </c>
      <c r="I37">
        <v>54901657.32</v>
      </c>
      <c r="J37">
        <v>2344</v>
      </c>
      <c r="K37">
        <v>42192000</v>
      </c>
      <c r="L37" t="s">
        <v>183</v>
      </c>
      <c r="M37" s="38">
        <v>43769</v>
      </c>
    </row>
    <row r="38" spans="1:13" x14ac:dyDescent="0.2">
      <c r="A38" t="s">
        <v>109</v>
      </c>
      <c r="B38">
        <v>6054603</v>
      </c>
      <c r="C38">
        <v>6054603</v>
      </c>
      <c r="D38" t="s">
        <v>184</v>
      </c>
      <c r="E38">
        <v>86685</v>
      </c>
      <c r="F38">
        <v>708791.26</v>
      </c>
      <c r="G38">
        <v>11.22</v>
      </c>
      <c r="H38">
        <v>972216.97</v>
      </c>
      <c r="I38">
        <v>74588701.5</v>
      </c>
      <c r="J38">
        <v>1211.5</v>
      </c>
      <c r="K38">
        <v>105018877.5</v>
      </c>
      <c r="L38" t="s">
        <v>183</v>
      </c>
      <c r="M38" s="38">
        <v>43769</v>
      </c>
    </row>
    <row r="39" spans="1:13" x14ac:dyDescent="0.2">
      <c r="A39" t="s">
        <v>109</v>
      </c>
      <c r="B39">
        <v>6555805</v>
      </c>
      <c r="C39">
        <v>6555805</v>
      </c>
      <c r="D39" t="s">
        <v>185</v>
      </c>
      <c r="E39">
        <v>22900</v>
      </c>
      <c r="F39">
        <v>799104.8</v>
      </c>
      <c r="G39">
        <v>34.11</v>
      </c>
      <c r="H39">
        <v>781211.81</v>
      </c>
      <c r="I39">
        <v>83719000</v>
      </c>
      <c r="J39">
        <v>3685</v>
      </c>
      <c r="K39">
        <v>84386500</v>
      </c>
      <c r="L39" t="s">
        <v>183</v>
      </c>
      <c r="M39" s="38">
        <v>43769</v>
      </c>
    </row>
    <row r="40" spans="1:13" x14ac:dyDescent="0.2">
      <c r="A40" t="s">
        <v>109</v>
      </c>
      <c r="B40">
        <v>6640682</v>
      </c>
      <c r="C40">
        <v>6640682</v>
      </c>
      <c r="D40" t="s">
        <v>186</v>
      </c>
      <c r="E40">
        <v>13518</v>
      </c>
      <c r="F40">
        <v>1219600.04</v>
      </c>
      <c r="G40">
        <v>148.91</v>
      </c>
      <c r="H40">
        <v>2012933.07</v>
      </c>
      <c r="I40">
        <v>127967454</v>
      </c>
      <c r="J40">
        <v>16085</v>
      </c>
      <c r="K40">
        <v>217437030</v>
      </c>
      <c r="L40" t="s">
        <v>183</v>
      </c>
      <c r="M40" s="38">
        <v>43769</v>
      </c>
    </row>
    <row r="41" spans="1:13" x14ac:dyDescent="0.2">
      <c r="A41" t="s">
        <v>109</v>
      </c>
      <c r="B41">
        <v>6659428</v>
      </c>
      <c r="C41">
        <v>6659428</v>
      </c>
      <c r="D41" t="s">
        <v>187</v>
      </c>
      <c r="E41">
        <v>24737</v>
      </c>
      <c r="F41">
        <v>1074572.6399999999</v>
      </c>
      <c r="G41">
        <v>59.25</v>
      </c>
      <c r="H41">
        <v>1465624.88</v>
      </c>
      <c r="I41">
        <v>120072645</v>
      </c>
      <c r="J41">
        <v>6400</v>
      </c>
      <c r="K41">
        <v>158316800</v>
      </c>
      <c r="L41" t="s">
        <v>183</v>
      </c>
      <c r="M41" s="38">
        <v>43769</v>
      </c>
    </row>
    <row r="42" spans="1:13" x14ac:dyDescent="0.2">
      <c r="A42" t="s">
        <v>109</v>
      </c>
      <c r="B42">
        <v>6269861</v>
      </c>
      <c r="C42">
        <v>6269861</v>
      </c>
      <c r="D42" t="s">
        <v>188</v>
      </c>
      <c r="E42">
        <v>67804</v>
      </c>
      <c r="F42">
        <v>1092695.1399999999</v>
      </c>
      <c r="G42">
        <v>15.8</v>
      </c>
      <c r="H42">
        <v>1071481.47</v>
      </c>
      <c r="I42">
        <v>122017806</v>
      </c>
      <c r="J42">
        <v>1707</v>
      </c>
      <c r="K42">
        <v>115741428</v>
      </c>
      <c r="L42" t="s">
        <v>183</v>
      </c>
      <c r="M42" s="38">
        <v>43769</v>
      </c>
    </row>
    <row r="43" spans="1:13" x14ac:dyDescent="0.2">
      <c r="A43" t="s">
        <v>109</v>
      </c>
      <c r="B43">
        <v>6229597</v>
      </c>
      <c r="C43">
        <v>6229597</v>
      </c>
      <c r="D43" t="s">
        <v>189</v>
      </c>
      <c r="E43">
        <v>171810</v>
      </c>
      <c r="F43">
        <v>1464470.49</v>
      </c>
      <c r="G43">
        <v>9.61</v>
      </c>
      <c r="H43">
        <v>1650979.26</v>
      </c>
      <c r="I43">
        <v>163435850</v>
      </c>
      <c r="J43">
        <v>1038</v>
      </c>
      <c r="K43">
        <v>178338780</v>
      </c>
      <c r="L43" t="s">
        <v>183</v>
      </c>
      <c r="M43" s="38">
        <v>43769</v>
      </c>
    </row>
    <row r="44" spans="1:13" x14ac:dyDescent="0.2">
      <c r="A44" t="s">
        <v>109</v>
      </c>
      <c r="B44">
        <v>6356406</v>
      </c>
      <c r="C44">
        <v>6356406</v>
      </c>
      <c r="D44" t="s">
        <v>190</v>
      </c>
      <c r="E44">
        <v>18896</v>
      </c>
      <c r="F44">
        <v>717790.05</v>
      </c>
      <c r="G44">
        <v>28.91</v>
      </c>
      <c r="H44">
        <v>546308.17000000004</v>
      </c>
      <c r="I44">
        <v>75697360</v>
      </c>
      <c r="J44">
        <v>3123</v>
      </c>
      <c r="K44">
        <v>59012208</v>
      </c>
      <c r="L44" t="s">
        <v>183</v>
      </c>
      <c r="M44" s="38">
        <v>43769</v>
      </c>
    </row>
    <row r="45" spans="1:13" x14ac:dyDescent="0.2">
      <c r="A45" t="s">
        <v>109</v>
      </c>
      <c r="B45">
        <v>6616508</v>
      </c>
      <c r="C45">
        <v>6616508</v>
      </c>
      <c r="D45" t="s">
        <v>191</v>
      </c>
      <c r="E45">
        <v>20275</v>
      </c>
      <c r="F45">
        <v>391019.45</v>
      </c>
      <c r="G45">
        <v>14.24</v>
      </c>
      <c r="H45">
        <v>288677.56</v>
      </c>
      <c r="I45">
        <v>41258300</v>
      </c>
      <c r="J45">
        <v>1538</v>
      </c>
      <c r="K45">
        <v>31182950</v>
      </c>
      <c r="L45" t="s">
        <v>183</v>
      </c>
      <c r="M45" s="38">
        <v>43769</v>
      </c>
    </row>
    <row r="46" spans="1:13" x14ac:dyDescent="0.2">
      <c r="A46" t="s">
        <v>109</v>
      </c>
      <c r="B46">
        <v>6869302</v>
      </c>
      <c r="C46">
        <v>6869302</v>
      </c>
      <c r="D46" t="s">
        <v>192</v>
      </c>
      <c r="E46">
        <v>10891</v>
      </c>
      <c r="F46">
        <v>734355.68</v>
      </c>
      <c r="G46">
        <v>100.26</v>
      </c>
      <c r="H46">
        <v>1091923.07</v>
      </c>
      <c r="I46">
        <v>77018280</v>
      </c>
      <c r="J46">
        <v>10830</v>
      </c>
      <c r="K46">
        <v>117949530</v>
      </c>
      <c r="L46" t="s">
        <v>183</v>
      </c>
      <c r="M46" s="38">
        <v>43769</v>
      </c>
    </row>
    <row r="47" spans="1:13" x14ac:dyDescent="0.2">
      <c r="A47" t="s">
        <v>109</v>
      </c>
      <c r="B47">
        <v>6986041</v>
      </c>
      <c r="C47">
        <v>6986041</v>
      </c>
      <c r="D47" t="s">
        <v>193</v>
      </c>
      <c r="E47">
        <v>35390</v>
      </c>
      <c r="F47">
        <v>1021773.62</v>
      </c>
      <c r="G47">
        <v>38.700000000000003</v>
      </c>
      <c r="H47">
        <v>1369470.47</v>
      </c>
      <c r="I47">
        <v>114156082</v>
      </c>
      <c r="J47">
        <v>4180</v>
      </c>
      <c r="K47">
        <v>147930200</v>
      </c>
      <c r="L47" t="s">
        <v>183</v>
      </c>
      <c r="M47" s="38">
        <v>43769</v>
      </c>
    </row>
    <row r="48" spans="1:13" x14ac:dyDescent="0.2">
      <c r="A48" t="s">
        <v>109</v>
      </c>
      <c r="B48">
        <v>7124594</v>
      </c>
      <c r="C48">
        <v>7124594</v>
      </c>
      <c r="D48" t="s">
        <v>194</v>
      </c>
      <c r="E48">
        <v>6300</v>
      </c>
      <c r="F48">
        <v>953629.32</v>
      </c>
      <c r="G48">
        <v>184.73</v>
      </c>
      <c r="H48">
        <v>1163804.1200000001</v>
      </c>
      <c r="I48">
        <v>929121.05</v>
      </c>
      <c r="J48">
        <v>182.2</v>
      </c>
      <c r="K48">
        <v>1147860</v>
      </c>
      <c r="L48" t="s">
        <v>195</v>
      </c>
      <c r="M48" s="38">
        <v>43769</v>
      </c>
    </row>
    <row r="49" spans="1:13" x14ac:dyDescent="0.2">
      <c r="A49" t="s">
        <v>109</v>
      </c>
      <c r="B49" t="s">
        <v>196</v>
      </c>
      <c r="C49" t="s">
        <v>196</v>
      </c>
      <c r="D49" t="s">
        <v>197</v>
      </c>
      <c r="E49">
        <v>18000</v>
      </c>
      <c r="F49">
        <v>946195.59</v>
      </c>
      <c r="G49">
        <v>44.12</v>
      </c>
      <c r="H49">
        <v>794241.1</v>
      </c>
      <c r="I49">
        <v>921878.36</v>
      </c>
      <c r="J49">
        <v>43.52</v>
      </c>
      <c r="K49">
        <v>783360</v>
      </c>
      <c r="L49" t="s">
        <v>195</v>
      </c>
      <c r="M49" s="38">
        <v>43769</v>
      </c>
    </row>
    <row r="50" spans="1:13" x14ac:dyDescent="0.2">
      <c r="A50" t="s">
        <v>109</v>
      </c>
      <c r="B50">
        <v>7333378</v>
      </c>
      <c r="C50">
        <v>7333378</v>
      </c>
      <c r="D50" t="s">
        <v>198</v>
      </c>
      <c r="E50">
        <v>6754</v>
      </c>
      <c r="F50">
        <v>1211167.53</v>
      </c>
      <c r="G50">
        <v>359.93</v>
      </c>
      <c r="H50">
        <v>2430974.35</v>
      </c>
      <c r="I50">
        <v>1193865.8</v>
      </c>
      <c r="J50">
        <v>355</v>
      </c>
      <c r="K50">
        <v>2397670</v>
      </c>
      <c r="L50" t="s">
        <v>195</v>
      </c>
      <c r="M50" s="38">
        <v>43769</v>
      </c>
    </row>
    <row r="51" spans="1:13" x14ac:dyDescent="0.2">
      <c r="A51" t="s">
        <v>109</v>
      </c>
      <c r="B51" t="s">
        <v>199</v>
      </c>
      <c r="C51" t="s">
        <v>199</v>
      </c>
      <c r="D51" t="s">
        <v>200</v>
      </c>
      <c r="E51">
        <v>60507</v>
      </c>
      <c r="F51">
        <v>523927.74</v>
      </c>
      <c r="G51">
        <v>12.11</v>
      </c>
      <c r="H51">
        <v>732800.34</v>
      </c>
      <c r="I51">
        <v>694700.49</v>
      </c>
      <c r="J51">
        <v>17.57</v>
      </c>
      <c r="K51">
        <v>1063107.99</v>
      </c>
      <c r="L51" t="s">
        <v>201</v>
      </c>
      <c r="M51" s="38">
        <v>43769</v>
      </c>
    </row>
    <row r="52" spans="1:13" x14ac:dyDescent="0.2">
      <c r="A52" t="s">
        <v>109</v>
      </c>
      <c r="B52" t="s">
        <v>202</v>
      </c>
      <c r="C52" t="s">
        <v>202</v>
      </c>
      <c r="D52" t="s">
        <v>203</v>
      </c>
      <c r="E52">
        <v>41337</v>
      </c>
      <c r="F52">
        <v>842947.7</v>
      </c>
      <c r="G52">
        <v>25.98</v>
      </c>
      <c r="H52">
        <v>1074080.77</v>
      </c>
      <c r="I52">
        <v>970148.1</v>
      </c>
      <c r="J52">
        <v>20.079999999999998</v>
      </c>
      <c r="K52">
        <v>830046.96</v>
      </c>
      <c r="L52" t="s">
        <v>204</v>
      </c>
      <c r="M52" s="38">
        <v>43769</v>
      </c>
    </row>
    <row r="53" spans="1:13" x14ac:dyDescent="0.2">
      <c r="A53" t="s">
        <v>109</v>
      </c>
      <c r="B53" t="s">
        <v>205</v>
      </c>
      <c r="C53" t="s">
        <v>205</v>
      </c>
      <c r="D53" t="s">
        <v>206</v>
      </c>
      <c r="E53">
        <v>21850</v>
      </c>
      <c r="F53">
        <v>1318338.1100000001</v>
      </c>
      <c r="G53">
        <v>89.98</v>
      </c>
      <c r="H53">
        <v>1966167.01</v>
      </c>
      <c r="I53">
        <v>986229.89</v>
      </c>
      <c r="J53">
        <v>69.540000000000006</v>
      </c>
      <c r="K53">
        <v>1519449</v>
      </c>
      <c r="L53" t="s">
        <v>204</v>
      </c>
      <c r="M53" s="38">
        <v>43769</v>
      </c>
    </row>
    <row r="54" spans="1:13" x14ac:dyDescent="0.2">
      <c r="A54" t="s">
        <v>109</v>
      </c>
      <c r="B54" t="s">
        <v>207</v>
      </c>
      <c r="C54" t="s">
        <v>207</v>
      </c>
      <c r="D54" t="s">
        <v>208</v>
      </c>
      <c r="E54">
        <v>33623</v>
      </c>
      <c r="F54">
        <v>645299.34</v>
      </c>
      <c r="G54">
        <v>20.88</v>
      </c>
      <c r="H54">
        <v>702004.19</v>
      </c>
      <c r="I54">
        <v>514113.17</v>
      </c>
      <c r="J54">
        <v>16.13</v>
      </c>
      <c r="K54">
        <v>542507.1</v>
      </c>
      <c r="L54" t="s">
        <v>204</v>
      </c>
      <c r="M54" s="38">
        <v>43769</v>
      </c>
    </row>
    <row r="55" spans="1:13" x14ac:dyDescent="0.2">
      <c r="A55" t="s">
        <v>109</v>
      </c>
      <c r="B55" t="s">
        <v>209</v>
      </c>
      <c r="C55" t="s">
        <v>209</v>
      </c>
      <c r="D55" t="s">
        <v>210</v>
      </c>
      <c r="F55">
        <v>1329377.25</v>
      </c>
      <c r="H55">
        <v>1329377.25</v>
      </c>
      <c r="I55">
        <v>1329377.25</v>
      </c>
      <c r="K55">
        <v>1329377.25</v>
      </c>
      <c r="L55" t="s">
        <v>113</v>
      </c>
      <c r="M55" s="38">
        <v>43769</v>
      </c>
    </row>
    <row r="56" spans="1:13" x14ac:dyDescent="0.2">
      <c r="A56" t="s">
        <v>109</v>
      </c>
      <c r="B56" t="s">
        <v>209</v>
      </c>
      <c r="C56" t="s">
        <v>209</v>
      </c>
      <c r="D56" t="s">
        <v>211</v>
      </c>
      <c r="E56">
        <v>35727.81</v>
      </c>
      <c r="F56">
        <v>46171.17</v>
      </c>
      <c r="G56">
        <v>1.29</v>
      </c>
      <c r="H56">
        <v>46231.79</v>
      </c>
      <c r="I56">
        <v>35727.81</v>
      </c>
      <c r="J56">
        <v>1</v>
      </c>
      <c r="K56">
        <v>35727.81</v>
      </c>
      <c r="L56" t="s">
        <v>204</v>
      </c>
      <c r="M56" s="38">
        <v>43769</v>
      </c>
    </row>
    <row r="57" spans="1:13" x14ac:dyDescent="0.2">
      <c r="A57" t="s">
        <v>109</v>
      </c>
      <c r="B57" t="s">
        <v>209</v>
      </c>
      <c r="C57" t="s">
        <v>209</v>
      </c>
      <c r="D57" t="s">
        <v>212</v>
      </c>
      <c r="E57">
        <v>775978.27</v>
      </c>
      <c r="F57">
        <v>83656.67</v>
      </c>
      <c r="G57">
        <v>0.1</v>
      </c>
      <c r="H57">
        <v>80413.09</v>
      </c>
      <c r="I57">
        <v>775978.27</v>
      </c>
      <c r="J57">
        <v>1</v>
      </c>
      <c r="K57">
        <v>775978.27</v>
      </c>
      <c r="L57" t="s">
        <v>213</v>
      </c>
      <c r="M57" s="38">
        <v>43769</v>
      </c>
    </row>
    <row r="58" spans="1:13" x14ac:dyDescent="0.2">
      <c r="A58" t="s">
        <v>109</v>
      </c>
      <c r="B58" t="s">
        <v>209</v>
      </c>
      <c r="C58" t="s">
        <v>209</v>
      </c>
      <c r="D58" t="s">
        <v>214</v>
      </c>
      <c r="E58">
        <v>82015.44</v>
      </c>
      <c r="F58">
        <v>81748.31</v>
      </c>
      <c r="G58">
        <v>1.01</v>
      </c>
      <c r="H58">
        <v>83154.66</v>
      </c>
      <c r="I58">
        <v>82015.44</v>
      </c>
      <c r="J58">
        <v>1</v>
      </c>
      <c r="K58">
        <v>82015.44</v>
      </c>
      <c r="L58" t="s">
        <v>195</v>
      </c>
      <c r="M58" s="38">
        <v>43769</v>
      </c>
    </row>
    <row r="59" spans="1:13" x14ac:dyDescent="0.2">
      <c r="A59" t="s">
        <v>109</v>
      </c>
      <c r="B59" t="s">
        <v>209</v>
      </c>
      <c r="C59" t="s">
        <v>209</v>
      </c>
      <c r="D59" t="s">
        <v>215</v>
      </c>
      <c r="E59">
        <v>9753</v>
      </c>
      <c r="F59">
        <v>90.45</v>
      </c>
      <c r="G59">
        <v>0.01</v>
      </c>
      <c r="H59">
        <v>90.29</v>
      </c>
      <c r="I59">
        <v>9753</v>
      </c>
      <c r="J59">
        <v>1</v>
      </c>
      <c r="K59">
        <v>9753</v>
      </c>
      <c r="L59" t="s">
        <v>183</v>
      </c>
      <c r="M59" s="38">
        <v>43769</v>
      </c>
    </row>
    <row r="60" spans="1:13" x14ac:dyDescent="0.2">
      <c r="A60" t="s">
        <v>109</v>
      </c>
      <c r="B60" t="s">
        <v>209</v>
      </c>
      <c r="C60" t="s">
        <v>209</v>
      </c>
      <c r="D60" t="s">
        <v>216</v>
      </c>
      <c r="E60">
        <v>33937.4</v>
      </c>
      <c r="F60">
        <v>23608.83</v>
      </c>
      <c r="G60">
        <v>0.69</v>
      </c>
      <c r="H60">
        <v>23393.05</v>
      </c>
      <c r="I60">
        <v>33937.4</v>
      </c>
      <c r="J60">
        <v>1</v>
      </c>
      <c r="K60">
        <v>33937.4</v>
      </c>
      <c r="L60" t="s">
        <v>201</v>
      </c>
      <c r="M60" s="38">
        <v>43769</v>
      </c>
    </row>
    <row r="61" spans="1:13" x14ac:dyDescent="0.2">
      <c r="A61" t="s">
        <v>109</v>
      </c>
      <c r="B61" t="s">
        <v>209</v>
      </c>
      <c r="C61" t="s">
        <v>209</v>
      </c>
      <c r="D61" t="s">
        <v>217</v>
      </c>
      <c r="E61">
        <v>69.53</v>
      </c>
      <c r="F61">
        <v>77.760000000000005</v>
      </c>
      <c r="G61">
        <v>1.1100000000000001</v>
      </c>
      <c r="H61">
        <v>77.53</v>
      </c>
      <c r="I61">
        <v>69.53</v>
      </c>
      <c r="J61">
        <v>1</v>
      </c>
      <c r="K61">
        <v>69.53</v>
      </c>
      <c r="L61" t="s">
        <v>176</v>
      </c>
      <c r="M61" s="38">
        <v>43769</v>
      </c>
    </row>
  </sheetData>
  <sortState xmlns:xlrd2="http://schemas.microsoft.com/office/spreadsheetml/2017/richdata2" ref="A1:M52">
    <sortCondition ref="D1:D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2019-11-04T16:59:11Z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