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August\TCL8 M4N9 ME\"/>
    </mc:Choice>
  </mc:AlternateContent>
  <xr:revisionPtr revIDLastSave="396" documentId="8_{26945AC6-9C68-4088-8126-4AE9D13DAFF9}" xr6:coauthVersionLast="44" xr6:coauthVersionMax="44" xr10:uidLastSave="{C99FECF2-72B6-4983-B564-E3BAE4DF5027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Sheet1!$A$1:$L$59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7" i="1" l="1"/>
  <c r="K68" i="1"/>
  <c r="K69" i="1"/>
  <c r="K70" i="1"/>
  <c r="K71" i="1"/>
  <c r="K72" i="1"/>
  <c r="K73" i="1"/>
  <c r="K74" i="1"/>
  <c r="H67" i="1"/>
  <c r="H68" i="1"/>
  <c r="H69" i="1"/>
  <c r="H70" i="1"/>
  <c r="H71" i="1"/>
  <c r="H72" i="1"/>
  <c r="H73" i="1"/>
  <c r="H74" i="1"/>
  <c r="O67" i="1" l="1"/>
  <c r="O68" i="1"/>
  <c r="O69" i="1"/>
  <c r="O70" i="1"/>
  <c r="O71" i="1"/>
  <c r="O72" i="1"/>
  <c r="O73" i="1"/>
  <c r="O74" i="1"/>
  <c r="N67" i="1"/>
  <c r="N68" i="1"/>
  <c r="N69" i="1"/>
  <c r="N70" i="1"/>
  <c r="N71" i="1"/>
  <c r="N72" i="1"/>
  <c r="N73" i="1"/>
  <c r="N74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3" i="1"/>
  <c r="D15" i="2" l="1"/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13" i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13" i="1"/>
  <c r="Q67" i="1"/>
  <c r="Q68" i="1"/>
  <c r="Q69" i="1"/>
  <c r="Q70" i="1"/>
  <c r="Q71" i="1"/>
  <c r="Q72" i="1"/>
  <c r="Q73" i="1"/>
  <c r="Q7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13" i="1"/>
  <c r="H3" i="1" l="1"/>
  <c r="N55" i="1"/>
  <c r="N13" i="1"/>
  <c r="N63" i="1"/>
  <c r="N65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66" i="1"/>
  <c r="N20" i="1"/>
  <c r="N25" i="1"/>
  <c r="N26" i="1"/>
  <c r="N32" i="1"/>
  <c r="N38" i="1"/>
  <c r="N39" i="1"/>
  <c r="N44" i="1"/>
  <c r="Q44" i="1" l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66" i="1"/>
  <c r="Q65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 l="1"/>
  <c r="Q37" i="1"/>
  <c r="Q52" i="1"/>
  <c r="Q41" i="1"/>
  <c r="Q25" i="1"/>
  <c r="Q17" i="1"/>
  <c r="Q16" i="1"/>
  <c r="Q32" i="1"/>
  <c r="Q47" i="1"/>
  <c r="Q50" i="1"/>
  <c r="Q48" i="1"/>
  <c r="K42" i="1" l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K65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H65" i="1"/>
  <c r="H66" i="1"/>
  <c r="K39" i="1"/>
  <c r="K33" i="1"/>
  <c r="K59" i="1"/>
  <c r="K40" i="1"/>
  <c r="K22" i="1"/>
  <c r="K34" i="1"/>
  <c r="K36" i="1"/>
  <c r="K46" i="1"/>
  <c r="K17" i="1"/>
  <c r="K23" i="1"/>
  <c r="K29" i="1"/>
  <c r="K66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N3" i="1" l="1"/>
  <c r="B3" i="1" l="1"/>
  <c r="E16" i="2" s="1"/>
  <c r="D16" i="2" l="1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K13" i="1"/>
  <c r="Q13" i="1"/>
  <c r="F16" i="2" l="1"/>
  <c r="D23" i="2"/>
  <c r="D26" i="2" s="1"/>
  <c r="B5" i="1"/>
  <c r="H4" i="1"/>
  <c r="N5" i="1"/>
  <c r="E15" i="2" l="1"/>
  <c r="E23" i="2" s="1"/>
  <c r="H5" i="1"/>
  <c r="F15" i="2" l="1"/>
  <c r="F23" i="2" s="1"/>
  <c r="F26" i="2" s="1"/>
</calcChain>
</file>

<file path=xl/sharedStrings.xml><?xml version="1.0" encoding="utf-8"?>
<sst xmlns="http://schemas.openxmlformats.org/spreadsheetml/2006/main" count="1145" uniqueCount="409">
  <si>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</si>
  <si>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</si>
  <si>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</si>
  <si>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</si>
  <si>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</si>
  <si>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</si>
  <si>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</si>
  <si>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</si>
  <si>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</si>
  <si>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</si>
  <si>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</si>
  <si>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</si>
  <si>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</si>
  <si>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</si>
  <si>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</si>
  <si>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</si>
  <si>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</si>
  <si>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</si>
  <si>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</si>
  <si>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</si>
  <si>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</si>
  <si>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</si>
  <si>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</si>
  <si>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</si>
  <si>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</si>
  <si>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</si>
  <si>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</si>
  <si>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</si>
  <si>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</si>
  <si>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</si>
  <si>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</si>
  <si>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</si>
  <si>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</si>
  <si>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</si>
  <si>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</si>
  <si>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</si>
  <si>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</si>
  <si>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</si>
  <si>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</si>
  <si>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</si>
  <si>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</si>
  <si>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</si>
  <si>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</si>
  <si>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</si>
  <si>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</si>
  <si>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</si>
  <si>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</si>
  <si>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</si>
  <si>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</si>
  <si>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</si>
  <si>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</si>
  <si>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</si>
  <si>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</si>
  <si>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</si>
  <si>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</si>
  <si>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</si>
  <si>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</si>
  <si>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</si>
  <si>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</si>
  <si>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N00985106</t>
  </si>
  <si>
    <t>M22465104</t>
  </si>
  <si>
    <t>83175M205</t>
  </si>
  <si>
    <t>36315X101</t>
  </si>
  <si>
    <t>N90064101</t>
  </si>
  <si>
    <t>45662N103</t>
  </si>
  <si>
    <t>N47279109</t>
  </si>
  <si>
    <t>N3167Y103</t>
  </si>
  <si>
    <t>53567X101</t>
  </si>
  <si>
    <t>H50430232</t>
  </si>
  <si>
    <t>M3760D101</t>
  </si>
  <si>
    <t>G4705A100</t>
  </si>
  <si>
    <t>84473L105</t>
  </si>
  <si>
    <t>TCL8</t>
  </si>
  <si>
    <t>48137C108</t>
  </si>
  <si>
    <t>87155N109</t>
  </si>
  <si>
    <t>Month-End</t>
  </si>
  <si>
    <t>82509L107</t>
  </si>
  <si>
    <t>portfolio</t>
  </si>
  <si>
    <t>cusip</t>
  </si>
  <si>
    <t>security</t>
  </si>
  <si>
    <t>quantity</t>
  </si>
  <si>
    <t>cost</t>
  </si>
  <si>
    <t>cost local</t>
  </si>
  <si>
    <t>price</t>
  </si>
  <si>
    <t>market value</t>
  </si>
  <si>
    <t>price local</t>
  </si>
  <si>
    <t>mkt value local</t>
  </si>
  <si>
    <t>country</t>
  </si>
  <si>
    <t>date</t>
  </si>
  <si>
    <t>tcl8</t>
  </si>
  <si>
    <t>B1JB4K8</t>
  </si>
  <si>
    <t>B4R2R50</t>
  </si>
  <si>
    <t>B61JC67</t>
  </si>
  <si>
    <t>B0744B3</t>
  </si>
  <si>
    <t>B0SWJX3</t>
  </si>
  <si>
    <t>B1WY233</t>
  </si>
  <si>
    <t>money</t>
  </si>
  <si>
    <t>45857P806</t>
  </si>
  <si>
    <t>12532H104</t>
  </si>
  <si>
    <t>Security Long Name</t>
  </si>
  <si>
    <t>CUSIP Number</t>
  </si>
  <si>
    <t>Dividend/Interest Rate</t>
  </si>
  <si>
    <t>Payable Date</t>
  </si>
  <si>
    <t>Income Indicator</t>
  </si>
  <si>
    <t>Shares/Par Value</t>
  </si>
  <si>
    <t>Base Net Income Amount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</si>
  <si>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</si>
  <si>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</si>
  <si>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</si>
  <si>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</si>
  <si>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</si>
  <si>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</si>
  <si>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Description</t>
  </si>
  <si>
    <t>Starting Balance</t>
  </si>
  <si>
    <t>Debits</t>
  </si>
  <si>
    <t>Credits</t>
  </si>
  <si>
    <t>Net Activity</t>
  </si>
  <si>
    <t>Ending Balance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</si>
  <si>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</si>
  <si>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</si>
  <si>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</si>
  <si>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</si>
  <si>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</si>
  <si>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</si>
  <si>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</si>
  <si>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</si>
  <si>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</si>
  <si>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</si>
  <si>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</si>
  <si>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</si>
  <si>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</si>
  <si>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</si>
  <si>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</si>
  <si>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</si>
  <si>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</si>
  <si>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</si>
  <si>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</si>
  <si>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</si>
  <si>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</si>
  <si>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</si>
  <si>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</si>
  <si>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  OPTIONS AVG COST</t>
  </si>
  <si>
    <t>ACCRUED EXPENSES</t>
  </si>
  <si>
    <t>TAXES WITHHELD LIABILITY</t>
  </si>
  <si>
    <t>OTHER PAYABLES</t>
  </si>
  <si>
    <t>TOTAL LIABILITIES</t>
  </si>
  <si>
    <t>NET ASSETS - EXCLUDING MARKET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</si>
  <si>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</si>
  <si>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</si>
  <si>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</si>
  <si>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</si>
  <si>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</si>
  <si>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</si>
  <si>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</si>
  <si>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</si>
  <si>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</si>
  <si>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</si>
  <si>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</si>
  <si>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</si>
  <si>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</si>
  <si>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</si>
  <si>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</si>
  <si>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</si>
  <si>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</si>
  <si>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</si>
  <si>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</si>
  <si>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</si>
  <si>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</si>
  <si>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</si>
  <si>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</si>
  <si>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</si>
  <si>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</si>
  <si>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</si>
  <si>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</si>
  <si>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</si>
  <si>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</si>
  <si>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</si>
  <si>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</si>
  <si>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</si>
  <si>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</t>
  </si>
  <si>
    <t>NET INCOME - CURRENT PERIOD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</si>
  <si>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</si>
  <si>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</si>
  <si>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</si>
  <si>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</si>
  <si>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</si>
  <si>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</si>
  <si>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</si>
  <si>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</si>
  <si>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</si>
  <si>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</si>
  <si>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</si>
  <si>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</si>
  <si>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</si>
  <si>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</si>
  <si>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</si>
  <si>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</si>
  <si>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</si>
  <si>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</si>
  <si>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</si>
  <si>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</si>
  <si>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</si>
  <si>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</si>
  <si>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</si>
  <si>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</si>
  <si>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</si>
  <si>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</t>
  </si>
  <si>
    <t>NET CAPITAL AT MARKET</t>
  </si>
  <si>
    <t>NET SHARES OUTSTANDING</t>
  </si>
  <si>
    <t>NET ASSET VALUE PER SHARE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</si>
  <si>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</si>
  <si>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</si>
  <si>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</si>
  <si>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</si>
  <si>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</si>
  <si>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</si>
  <si>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</si>
  <si>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Security Name</t>
  </si>
  <si>
    <t>Base Total Cost</t>
  </si>
  <si>
    <t>Currency Code</t>
  </si>
  <si>
    <t>Base Price Amount</t>
  </si>
  <si>
    <t>Base Market Value</t>
  </si>
  <si>
    <t>Base Currency Code</t>
  </si>
  <si>
    <t>sedol</t>
  </si>
  <si>
    <t>B1HHKD3</t>
  </si>
  <si>
    <t>BJ2L553</t>
  </si>
  <si>
    <t>BZ1GMK5</t>
  </si>
  <si>
    <t>B292NQ7</t>
  </si>
  <si>
    <t>B8K7T65</t>
  </si>
  <si>
    <t>BF7NT10</t>
  </si>
  <si>
    <t>B66QLT9</t>
  </si>
  <si>
    <t>B94G471</t>
  </si>
  <si>
    <t>B5BH372</t>
  </si>
  <si>
    <t>BZB1Y71</t>
  </si>
  <si>
    <t>B1921K0</t>
  </si>
  <si>
    <t>BYX32N0</t>
  </si>
  <si>
    <t>BXDZ9Z0</t>
  </si>
  <si>
    <t>BWG08D6</t>
  </si>
  <si>
    <t>B3DTPS7</t>
  </si>
  <si>
    <t>BJFSR88</t>
  </si>
  <si>
    <t>SEDOL Number</t>
  </si>
  <si>
    <t>Base Net Interest Less Principal</t>
  </si>
  <si>
    <t>Henry James International Management</t>
  </si>
  <si>
    <t>Local Price Amount</t>
  </si>
  <si>
    <t>Local Market Value</t>
  </si>
  <si>
    <t>Local Total Cost Amount</t>
  </si>
  <si>
    <t>Period End Date</t>
  </si>
  <si>
    <t>Investment Type Code</t>
  </si>
  <si>
    <t>BJ1F307</t>
  </si>
  <si>
    <t>G0250X107</t>
  </si>
  <si>
    <t>Aercap Holdings N.V.</t>
  </si>
  <si>
    <t>us</t>
  </si>
  <si>
    <t>Amcor PLC</t>
  </si>
  <si>
    <t>CGI Inc.</t>
  </si>
  <si>
    <t>CHECK POINT SOFTWARE TECH</t>
  </si>
  <si>
    <t>Cae Inc.</t>
  </si>
  <si>
    <t>ERICSSON L M TELEPHONE CO</t>
  </si>
  <si>
    <t>Elbit Systems Ltd.</t>
  </si>
  <si>
    <t>Encana Corp.</t>
  </si>
  <si>
    <t>Ferrari NV</t>
  </si>
  <si>
    <t>GALAPAGOS NV</t>
  </si>
  <si>
    <t>GRIFOLS SA</t>
  </si>
  <si>
    <t>INFINEON TECHNOLOGIES</t>
  </si>
  <si>
    <t xml:space="preserve">INTERCONTINENTAL HOTELS GROUP </t>
  </si>
  <si>
    <t>INTERXION HOLDING NV</t>
  </si>
  <si>
    <t>Icon Plc</t>
  </si>
  <si>
    <t>Julius Baer Gruppe AG Unsponso</t>
  </si>
  <si>
    <t>LINE Corp. Sponsored ADR</t>
  </si>
  <si>
    <t>Logitech International S.A.</t>
  </si>
  <si>
    <t>Merck KGaA Sponsored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</si>
  <si>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</si>
  <si>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</si>
  <si>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</si>
  <si>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</si>
  <si>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</si>
  <si>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</si>
  <si>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</si>
  <si>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</si>
  <si>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</si>
  <si>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</si>
  <si>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</si>
  <si>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</si>
  <si>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</si>
  <si>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</si>
  <si>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INFINEON TECHNOLOGIES AG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</si>
  <si>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</si>
  <si>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</si>
  <si>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</si>
  <si>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</si>
  <si>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</si>
  <si>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</si>
  <si>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</si>
  <si>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</si>
  <si>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</si>
  <si>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</si>
  <si>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</si>
  <si>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</si>
  <si>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</si>
  <si>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</si>
  <si>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</si>
  <si>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</si>
  <si>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</si>
  <si>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JULIUS BAER GROUP LTD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</si>
  <si>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</si>
  <si>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</si>
  <si>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</si>
  <si>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</si>
  <si>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</si>
  <si>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</si>
  <si>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</si>
  <si>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</si>
  <si>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</si>
  <si>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</si>
  <si>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</si>
  <si>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</si>
  <si>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</si>
  <si>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</si>
  <si>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</si>
  <si>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PAN PACIFIC INTERNATIONAL HO COMMON STOCK</t>
  </si>
  <si>
    <t>DR</t>
  </si>
  <si>
    <t>JPY</t>
  </si>
  <si>
    <t>N</t>
  </si>
  <si>
    <t>MERCK KGAA SPONSORED ADR ADR</t>
  </si>
  <si>
    <t>USD</t>
  </si>
  <si>
    <t>FERRARI NV COMMON STOCK EUR.01</t>
  </si>
  <si>
    <t>GRIFOLS SA ADR ADR</t>
  </si>
  <si>
    <t>SYMRISE AG UNSPON ADR ADR</t>
  </si>
  <si>
    <t>MERCK KGAA UNSPONSORED ADR ADR</t>
  </si>
  <si>
    <t>SYMRISE AG COMMON STOCK</t>
  </si>
  <si>
    <t>EUR</t>
  </si>
  <si>
    <t>LOGITECH INTERNATIONAL REG COMMON STOCK CHF.25</t>
  </si>
  <si>
    <t>LONDON STOCK EXCHANGE GROUP COMMON STOCK GBP.06918605</t>
  </si>
  <si>
    <t>GBP</t>
  </si>
  <si>
    <t>SAP SE SPONSORED ADR ADR</t>
  </si>
  <si>
    <t>STMICROELECTRONICS NV NY SHS NY REG SHRS</t>
  </si>
  <si>
    <t>INFINEON TECHNOLOGIES AG COMMON STOCK</t>
  </si>
  <si>
    <t>OPEN TEXT CORP COMMON STOCK</t>
  </si>
  <si>
    <t>INFINEON TECHNOLOGIES ADR ADR</t>
  </si>
  <si>
    <t>INTERCONTINENTAL HOTELS ADR ADR</t>
  </si>
  <si>
    <t>YASKAWA ELECTRIC CORP COMMON STOCK</t>
  </si>
  <si>
    <t>B24BVX2</t>
  </si>
  <si>
    <t>B1JB4K905</t>
  </si>
  <si>
    <t>B0SWJX907</t>
  </si>
  <si>
    <t>LINE CORP SPONSORED ADR</t>
  </si>
  <si>
    <t>FERRARI NV</t>
  </si>
  <si>
    <t>MERCK KGAA SPONSORED ADR</t>
  </si>
  <si>
    <t>SHOPIFY INC   CLASS A</t>
  </si>
  <si>
    <t>SOUTH32   ADR</t>
  </si>
  <si>
    <t>UNIQURE NV</t>
  </si>
  <si>
    <t>CGI INC</t>
  </si>
  <si>
    <t>AMCOR PLC</t>
  </si>
  <si>
    <t>INTERCONTINENTAL HOTELS ADR</t>
  </si>
  <si>
    <t>ICON PLC</t>
  </si>
  <si>
    <t>GRIFOLS SA ADR</t>
  </si>
  <si>
    <t>TREASURY WINE ESTATES LTD</t>
  </si>
  <si>
    <t>AUD</t>
  </si>
  <si>
    <t>JULIUS BAER GROUP LTD UN ADR</t>
  </si>
  <si>
    <t>CHF</t>
  </si>
  <si>
    <t>SYMRISE AG UNSPON ADR</t>
  </si>
  <si>
    <t>GALAPAGOS NV SPON ADR</t>
  </si>
  <si>
    <t>SMITHS GROUP PLC</t>
  </si>
  <si>
    <t>SYMRISE AG</t>
  </si>
  <si>
    <t>AERCAP HOLDINGS NV</t>
  </si>
  <si>
    <t>LOGITECH INTERNATIONAL REG</t>
  </si>
  <si>
    <t>LONDON STOCK EXCHANGE GROUP</t>
  </si>
  <si>
    <t>BUNZL PLC</t>
  </si>
  <si>
    <t>LONZA GROUP AG REG</t>
  </si>
  <si>
    <t>YASKAWA ELECTRIC CORP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</si>
  <si>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</si>
  <si>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</si>
  <si>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</si>
  <si>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</si>
  <si>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</si>
  <si>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</si>
  <si>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</si>
  <si>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</si>
  <si>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</si>
  <si>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</si>
  <si>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</si>
  <si>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</si>
  <si>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</si>
  <si>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</si>
  <si>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</si>
  <si>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</si>
  <si>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</si>
  <si>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</si>
  <si>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</si>
  <si>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</si>
  <si>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</si>
  <si>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</si>
  <si>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</si>
  <si>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</si>
  <si>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</si>
  <si>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US DOLLAR</t>
  </si>
  <si>
    <t>EURO CURRENCY</t>
  </si>
  <si>
    <t>SWISS FRANC</t>
  </si>
  <si>
    <t>SWEDISH KRONA</t>
  </si>
  <si>
    <t>SEK</t>
  </si>
  <si>
    <t>JAPANESE YEN</t>
  </si>
  <si>
    <t>POUND STERLING</t>
  </si>
  <si>
    <t>STRS LIQUIDITY FUND</t>
  </si>
  <si>
    <t>AUSTRALIAN DOLLAR</t>
  </si>
  <si>
    <t>B61JC6908</t>
  </si>
  <si>
    <t>B4R2R5908</t>
  </si>
  <si>
    <t>B1WY23900</t>
  </si>
  <si>
    <t>B0744B906</t>
  </si>
  <si>
    <t>FC</t>
  </si>
  <si>
    <t>8322049D5</t>
  </si>
  <si>
    <t>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</si>
</sst>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;\(#,##0\)"/>
    <numFmt numFmtId="170" formatCode="&quot;       &quot;@"/>
    <numFmt numFmtId="171" formatCode="[$-409]dd\-mmm\-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0" fontId="20" fillId="0" borderId="0"/>
    <xf numFmtId="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1" applyFont="1"/>
    <xf numFmtId="43" fontId="12" fillId="0" borderId="0" xfId="1" applyFont="1"/>
    <xf numFmtId="43" fontId="12" fillId="0" borderId="0" xfId="1" applyFont="1" applyBorder="1"/>
    <xf numFmtId="0" fontId="12" fillId="0" borderId="2" xfId="0" applyFont="1" applyBorder="1"/>
    <xf numFmtId="0" fontId="12" fillId="0" borderId="0" xfId="0" quotePrefix="1" applyFont="1" applyAlignment="1">
      <alignment horizontal="left"/>
    </xf>
    <xf numFmtId="43" fontId="12" fillId="0" borderId="3" xfId="1" applyFont="1" applyBorder="1"/>
    <xf numFmtId="0" fontId="17" fillId="0" borderId="0" xfId="0" applyFont="1"/>
    <xf numFmtId="43" fontId="17" fillId="0" borderId="0" xfId="1" quotePrefix="1" applyFont="1" applyAlignment="1">
      <alignment horizontal="left"/>
    </xf>
    <xf numFmtId="43" fontId="17" fillId="0" borderId="0" xfId="1" applyFont="1"/>
    <xf numFmtId="0" fontId="18" fillId="0" borderId="0" xfId="0" applyFont="1"/>
    <xf numFmtId="165" fontId="12" fillId="0" borderId="0" xfId="0" applyNumberFormat="1" applyFont="1" applyAlignment="1">
      <alignment wrapText="1"/>
    </xf>
    <xf numFmtId="43" fontId="12" fillId="0" borderId="0" xfId="1" applyFont="1" applyAlignment="1">
      <alignment wrapText="1"/>
    </xf>
    <xf numFmtId="166" fontId="12" fillId="0" borderId="0" xfId="3" applyNumberFormat="1" applyFont="1"/>
    <xf numFmtId="43" fontId="12" fillId="0" borderId="0" xfId="0" applyNumberFormat="1" applyFont="1"/>
    <xf numFmtId="0" fontId="20" fillId="0" borderId="0" xfId="2"/>
    <xf numFmtId="0" fontId="19" fillId="0" borderId="0" xfId="2" applyFont="1"/>
    <xf numFmtId="0" fontId="0" fillId="3" borderId="0" xfId="0" applyFill="1"/>
    <xf numFmtId="43" fontId="12" fillId="0" borderId="0" xfId="1" applyFont="1" applyFill="1"/>
    <xf numFmtId="15" fontId="12" fillId="0" borderId="14" xfId="0" applyNumberFormat="1" applyFont="1" applyBorder="1"/>
    <xf numFmtId="8" fontId="12" fillId="0" borderId="0" xfId="1" applyNumberFormat="1" applyFont="1" applyFill="1"/>
    <xf numFmtId="0" fontId="21" fillId="0" borderId="0" xfId="0" applyFont="1" applyAlignment="1">
      <alignment horizontal="left"/>
    </xf>
    <xf numFmtId="167" fontId="21" fillId="0" borderId="0" xfId="0" applyNumberFormat="1" applyFont="1" applyAlignment="1">
      <alignment horizontal="right"/>
    </xf>
    <xf numFmtId="168" fontId="21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40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/>
    <xf numFmtId="0" fontId="12" fillId="0" borderId="3" xfId="0" applyFont="1" applyBorder="1" applyAlignment="1">
      <alignment wrapText="1"/>
    </xf>
    <xf numFmtId="0" fontId="11" fillId="2" borderId="3" xfId="0" applyFont="1" applyFill="1" applyBorder="1" applyAlignment="1">
      <alignment horizontal="centerContinuous"/>
    </xf>
    <xf numFmtId="0" fontId="11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4" fillId="0" borderId="3" xfId="10" applyFont="1" applyBorder="1"/>
    <xf numFmtId="171" fontId="0" fillId="0" borderId="3" xfId="0" applyNumberFormat="1" applyFont="1" applyBorder="1" applyAlignment="1">
      <alignment horizontal="right"/>
    </xf>
    <xf numFmtId="0" fontId="1" fillId="0" borderId="0" xfId="11"/>
    <xf numFmtId="0" fontId="0" fillId="0" borderId="3" xfId="0" applyBorder="1"/>
    <xf numFmtId="0" fontId="1" fillId="0" borderId="3" xfId="11" applyBorder="1"/>
    <xf numFmtId="0" fontId="22" fillId="0" borderId="0" xfId="0" applyFont="1" applyAlignment="1">
      <alignment horizontal="left"/>
    </xf>
    <xf numFmtId="170" fontId="22" fillId="0" borderId="0" xfId="0" applyNumberFormat="1" applyFont="1" applyAlignment="1">
      <alignment horizontal="left"/>
    </xf>
    <xf numFmtId="0" fontId="9" fillId="3" borderId="0" xfId="2" applyFont="1" applyFill="1"/>
    <xf numFmtId="0" fontId="9" fillId="0" borderId="0" xfId="2" applyFont="1"/>
    <xf numFmtId="39" fontId="0" fillId="0" borderId="0" xfId="0" applyNumberFormat="1"/>
    <xf numFmtId="167" fontId="0" fillId="0" borderId="0" xfId="0" applyNumberFormat="1"/>
    <xf numFmtId="0" fontId="12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3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2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2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8" fontId="12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2">
    <cellStyle name="Comma" xfId="1" builtinId="3"/>
    <cellStyle name="Normal" xfId="0" builtinId="0"/>
    <cellStyle name="Normal 10" xfId="11" xr:uid="{63686ADF-4C74-40DF-8364-F68F42237B82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D24" sqref="D24"/>
    </sheetView>
  </sheetViews>
  <sheetFormatPr defaultRowHeight="12.75" x14ac:dyDescent="0.2"/>
  <cols>
    <col min="1" max="1" width="20.7109375" style="2" customWidth="1"/>
    <col min="2" max="2" width="34.42578125" style="2" customWidth="1"/>
    <col min="3" max="3" width="9.28515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5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242</v>
      </c>
      <c r="C4" s="8"/>
      <c r="D4" s="14"/>
      <c r="E4" s="14"/>
      <c r="F4" s="14"/>
      <c r="G4" s="8"/>
    </row>
    <row r="5" spans="1:8" ht="21.75" customHeight="1" x14ac:dyDescent="0.2">
      <c r="A5" s="2" t="s">
        <v>75</v>
      </c>
      <c r="B5" s="30">
        <v>43708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29">
        <f ca="1">SUMIF(Trial!$A$3:$G$17,'Summary Sheet'!A15,Trial!$G$3:$G$17)-SUMIF(Trial!$A$20:$G$28,'Summary Sheet'!A15,Trial!$G$20:$G$28)+SUMIF(Trial!$A$32:$G$40,'Summary Sheet'!A15,Trial!$G$32:$G$40)</f>
        <v>68901593.870000005</v>
      </c>
      <c r="E15" s="31">
        <f>+Recon!H3</f>
        <v>68885273.610000029</v>
      </c>
      <c r="F15" s="13">
        <f ca="1">+D15-E15</f>
        <v>16320.259999975562</v>
      </c>
      <c r="G15" s="2" t="s">
        <v>29</v>
      </c>
      <c r="H15" s="2" t="s">
        <v>42</v>
      </c>
    </row>
    <row r="16" spans="1:8" x14ac:dyDescent="0.2">
      <c r="A16" s="2" t="s">
        <v>24</v>
      </c>
      <c r="D16" s="29">
        <f ca="1">SUMIF(Trial!$A$3:$G$17,'Summary Sheet'!A16,Trial!$G$3:$G$17)-SUMIF(Trial!$A$20:$G$28,'Summary Sheet'!A16,Trial!$G$20:$G$28)+SUMIF(Trial!$A$32:$G$40,'Summary Sheet'!A16,Trial!$G$32:$G$40)</f>
        <v>83148.58</v>
      </c>
      <c r="E16" s="31">
        <f>+Recon!B3</f>
        <v>40275.46</v>
      </c>
      <c r="F16" s="13">
        <f ca="1">+D16-E16</f>
        <v>42873.120000000003</v>
      </c>
      <c r="G16" s="2" t="s">
        <v>29</v>
      </c>
      <c r="H16" s="2" t="s">
        <v>43</v>
      </c>
    </row>
    <row r="17" spans="1:7" x14ac:dyDescent="0.2">
      <c r="A17" s="16" t="s">
        <v>35</v>
      </c>
      <c r="D17" s="29">
        <f ca="1">SUMIF(Trial!$A$3:$G$17,'Summary Sheet'!A17,Trial!$G$3:$G$17)-SUMIF(Trial!$A$20:$G$28,'Summary Sheet'!A17,Trial!$G$20:$G$28)+SUMIF(Trial!$A$32:$G$40,'Summary Sheet'!A17,Trial!$G$32:$G$40)</f>
        <v>0</v>
      </c>
      <c r="E17" s="29">
        <v>0</v>
      </c>
      <c r="F17" s="13">
        <f ca="1">+D17-E17</f>
        <v>0</v>
      </c>
    </row>
    <row r="18" spans="1:7" x14ac:dyDescent="0.2">
      <c r="A18" s="2" t="s">
        <v>27</v>
      </c>
      <c r="D18" s="29">
        <f ca="1">SUMIF(Trial!$A$3:$G$17,'Summary Sheet'!A18,Trial!$G$3:$G$17)-SUMIF(Trial!$A$20:$G$28,'Summary Sheet'!A18,Trial!$G$20:$G$28)+SUMIF(Trial!$A$32:$G$40,'Summary Sheet'!A18,Trial!$G$32:$G$40)</f>
        <v>0</v>
      </c>
      <c r="E18" s="29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9">
        <f ca="1">SUMIF(Trial!$A$3:$G$17,'Summary Sheet'!A19,Trial!$G$3:$G$17)-SUMIF(Trial!$A$20:$G$28,'Summary Sheet'!A19,Trial!$G$20:$G$28)+SUMIF(Trial!$A$32:$G$40,'Summary Sheet'!A19,Trial!$G$32:$G$40)</f>
        <v>0</v>
      </c>
      <c r="E19" s="29">
        <v>0</v>
      </c>
      <c r="F19" s="13">
        <f ca="1">+D19-E19</f>
        <v>0</v>
      </c>
    </row>
    <row r="20" spans="1:7" x14ac:dyDescent="0.2">
      <c r="A20" s="2" t="s">
        <v>52</v>
      </c>
      <c r="D20" s="29">
        <f ca="1">SUMIF(Trial!$A$3:$G$17,'Summary Sheet'!A20,Trial!$G$3:$G$17)-SUMIF(Trial!$A$20:$G$28,'Summary Sheet'!A20,Trial!$G$20:$G$28)+SUMIF(Trial!$A$32:$G$40,'Summary Sheet'!A20,Trial!$G$32:$G$40)</f>
        <v>0</v>
      </c>
      <c r="E20" s="29">
        <v>0</v>
      </c>
    </row>
    <row r="21" spans="1:7" x14ac:dyDescent="0.2">
      <c r="A21" s="2" t="s">
        <v>33</v>
      </c>
      <c r="D21" s="29">
        <f ca="1">SUMIF(Trial!$A$3:$G$17,'Summary Sheet'!A21,Trial!$G$3:$G$17)-SUMIF(Trial!$A$20:$G$28,'Summary Sheet'!A21,Trial!$G$20:$G$28)+SUMIF(Trial!$A$32:$G$40,'Summary Sheet'!A21,Trial!$G$32:$G$40)</f>
        <v>0</v>
      </c>
      <c r="E21" s="29">
        <v>0</v>
      </c>
    </row>
    <row r="23" spans="1:7" x14ac:dyDescent="0.2">
      <c r="B23" s="2" t="s">
        <v>31</v>
      </c>
      <c r="D23" s="17">
        <f ca="1">SUM(D14:D22)</f>
        <v>68984742.450000003</v>
      </c>
      <c r="E23" s="17">
        <f>SUM(E14:E22)</f>
        <v>68925549.070000023</v>
      </c>
      <c r="F23" s="17">
        <f ca="1">SUM(F14:F22)</f>
        <v>59193.379999975565</v>
      </c>
    </row>
    <row r="24" spans="1:7" x14ac:dyDescent="0.2">
      <c r="B24" s="16" t="s">
        <v>36</v>
      </c>
      <c r="D24" s="17">
        <f>Trial!G43</f>
        <v>68984742.450000003</v>
      </c>
    </row>
    <row r="25" spans="1:7" x14ac:dyDescent="0.2">
      <c r="G25" s="25"/>
    </row>
    <row r="26" spans="1:7" x14ac:dyDescent="0.2">
      <c r="B26" s="16" t="s">
        <v>46</v>
      </c>
      <c r="D26" s="13">
        <f ca="1">+D23-D24</f>
        <v>0</v>
      </c>
      <c r="F26" s="24">
        <f ca="1">(+F23-F18)/D23</f>
        <v>8.5806481111209195E-4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01"/>
  <sheetViews>
    <sheetView zoomScale="80" zoomScaleNormal="80" workbookViewId="0">
      <pane xSplit="5" ySplit="12" topLeftCell="F52" activePane="bottomRight" state="frozen"/>
      <selection pane="topRight" activeCell="E1" sqref="E1"/>
      <selection pane="bottomLeft" activeCell="A4" sqref="A4"/>
      <selection pane="bottomRight" activeCell="J78" sqref="J78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83" t="s">
        <v>34</v>
      </c>
      <c r="B2" s="76"/>
      <c r="C2" s="76"/>
      <c r="D2" s="76"/>
      <c r="E2" s="77"/>
      <c r="G2" s="83" t="s">
        <v>16</v>
      </c>
      <c r="H2" s="76"/>
      <c r="I2" s="76"/>
      <c r="J2" s="76"/>
      <c r="K2" s="77"/>
      <c r="M2" s="75" t="s">
        <v>40</v>
      </c>
      <c r="N2" s="76"/>
      <c r="O2" s="76"/>
      <c r="P2" s="76"/>
      <c r="Q2" s="77"/>
    </row>
    <row r="3" spans="1:19" x14ac:dyDescent="0.2">
      <c r="A3" s="7" t="s">
        <v>11</v>
      </c>
      <c r="B3" s="84">
        <f>SUM(P:P)</f>
        <v>40275.46</v>
      </c>
      <c r="C3" s="84"/>
      <c r="D3" s="84"/>
      <c r="E3" s="85"/>
      <c r="F3" s="2" t="s">
        <v>38</v>
      </c>
      <c r="G3" s="7" t="s">
        <v>11</v>
      </c>
      <c r="H3" s="84">
        <f>SUM(M13:M59973)</f>
        <v>68885273.610000029</v>
      </c>
      <c r="I3" s="84"/>
      <c r="J3" s="84"/>
      <c r="K3" s="85"/>
      <c r="L3" s="2" t="s">
        <v>38</v>
      </c>
      <c r="M3" s="7" t="s">
        <v>11</v>
      </c>
      <c r="N3" s="78">
        <f>SUM(G13:G59973)</f>
        <v>2153318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84">
        <f>SUM(O:O)</f>
        <v>40275.46</v>
      </c>
      <c r="C4" s="84"/>
      <c r="D4" s="84"/>
      <c r="E4" s="85"/>
      <c r="F4" s="2" t="s">
        <v>38</v>
      </c>
      <c r="G4" s="7" t="s">
        <v>12</v>
      </c>
      <c r="H4" s="84">
        <f>SUM(L13:L59974)</f>
        <v>68901593.86999999</v>
      </c>
      <c r="I4" s="84"/>
      <c r="J4" s="84"/>
      <c r="K4" s="85"/>
      <c r="L4" s="2" t="s">
        <v>38</v>
      </c>
      <c r="M4" s="7" t="s">
        <v>12</v>
      </c>
      <c r="N4" s="80">
        <f>SUM(F13:F59974)</f>
        <v>2153318</v>
      </c>
      <c r="O4" s="80"/>
      <c r="P4" s="80"/>
      <c r="Q4" s="81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84">
        <f>B4-B3</f>
        <v>0</v>
      </c>
      <c r="C5" s="84"/>
      <c r="D5" s="84"/>
      <c r="E5" s="85"/>
      <c r="F5" s="2" t="s">
        <v>10</v>
      </c>
      <c r="G5" s="7" t="s">
        <v>13</v>
      </c>
      <c r="H5" s="84">
        <f>H4-H3</f>
        <v>16320.259999960661</v>
      </c>
      <c r="I5" s="84"/>
      <c r="J5" s="84"/>
      <c r="K5" s="85"/>
      <c r="M5" s="7" t="s">
        <v>13</v>
      </c>
      <c r="N5" s="80">
        <f>N4-N3</f>
        <v>0</v>
      </c>
      <c r="O5" s="80"/>
      <c r="P5" s="80"/>
      <c r="Q5" s="81"/>
      <c r="S5" s="23">
        <f>+S4-B4</f>
        <v>1766201.39</v>
      </c>
    </row>
    <row r="6" spans="1:19" ht="13.5" thickBot="1" x14ac:dyDescent="0.25">
      <c r="A6" s="82" t="s">
        <v>14</v>
      </c>
      <c r="B6" s="76"/>
      <c r="C6" s="76"/>
      <c r="D6" s="76"/>
      <c r="E6" s="77"/>
      <c r="G6" s="82" t="s">
        <v>14</v>
      </c>
      <c r="H6" s="76"/>
      <c r="I6" s="76"/>
      <c r="J6" s="76"/>
      <c r="K6" s="77"/>
      <c r="M6" s="82" t="s">
        <v>14</v>
      </c>
      <c r="N6" s="76"/>
      <c r="O6" s="76"/>
      <c r="P6" s="76"/>
      <c r="Q6" s="77"/>
      <c r="S6" s="22"/>
    </row>
    <row r="7" spans="1:19" ht="12.75" customHeight="1" x14ac:dyDescent="0.2">
      <c r="A7" s="6"/>
      <c r="B7" s="74" t="s">
        <v>39</v>
      </c>
      <c r="C7" s="62"/>
      <c r="D7" s="62"/>
      <c r="E7" s="63"/>
      <c r="G7" s="6"/>
      <c r="H7" s="74" t="s">
        <v>44</v>
      </c>
      <c r="I7" s="62"/>
      <c r="J7" s="62"/>
      <c r="K7" s="63"/>
      <c r="M7" s="61" t="s">
        <v>45</v>
      </c>
      <c r="N7" s="62"/>
      <c r="O7" s="62"/>
      <c r="P7" s="63"/>
      <c r="Q7" s="3"/>
    </row>
    <row r="8" spans="1:19" x14ac:dyDescent="0.2">
      <c r="A8" s="6"/>
      <c r="B8" s="64"/>
      <c r="C8" s="65"/>
      <c r="D8" s="65"/>
      <c r="E8" s="66"/>
      <c r="F8" s="2" t="s">
        <v>15</v>
      </c>
      <c r="G8" s="6"/>
      <c r="H8" s="64"/>
      <c r="I8" s="65"/>
      <c r="J8" s="65"/>
      <c r="K8" s="66"/>
      <c r="L8" s="2" t="s">
        <v>15</v>
      </c>
      <c r="M8" s="64"/>
      <c r="N8" s="65"/>
      <c r="O8" s="65"/>
      <c r="P8" s="66"/>
      <c r="Q8" s="2" t="s">
        <v>15</v>
      </c>
    </row>
    <row r="9" spans="1:19" ht="13.5" thickBot="1" x14ac:dyDescent="0.25">
      <c r="A9" s="6"/>
      <c r="B9" s="67"/>
      <c r="C9" s="68"/>
      <c r="D9" s="68"/>
      <c r="E9" s="69"/>
      <c r="G9" s="6"/>
      <c r="H9" s="67"/>
      <c r="I9" s="68"/>
      <c r="J9" s="68"/>
      <c r="K9" s="69"/>
      <c r="L9" s="2"/>
      <c r="M9" s="67"/>
      <c r="N9" s="68"/>
      <c r="O9" s="68"/>
      <c r="P9" s="69"/>
    </row>
    <row r="11" spans="1:19" s="1" customFormat="1" x14ac:dyDescent="0.2">
      <c r="A11" s="71" t="s">
        <v>8</v>
      </c>
      <c r="B11" s="71" t="s">
        <v>0</v>
      </c>
      <c r="C11" s="71" t="s">
        <v>1</v>
      </c>
      <c r="D11" s="72" t="s">
        <v>9</v>
      </c>
      <c r="E11" s="72" t="s">
        <v>2</v>
      </c>
      <c r="F11" s="44" t="s">
        <v>17</v>
      </c>
      <c r="G11" s="44"/>
      <c r="H11" s="71" t="s">
        <v>3</v>
      </c>
      <c r="I11" s="44" t="s">
        <v>48</v>
      </c>
      <c r="J11" s="44"/>
      <c r="K11" s="71" t="s">
        <v>3</v>
      </c>
      <c r="L11" s="73" t="s">
        <v>18</v>
      </c>
      <c r="M11" s="73"/>
      <c r="N11" s="71" t="s">
        <v>3</v>
      </c>
      <c r="O11" s="44" t="s">
        <v>4</v>
      </c>
      <c r="P11" s="44"/>
      <c r="Q11" s="71" t="s">
        <v>3</v>
      </c>
      <c r="R11" s="70" t="s">
        <v>49</v>
      </c>
      <c r="S11" s="70" t="s">
        <v>5</v>
      </c>
    </row>
    <row r="12" spans="1:19" s="1" customFormat="1" x14ac:dyDescent="0.2">
      <c r="A12" s="71"/>
      <c r="B12" s="71"/>
      <c r="C12" s="71"/>
      <c r="D12" s="72"/>
      <c r="E12" s="72"/>
      <c r="F12" s="45" t="s">
        <v>6</v>
      </c>
      <c r="G12" s="45" t="s">
        <v>7</v>
      </c>
      <c r="H12" s="71"/>
      <c r="I12" s="45" t="s">
        <v>6</v>
      </c>
      <c r="J12" s="45" t="s">
        <v>7</v>
      </c>
      <c r="K12" s="71"/>
      <c r="L12" s="39" t="s">
        <v>6</v>
      </c>
      <c r="M12" s="39" t="s">
        <v>7</v>
      </c>
      <c r="N12" s="71"/>
      <c r="O12" s="45" t="s">
        <v>6</v>
      </c>
      <c r="P12" s="45" t="s">
        <v>7</v>
      </c>
      <c r="Q12" s="71"/>
      <c r="R12" s="70"/>
      <c r="S12" s="70"/>
    </row>
    <row r="13" spans="1:19" x14ac:dyDescent="0.2">
      <c r="A13" s="51">
        <f>VLOOKUP(D13,'Holdings Manager'!$C$2:$N$63,12,FALSE)</f>
        <v>43708</v>
      </c>
      <c r="B13" s="40" t="s">
        <v>72</v>
      </c>
      <c r="C13" s="47">
        <f>VLOOKUP(D13,'Holdings Manager'!$C$2:$O$63,13,FALSE)</f>
        <v>43</v>
      </c>
      <c r="D13" s="48" t="s">
        <v>233</v>
      </c>
      <c r="E13" s="48" t="s">
        <v>67</v>
      </c>
      <c r="F13" s="49">
        <f>VLOOKUP(D13,'Holdings Manager'!$C$2:$E$63,3,FALSE)</f>
        <v>38552</v>
      </c>
      <c r="G13" s="49">
        <f>VLOOKUP(D13,Sheet1!$C$2:$E$62,3,FALSE)</f>
        <v>38552</v>
      </c>
      <c r="H13" s="41">
        <f>F13-G13</f>
        <v>0</v>
      </c>
      <c r="I13" s="49">
        <f>VLOOKUP(D13,'Holdings Manager'!$C$2:$J$63,8,FALSE)</f>
        <v>35.33</v>
      </c>
      <c r="J13" s="49">
        <f>VLOOKUP(D13,Sheet1!$C$2:$J$62,8,FALSE)</f>
        <v>35.33</v>
      </c>
      <c r="K13" s="42">
        <f>I13-J13</f>
        <v>0</v>
      </c>
      <c r="L13" s="49">
        <f>VLOOKUP(D13,'Holdings Manager'!$C$2:$H$63,6,FALSE)</f>
        <v>1362042.16</v>
      </c>
      <c r="M13" s="49">
        <f>VLOOKUP(D13,Sheet1!$C$2:$H$62,6,FALSE)</f>
        <v>1362042.16</v>
      </c>
      <c r="N13" s="42">
        <f>L13-M13</f>
        <v>0</v>
      </c>
      <c r="O13" s="49">
        <f>IFERROR(VLOOKUP(D13,'Accruals Manager'!$B$2:$C$33,2,FALSE),0)</f>
        <v>0</v>
      </c>
      <c r="P13" s="49">
        <v>0</v>
      </c>
      <c r="Q13" s="41">
        <f t="shared" ref="Q13:Q74" si="0">O13-P13</f>
        <v>0</v>
      </c>
      <c r="R13" s="43"/>
      <c r="S13" s="43"/>
    </row>
    <row r="14" spans="1:19" x14ac:dyDescent="0.2">
      <c r="A14" s="51">
        <f>VLOOKUP(D14,'Holdings Manager'!$C$2:$N$63,12,FALSE)</f>
        <v>43708</v>
      </c>
      <c r="B14" s="40" t="s">
        <v>72</v>
      </c>
      <c r="C14" s="47">
        <f>VLOOKUP(D14,'Holdings Manager'!$C$2:$O$63,13,FALSE)</f>
        <v>41</v>
      </c>
      <c r="D14" s="48" t="s">
        <v>226</v>
      </c>
      <c r="E14" s="48" t="s">
        <v>66</v>
      </c>
      <c r="F14" s="49">
        <f>VLOOKUP(D14,'Holdings Manager'!$C$2:$E$63,3,FALSE)</f>
        <v>14596</v>
      </c>
      <c r="G14" s="49">
        <f>VLOOKUP(D14,Sheet1!$C$2:$E$62,3,FALSE)</f>
        <v>14596</v>
      </c>
      <c r="H14" s="41">
        <f t="shared" ref="H14:H74" si="1">F14-G14</f>
        <v>0</v>
      </c>
      <c r="I14" s="49">
        <f>VLOOKUP(D14,'Holdings Manager'!$C$2:$J$63,8,FALSE)</f>
        <v>157.75</v>
      </c>
      <c r="J14" s="49">
        <f>VLOOKUP(D14,Sheet1!$C$2:$J$62,8,FALSE)</f>
        <v>157.75</v>
      </c>
      <c r="K14" s="42">
        <f t="shared" ref="K14:K74" si="2">I14-J14</f>
        <v>0</v>
      </c>
      <c r="L14" s="49">
        <f>VLOOKUP(D14,'Holdings Manager'!$C$2:$H$63,6,FALSE)</f>
        <v>2302519</v>
      </c>
      <c r="M14" s="49">
        <f>VLOOKUP(D14,Sheet1!$C$2:$H$62,6,FALSE)</f>
        <v>2302519</v>
      </c>
      <c r="N14" s="42">
        <f t="shared" ref="N14:N74" si="3">L14-M14</f>
        <v>0</v>
      </c>
      <c r="O14" s="49">
        <f>IFERROR(VLOOKUP(D14,'Accruals Manager'!$B$2:$C$33,2,FALSE),0)</f>
        <v>67.02</v>
      </c>
      <c r="P14" s="49">
        <v>67.02</v>
      </c>
      <c r="Q14" s="41">
        <f t="shared" si="0"/>
        <v>0</v>
      </c>
      <c r="R14" s="43"/>
      <c r="S14" s="43"/>
    </row>
    <row r="15" spans="1:19" ht="12.75" customHeight="1" x14ac:dyDescent="0.2">
      <c r="A15" s="51">
        <f>VLOOKUP(D15,'Holdings Manager'!$C$2:$N$63,12,FALSE)</f>
        <v>43708</v>
      </c>
      <c r="B15" s="40" t="s">
        <v>72</v>
      </c>
      <c r="C15" s="47">
        <f>VLOOKUP(D15,'Holdings Manager'!$C$2:$O$63,13,FALSE)</f>
        <v>43</v>
      </c>
      <c r="D15" s="48" t="s">
        <v>235</v>
      </c>
      <c r="E15" s="48">
        <v>589339209</v>
      </c>
      <c r="F15" s="49">
        <f>VLOOKUP(D15,'Holdings Manager'!$C$2:$E$63,3,FALSE)</f>
        <v>73023</v>
      </c>
      <c r="G15" s="49">
        <f>VLOOKUP(D15,Sheet1!$C$2:$E$62,3,FALSE)</f>
        <v>73023</v>
      </c>
      <c r="H15" s="41">
        <f t="shared" si="1"/>
        <v>0</v>
      </c>
      <c r="I15" s="49">
        <f>VLOOKUP(D15,'Holdings Manager'!$C$2:$J$63,8,FALSE)</f>
        <v>21.290099999999999</v>
      </c>
      <c r="J15" s="49">
        <f>VLOOKUP(D15,Sheet1!$C$2:$J$62,8,FALSE)</f>
        <v>21.42</v>
      </c>
      <c r="K15" s="42">
        <f t="shared" si="2"/>
        <v>-0.12990000000000279</v>
      </c>
      <c r="L15" s="49">
        <f>VLOOKUP(D15,'Holdings Manager'!$C$2:$H$63,6,FALSE)</f>
        <v>1554666.97</v>
      </c>
      <c r="M15" s="49">
        <f>VLOOKUP(D15,Sheet1!$C$2:$H$62,6,FALSE)</f>
        <v>1564298.71</v>
      </c>
      <c r="N15" s="42">
        <f t="shared" si="3"/>
        <v>-9631.7399999999907</v>
      </c>
      <c r="O15" s="49">
        <f>IFERROR(VLOOKUP(D15,'Accruals Manager'!$B$2:$C$33,2,FALSE),0)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51">
        <f>VLOOKUP(D16,'Holdings Manager'!$C$2:$N$63,12,FALSE)</f>
        <v>43708</v>
      </c>
      <c r="B16" s="40" t="s">
        <v>72</v>
      </c>
      <c r="C16" s="47">
        <f>VLOOKUP(D16,'Holdings Manager'!$C$2:$O$63,13,FALSE)</f>
        <v>41</v>
      </c>
      <c r="D16" s="48" t="s">
        <v>236</v>
      </c>
      <c r="E16" s="48" t="s">
        <v>76</v>
      </c>
      <c r="F16" s="49">
        <f>VLOOKUP(D16,'Holdings Manager'!$C$2:$E$63,3,FALSE)</f>
        <v>5992</v>
      </c>
      <c r="G16" s="49">
        <f>VLOOKUP(D16,Sheet1!$C$2:$E$62,3,FALSE)</f>
        <v>5992</v>
      </c>
      <c r="H16" s="41">
        <f t="shared" si="1"/>
        <v>0</v>
      </c>
      <c r="I16" s="49">
        <f>VLOOKUP(D16,'Holdings Manager'!$C$2:$J$63,8,FALSE)</f>
        <v>385.39</v>
      </c>
      <c r="J16" s="49">
        <f>VLOOKUP(D16,Sheet1!$C$2:$J$62,8,FALSE)</f>
        <v>385.39</v>
      </c>
      <c r="K16" s="42">
        <f t="shared" si="2"/>
        <v>0</v>
      </c>
      <c r="L16" s="49">
        <f>VLOOKUP(D16,'Holdings Manager'!$C$2:$H$63,6,FALSE)</f>
        <v>2309256.88</v>
      </c>
      <c r="M16" s="49">
        <f>VLOOKUP(D16,Sheet1!$C$2:$H$62,6,FALSE)</f>
        <v>2309256.88</v>
      </c>
      <c r="N16" s="42">
        <f t="shared" si="3"/>
        <v>0</v>
      </c>
      <c r="O16" s="49">
        <f>IFERROR(VLOOKUP(D16,'Accruals Manager'!$B$2:$C$33,2,FALSE),0)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51">
        <f>VLOOKUP(D17,'Holdings Manager'!$C$2:$N$63,12,FALSE)</f>
        <v>43708</v>
      </c>
      <c r="B17" s="40" t="s">
        <v>72</v>
      </c>
      <c r="C17" s="47">
        <f>VLOOKUP(D17,'Holdings Manager'!$C$2:$O$63,13,FALSE)</f>
        <v>43</v>
      </c>
      <c r="D17" s="48" t="s">
        <v>237</v>
      </c>
      <c r="E17" s="48" t="s">
        <v>71</v>
      </c>
      <c r="F17" s="49">
        <f>VLOOKUP(D17,'Holdings Manager'!$C$2:$E$63,3,FALSE)</f>
        <v>77042</v>
      </c>
      <c r="G17" s="49">
        <f>VLOOKUP(D17,Sheet1!$C$2:$E$62,3,FALSE)</f>
        <v>77042</v>
      </c>
      <c r="H17" s="41">
        <f t="shared" si="1"/>
        <v>0</v>
      </c>
      <c r="I17" s="49">
        <f>VLOOKUP(D17,'Holdings Manager'!$C$2:$J$63,8,FALSE)</f>
        <v>8.82</v>
      </c>
      <c r="J17" s="49">
        <f>VLOOKUP(D17,Sheet1!$C$2:$J$62,8,FALSE)</f>
        <v>8.89</v>
      </c>
      <c r="K17" s="42">
        <f t="shared" si="2"/>
        <v>-7.0000000000000284E-2</v>
      </c>
      <c r="L17" s="49">
        <f>VLOOKUP(D17,'Holdings Manager'!$C$2:$H$63,6,FALSE)</f>
        <v>679510.44</v>
      </c>
      <c r="M17" s="49">
        <f>VLOOKUP(D17,Sheet1!$C$2:$H$62,6,FALSE)</f>
        <v>685211.55</v>
      </c>
      <c r="N17" s="42">
        <f t="shared" si="3"/>
        <v>-5701.1100000001024</v>
      </c>
      <c r="O17" s="49">
        <f>IFERROR(VLOOKUP(D17,'Accruals Manager'!$B$2:$C$33,2,FALSE),0)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51">
        <f>VLOOKUP(D18,'Holdings Manager'!$C$2:$N$63,12,FALSE)</f>
        <v>43708</v>
      </c>
      <c r="B18" s="40" t="s">
        <v>72</v>
      </c>
      <c r="C18" s="47">
        <f>VLOOKUP(D18,'Holdings Manager'!$C$2:$O$63,13,FALSE)</f>
        <v>41</v>
      </c>
      <c r="D18" s="48" t="s">
        <v>239</v>
      </c>
      <c r="E18" s="48" t="s">
        <v>63</v>
      </c>
      <c r="F18" s="49">
        <f>VLOOKUP(D18,'Holdings Manager'!$C$2:$E$63,3,FALSE)</f>
        <v>30672</v>
      </c>
      <c r="G18" s="49">
        <f>VLOOKUP(D18,Sheet1!$C$2:$E$62,3,FALSE)</f>
        <v>30672</v>
      </c>
      <c r="H18" s="41">
        <f t="shared" si="1"/>
        <v>0</v>
      </c>
      <c r="I18" s="49">
        <f>VLOOKUP(D18,'Holdings Manager'!$C$2:$J$63,8,FALSE)</f>
        <v>54.25</v>
      </c>
      <c r="J18" s="49">
        <f>VLOOKUP(D18,Sheet1!$C$2:$J$62,8,FALSE)</f>
        <v>54.25</v>
      </c>
      <c r="K18" s="42">
        <f t="shared" si="2"/>
        <v>0</v>
      </c>
      <c r="L18" s="49">
        <f>VLOOKUP(D18,'Holdings Manager'!$C$2:$H$63,6,FALSE)</f>
        <v>1663956</v>
      </c>
      <c r="M18" s="49">
        <f>VLOOKUP(D18,Sheet1!$C$2:$H$62,6,FALSE)</f>
        <v>1663956</v>
      </c>
      <c r="N18" s="42">
        <f t="shared" si="3"/>
        <v>0</v>
      </c>
      <c r="O18" s="49">
        <f>IFERROR(VLOOKUP(D18,'Accruals Manager'!$B$2:$C$33,2,FALSE),0)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51">
        <f>VLOOKUP(D19,'Holdings Manager'!$C$2:$N$63,12,FALSE)</f>
        <v>43708</v>
      </c>
      <c r="B19" s="40" t="s">
        <v>72</v>
      </c>
      <c r="C19" s="47">
        <f>VLOOKUP(D19,'Holdings Manager'!$C$2:$O$63,13,FALSE)</f>
        <v>41</v>
      </c>
      <c r="D19" s="48" t="s">
        <v>225</v>
      </c>
      <c r="E19" s="48" t="s">
        <v>98</v>
      </c>
      <c r="F19" s="49">
        <f>VLOOKUP(D19,'Holdings Manager'!$C$2:$E$63,3,FALSE)</f>
        <v>27647</v>
      </c>
      <c r="G19" s="49">
        <f>VLOOKUP(D19,Sheet1!$C$2:$E$62,3,FALSE)</f>
        <v>27647</v>
      </c>
      <c r="H19" s="41">
        <f t="shared" si="1"/>
        <v>0</v>
      </c>
      <c r="I19" s="49">
        <f>VLOOKUP(D19,'Holdings Manager'!$C$2:$J$63,8,FALSE)</f>
        <v>78.48</v>
      </c>
      <c r="J19" s="49">
        <f>VLOOKUP(D19,Sheet1!$C$2:$J$62,8,FALSE)</f>
        <v>78.48</v>
      </c>
      <c r="K19" s="42">
        <f t="shared" si="2"/>
        <v>0</v>
      </c>
      <c r="L19" s="49">
        <f>VLOOKUP(D19,'Holdings Manager'!$C$2:$H$63,6,FALSE)</f>
        <v>2169736.56</v>
      </c>
      <c r="M19" s="49">
        <f>VLOOKUP(D19,Sheet1!$C$2:$H$62,6,FALSE)</f>
        <v>2169736.56</v>
      </c>
      <c r="N19" s="42">
        <f t="shared" si="3"/>
        <v>0</v>
      </c>
      <c r="O19" s="49">
        <f>IFERROR(VLOOKUP(D19,'Accruals Manager'!$B$2:$C$33,2,FALSE),0)</f>
        <v>0</v>
      </c>
      <c r="P19" s="49">
        <v>0</v>
      </c>
      <c r="Q19" s="41">
        <f t="shared" si="0"/>
        <v>0</v>
      </c>
      <c r="R19" s="43"/>
      <c r="S19" s="43"/>
    </row>
    <row r="20" spans="1:19" x14ac:dyDescent="0.2">
      <c r="A20" s="51">
        <f>VLOOKUP(D20,'Holdings Manager'!$C$2:$N$63,12,FALSE)</f>
        <v>43708</v>
      </c>
      <c r="B20" s="40" t="s">
        <v>72</v>
      </c>
      <c r="C20" s="47">
        <f>VLOOKUP(D20,'Holdings Manager'!$C$2:$O$63,13,FALSE)</f>
        <v>41</v>
      </c>
      <c r="D20" s="48" t="s">
        <v>248</v>
      </c>
      <c r="E20" s="48" t="s">
        <v>249</v>
      </c>
      <c r="F20" s="49">
        <f>VLOOKUP(D20,'Holdings Manager'!$C$2:$E$63,3,FALSE)</f>
        <v>112883</v>
      </c>
      <c r="G20" s="49">
        <f>VLOOKUP(D20,Sheet1!$C$2:$E$62,3,FALSE)</f>
        <v>112883</v>
      </c>
      <c r="H20" s="41">
        <f t="shared" si="1"/>
        <v>0</v>
      </c>
      <c r="I20" s="49">
        <f>VLOOKUP(D20,'Holdings Manager'!$C$2:$J$63,8,FALSE)</f>
        <v>9.82</v>
      </c>
      <c r="J20" s="49">
        <f>VLOOKUP(D20,Sheet1!$C$2:$J$62,8,FALSE)</f>
        <v>9.82</v>
      </c>
      <c r="K20" s="42">
        <f t="shared" si="2"/>
        <v>0</v>
      </c>
      <c r="L20" s="49">
        <f>VLOOKUP(D20,'Holdings Manager'!$C$2:$H$63,6,FALSE)</f>
        <v>1108511.06</v>
      </c>
      <c r="M20" s="49">
        <f>VLOOKUP(D20,Sheet1!$C$2:$H$62,6,FALSE)</f>
        <v>1108511.06</v>
      </c>
      <c r="N20" s="42">
        <f t="shared" si="3"/>
        <v>0</v>
      </c>
      <c r="O20" s="49">
        <f>IFERROR(VLOOKUP(D20,'Accruals Manager'!$B$2:$C$33,2,FALSE),0)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51">
        <f>VLOOKUP(D21,'Holdings Manager'!$C$2:$N$63,12,FALSE)</f>
        <v>43708</v>
      </c>
      <c r="B21" s="40" t="s">
        <v>72</v>
      </c>
      <c r="C21" s="47">
        <f>VLOOKUP(D21,'Holdings Manager'!$C$2:$O$63,13,FALSE)</f>
        <v>43</v>
      </c>
      <c r="D21" s="48" t="s">
        <v>229</v>
      </c>
      <c r="E21" s="48" t="s">
        <v>97</v>
      </c>
      <c r="F21" s="49">
        <f>VLOOKUP(D21,'Holdings Manager'!$C$2:$E$63,3,FALSE)</f>
        <v>22201</v>
      </c>
      <c r="G21" s="49">
        <f>VLOOKUP(D21,Sheet1!$C$2:$E$62,3,FALSE)</f>
        <v>22201</v>
      </c>
      <c r="H21" s="41">
        <f t="shared" si="1"/>
        <v>0</v>
      </c>
      <c r="I21" s="49">
        <f>VLOOKUP(D21,'Holdings Manager'!$C$2:$J$63,8,FALSE)</f>
        <v>62.68</v>
      </c>
      <c r="J21" s="49">
        <f>VLOOKUP(D21,Sheet1!$C$2:$J$62,8,FALSE)</f>
        <v>62.68</v>
      </c>
      <c r="K21" s="42">
        <f t="shared" si="2"/>
        <v>0</v>
      </c>
      <c r="L21" s="49">
        <f>VLOOKUP(D21,'Holdings Manager'!$C$2:$H$63,6,FALSE)</f>
        <v>1391558.68</v>
      </c>
      <c r="M21" s="49">
        <f>VLOOKUP(D21,Sheet1!$C$2:$H$62,6,FALSE)</f>
        <v>1391558.68</v>
      </c>
      <c r="N21" s="42">
        <f t="shared" si="3"/>
        <v>0</v>
      </c>
      <c r="O21" s="49">
        <f>IFERROR(VLOOKUP(D21,'Accruals Manager'!$B$2:$C$33,2,FALSE),0)</f>
        <v>8858.2000000000007</v>
      </c>
      <c r="P21" s="49">
        <v>8858.2000000000007</v>
      </c>
      <c r="Q21" s="41">
        <f t="shared" si="0"/>
        <v>0</v>
      </c>
      <c r="R21" s="43"/>
      <c r="S21" s="43"/>
    </row>
    <row r="22" spans="1:19" ht="12.75" customHeight="1" x14ac:dyDescent="0.2">
      <c r="A22" s="51">
        <f>VLOOKUP(D22,'Holdings Manager'!$C$2:$N$63,12,FALSE)</f>
        <v>43708</v>
      </c>
      <c r="B22" s="40" t="s">
        <v>72</v>
      </c>
      <c r="C22" s="47">
        <f>VLOOKUP(D22,'Holdings Manager'!$C$2:$O$63,13,FALSE)</f>
        <v>41</v>
      </c>
      <c r="D22" s="48" t="s">
        <v>231</v>
      </c>
      <c r="E22" s="48" t="s">
        <v>70</v>
      </c>
      <c r="F22" s="49">
        <f>VLOOKUP(D22,'Holdings Manager'!$C$2:$E$63,3,FALSE)</f>
        <v>11424</v>
      </c>
      <c r="G22" s="49">
        <f>VLOOKUP(D22,Sheet1!$C$2:$E$62,3,FALSE)</f>
        <v>11424</v>
      </c>
      <c r="H22" s="41">
        <f t="shared" si="1"/>
        <v>0</v>
      </c>
      <c r="I22" s="49">
        <f>VLOOKUP(D22,'Holdings Manager'!$C$2:$J$63,8,FALSE)</f>
        <v>154.19</v>
      </c>
      <c r="J22" s="49">
        <f>VLOOKUP(D22,Sheet1!$C$2:$J$62,8,FALSE)</f>
        <v>154.19</v>
      </c>
      <c r="K22" s="42">
        <f t="shared" si="2"/>
        <v>0</v>
      </c>
      <c r="L22" s="49">
        <f>VLOOKUP(D22,'Holdings Manager'!$C$2:$H$63,6,FALSE)</f>
        <v>1761466.56</v>
      </c>
      <c r="M22" s="49">
        <f>VLOOKUP(D22,Sheet1!$C$2:$H$62,6,FALSE)</f>
        <v>1761466.56</v>
      </c>
      <c r="N22" s="42">
        <f t="shared" si="3"/>
        <v>0</v>
      </c>
      <c r="O22" s="49">
        <f>IFERROR(VLOOKUP(D22,'Accruals Manager'!$B$2:$C$33,2,FALSE),0)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51">
        <f>VLOOKUP(D23,'Holdings Manager'!$C$2:$N$63,12,FALSE)</f>
        <v>43708</v>
      </c>
      <c r="B23" s="40" t="s">
        <v>72</v>
      </c>
      <c r="C23" s="47">
        <f>VLOOKUP(D23,'Holdings Manager'!$C$2:$O$63,13,FALSE)</f>
        <v>43</v>
      </c>
      <c r="D23" s="48" t="s">
        <v>228</v>
      </c>
      <c r="E23" s="48">
        <v>398438408</v>
      </c>
      <c r="F23" s="49">
        <f>VLOOKUP(D23,'Holdings Manager'!$C$2:$E$63,3,FALSE)</f>
        <v>50445</v>
      </c>
      <c r="G23" s="49">
        <f>VLOOKUP(D23,Sheet1!$C$2:$E$62,3,FALSE)</f>
        <v>50445</v>
      </c>
      <c r="H23" s="41">
        <f t="shared" si="1"/>
        <v>0</v>
      </c>
      <c r="I23" s="49">
        <f>VLOOKUP(D23,'Holdings Manager'!$C$2:$J$63,8,FALSE)</f>
        <v>21.3</v>
      </c>
      <c r="J23" s="49">
        <f>VLOOKUP(D23,Sheet1!$C$2:$J$62,8,FALSE)</f>
        <v>21.3</v>
      </c>
      <c r="K23" s="42">
        <f t="shared" si="2"/>
        <v>0</v>
      </c>
      <c r="L23" s="49">
        <f>VLOOKUP(D23,'Holdings Manager'!$C$2:$H$63,6,FALSE)</f>
        <v>1074478.5</v>
      </c>
      <c r="M23" s="49">
        <f>VLOOKUP(D23,Sheet1!$C$2:$H$62,6,FALSE)</f>
        <v>1074478.5</v>
      </c>
      <c r="N23" s="42">
        <f t="shared" si="3"/>
        <v>0</v>
      </c>
      <c r="O23" s="49">
        <f>IFERROR(VLOOKUP(D23,'Accruals Manager'!$B$2:$C$33,2,FALSE),0)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51">
        <f>VLOOKUP(D24,'Holdings Manager'!$C$2:$N$63,12,FALSE)</f>
        <v>43708</v>
      </c>
      <c r="B24" s="40" t="s">
        <v>72</v>
      </c>
      <c r="C24" s="47">
        <f>VLOOKUP(D24,'Holdings Manager'!$C$2:$O$63,13,FALSE)</f>
        <v>41</v>
      </c>
      <c r="D24" s="48" t="s">
        <v>230</v>
      </c>
      <c r="E24" s="48" t="s">
        <v>65</v>
      </c>
      <c r="F24" s="49">
        <f>VLOOKUP(D24,'Holdings Manager'!$C$2:$E$63,3,FALSE)</f>
        <v>17843</v>
      </c>
      <c r="G24" s="49">
        <f>VLOOKUP(D24,Sheet1!$C$2:$E$62,3,FALSE)</f>
        <v>17843</v>
      </c>
      <c r="H24" s="41">
        <f t="shared" si="1"/>
        <v>0</v>
      </c>
      <c r="I24" s="49">
        <f>VLOOKUP(D24,'Holdings Manager'!$C$2:$J$63,8,FALSE)</f>
        <v>80.94</v>
      </c>
      <c r="J24" s="49">
        <f>VLOOKUP(D24,Sheet1!$C$2:$J$62,8,FALSE)</f>
        <v>80.94</v>
      </c>
      <c r="K24" s="42">
        <f t="shared" si="2"/>
        <v>0</v>
      </c>
      <c r="L24" s="49">
        <f>VLOOKUP(D24,'Holdings Manager'!$C$2:$H$63,6,FALSE)</f>
        <v>1444212.42</v>
      </c>
      <c r="M24" s="49">
        <f>VLOOKUP(D24,Sheet1!$C$2:$H$62,6,FALSE)</f>
        <v>1444212.42</v>
      </c>
      <c r="N24" s="42">
        <f t="shared" si="3"/>
        <v>0</v>
      </c>
      <c r="O24" s="49">
        <f>IFERROR(VLOOKUP(D24,'Accruals Manager'!$B$2:$C$33,2,FALSE),0)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51">
        <f>VLOOKUP(D25,'Holdings Manager'!$C$2:$N$63,12,FALSE)</f>
        <v>43708</v>
      </c>
      <c r="B25" s="40" t="s">
        <v>72</v>
      </c>
      <c r="C25" s="47">
        <f>VLOOKUP(D25,'Holdings Manager'!$C$2:$O$63,13,FALSE)</f>
        <v>41</v>
      </c>
      <c r="D25" s="48" t="s">
        <v>92</v>
      </c>
      <c r="E25" s="48" t="s">
        <v>402</v>
      </c>
      <c r="F25" s="49">
        <f>VLOOKUP(D25,'Holdings Manager'!$C$2:$E$63,3,FALSE)</f>
        <v>59863</v>
      </c>
      <c r="G25" s="49">
        <f>VLOOKUP(D25,Sheet1!$C$2:$E$62,3,FALSE)</f>
        <v>59863</v>
      </c>
      <c r="H25" s="41">
        <f t="shared" si="1"/>
        <v>0</v>
      </c>
      <c r="I25" s="49">
        <f>VLOOKUP(D25,'Holdings Manager'!$C$2:$J$63,8,FALSE)</f>
        <v>18.739999999999998</v>
      </c>
      <c r="J25" s="49">
        <f>VLOOKUP(D25,Sheet1!$C$2:$J$62,8,FALSE)</f>
        <v>18.739999999999998</v>
      </c>
      <c r="K25" s="42">
        <f t="shared" si="2"/>
        <v>0</v>
      </c>
      <c r="L25" s="49">
        <f>VLOOKUP(D25,'Holdings Manager'!$C$2:$H$63,6,FALSE)</f>
        <v>755834.76</v>
      </c>
      <c r="M25" s="49">
        <f>VLOOKUP(D25,Sheet1!$C$2:$H$62,6,FALSE)</f>
        <v>755666.45</v>
      </c>
      <c r="N25" s="42">
        <f t="shared" si="3"/>
        <v>168.31000000005588</v>
      </c>
      <c r="O25" s="49">
        <f>IFERROR(VLOOKUP(D25,'Accruals Manager'!$B$2:$C$33,2,FALSE),0)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51">
        <f>VLOOKUP(D26,'Holdings Manager'!$C$2:$N$63,12,FALSE)</f>
        <v>43708</v>
      </c>
      <c r="B26" s="40" t="s">
        <v>72</v>
      </c>
      <c r="C26" s="47">
        <f>VLOOKUP(D26,'Holdings Manager'!$C$2:$O$63,13,FALSE)</f>
        <v>43</v>
      </c>
      <c r="D26" s="48" t="s">
        <v>232</v>
      </c>
      <c r="E26" s="48" t="s">
        <v>73</v>
      </c>
      <c r="F26" s="49">
        <f>VLOOKUP(D26,'Holdings Manager'!$C$2:$E$63,3,FALSE)</f>
        <v>79740</v>
      </c>
      <c r="G26" s="49">
        <f>VLOOKUP(D26,Sheet1!$C$2:$E$62,3,FALSE)</f>
        <v>79740</v>
      </c>
      <c r="H26" s="41">
        <f t="shared" si="1"/>
        <v>0</v>
      </c>
      <c r="I26" s="49">
        <f>VLOOKUP(D26,'Holdings Manager'!$C$2:$J$63,8,FALSE)</f>
        <v>7.84</v>
      </c>
      <c r="J26" s="49">
        <f>VLOOKUP(D26,Sheet1!$C$2:$J$62,8,FALSE)</f>
        <v>7.91</v>
      </c>
      <c r="K26" s="42">
        <f t="shared" si="2"/>
        <v>-7.0000000000000284E-2</v>
      </c>
      <c r="L26" s="49">
        <f>VLOOKUP(D26,'Holdings Manager'!$C$2:$H$63,6,FALSE)</f>
        <v>625161.6</v>
      </c>
      <c r="M26" s="49">
        <f>VLOOKUP(D26,Sheet1!$C$2:$H$62,6,FALSE)</f>
        <v>630663.66</v>
      </c>
      <c r="N26" s="42">
        <f t="shared" si="3"/>
        <v>-5502.0600000000559</v>
      </c>
      <c r="O26" s="49">
        <f>IFERROR(VLOOKUP(D26,'Accruals Manager'!$B$2:$C$33,2,FALSE),0)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51">
        <f>VLOOKUP(D27,'Holdings Manager'!$C$2:$N$63,12,FALSE)</f>
        <v>43708</v>
      </c>
      <c r="B27" s="40" t="s">
        <v>72</v>
      </c>
      <c r="C27" s="47">
        <f>VLOOKUP(D27,'Holdings Manager'!$C$2:$O$63,13,FALSE)</f>
        <v>41</v>
      </c>
      <c r="D27" s="48" t="s">
        <v>91</v>
      </c>
      <c r="E27" s="48" t="s">
        <v>403</v>
      </c>
      <c r="F27" s="49">
        <f>VLOOKUP(D27,'Holdings Manager'!$C$2:$E$63,3,FALSE)</f>
        <v>18000</v>
      </c>
      <c r="G27" s="49">
        <f>VLOOKUP(D27,Sheet1!$C$2:$E$62,3,FALSE)</f>
        <v>18000</v>
      </c>
      <c r="H27" s="41">
        <f t="shared" si="1"/>
        <v>0</v>
      </c>
      <c r="I27" s="49">
        <f>VLOOKUP(D27,'Holdings Manager'!$C$2:$J$63,8,FALSE)</f>
        <v>39.130000000000003</v>
      </c>
      <c r="J27" s="49">
        <f>VLOOKUP(D27,Sheet1!$C$2:$J$62,8,FALSE)</f>
        <v>39.130000000000003</v>
      </c>
      <c r="K27" s="42">
        <f t="shared" si="2"/>
        <v>0</v>
      </c>
      <c r="L27" s="49">
        <f>VLOOKUP(D27,'Holdings Manager'!$C$2:$H$63,6,FALSE)</f>
        <v>711850.02</v>
      </c>
      <c r="M27" s="49">
        <f>VLOOKUP(D27,Sheet1!$C$2:$H$62,6,FALSE)</f>
        <v>711526.42</v>
      </c>
      <c r="N27" s="42">
        <f t="shared" si="3"/>
        <v>323.59999999997672</v>
      </c>
      <c r="O27" s="49">
        <f>IFERROR(VLOOKUP(D27,'Accruals Manager'!$B$2:$C$33,2,FALSE),0)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51">
        <f>VLOOKUP(D28,'Holdings Manager'!$C$2:$N$63,12,FALSE)</f>
        <v>43708</v>
      </c>
      <c r="B28" s="40" t="s">
        <v>72</v>
      </c>
      <c r="C28" s="47">
        <f>VLOOKUP(D28,'Holdings Manager'!$C$2:$O$63,13,FALSE)</f>
        <v>43</v>
      </c>
      <c r="D28" s="48" t="s">
        <v>238</v>
      </c>
      <c r="E28" s="48" t="s">
        <v>74</v>
      </c>
      <c r="F28" s="49">
        <f>VLOOKUP(D28,'Holdings Manager'!$C$2:$E$63,3,FALSE)</f>
        <v>6000</v>
      </c>
      <c r="G28" s="49">
        <f>VLOOKUP(D28,Sheet1!$C$2:$E$62,3,FALSE)</f>
        <v>6000</v>
      </c>
      <c r="H28" s="41">
        <f t="shared" si="1"/>
        <v>0</v>
      </c>
      <c r="I28" s="49">
        <f>VLOOKUP(D28,'Holdings Manager'!$C$2:$J$63,8,FALSE)</f>
        <v>23.4</v>
      </c>
      <c r="J28" s="49">
        <f>VLOOKUP(D28,Sheet1!$C$2:$J$62,8,FALSE)</f>
        <v>23.38</v>
      </c>
      <c r="K28" s="42">
        <f t="shared" si="2"/>
        <v>1.9999999999999574E-2</v>
      </c>
      <c r="L28" s="49">
        <f>VLOOKUP(D28,'Holdings Manager'!$C$2:$H$63,6,FALSE)</f>
        <v>140400</v>
      </c>
      <c r="M28" s="49">
        <f>VLOOKUP(D28,Sheet1!$C$2:$H$62,6,FALSE)</f>
        <v>140280</v>
      </c>
      <c r="N28" s="42">
        <f t="shared" si="3"/>
        <v>120</v>
      </c>
      <c r="O28" s="49">
        <f>IFERROR(VLOOKUP(D28,'Accruals Manager'!$B$2:$C$33,2,FALSE),0)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51">
        <f>VLOOKUP(D29,'Holdings Manager'!$C$2:$N$63,12,FALSE)</f>
        <v>43708</v>
      </c>
      <c r="B29" s="40" t="s">
        <v>72</v>
      </c>
      <c r="C29" s="47">
        <f>VLOOKUP(D29,'Holdings Manager'!$C$2:$O$63,13,FALSE)</f>
        <v>43</v>
      </c>
      <c r="D29" s="48" t="s">
        <v>227</v>
      </c>
      <c r="E29" s="48" t="s">
        <v>62</v>
      </c>
      <c r="F29" s="49">
        <f>VLOOKUP(D29,'Holdings Manager'!$C$2:$E$63,3,FALSE)</f>
        <v>6324</v>
      </c>
      <c r="G29" s="49">
        <f>VLOOKUP(D29,Sheet1!$C$2:$E$62,3,FALSE)</f>
        <v>6324</v>
      </c>
      <c r="H29" s="41">
        <f t="shared" si="1"/>
        <v>0</v>
      </c>
      <c r="I29" s="49">
        <f>VLOOKUP(D29,'Holdings Manager'!$C$2:$J$63,8,FALSE)</f>
        <v>168.17</v>
      </c>
      <c r="J29" s="49">
        <f>VLOOKUP(D29,Sheet1!$C$2:$J$62,8,FALSE)</f>
        <v>168.17</v>
      </c>
      <c r="K29" s="42">
        <f t="shared" si="2"/>
        <v>0</v>
      </c>
      <c r="L29" s="49">
        <f>VLOOKUP(D29,'Holdings Manager'!$C$2:$H$63,6,FALSE)</f>
        <v>1063507.08</v>
      </c>
      <c r="M29" s="49">
        <f>VLOOKUP(D29,Sheet1!$C$2:$H$62,6,FALSE)</f>
        <v>1063507.08</v>
      </c>
      <c r="N29" s="42">
        <f t="shared" si="3"/>
        <v>0</v>
      </c>
      <c r="O29" s="49">
        <f>IFERROR(VLOOKUP(D29,'Accruals Manager'!$B$2:$C$33,2,FALSE),0)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51">
        <f>VLOOKUP(D30,'Holdings Manager'!$C$2:$N$63,12,FALSE)</f>
        <v>43708</v>
      </c>
      <c r="B30" s="40" t="s">
        <v>72</v>
      </c>
      <c r="C30" s="47">
        <f>VLOOKUP(D30,'Holdings Manager'!$C$2:$O$63,13,FALSE)</f>
        <v>41</v>
      </c>
      <c r="D30" s="48" t="s">
        <v>95</v>
      </c>
      <c r="E30" s="48" t="s">
        <v>404</v>
      </c>
      <c r="F30" s="49">
        <f>VLOOKUP(D30,'Holdings Manager'!$C$2:$E$63,3,FALSE)</f>
        <v>33623</v>
      </c>
      <c r="G30" s="49">
        <f>VLOOKUP(D30,Sheet1!$C$2:$E$62,3,FALSE)</f>
        <v>33623</v>
      </c>
      <c r="H30" s="41">
        <f t="shared" si="1"/>
        <v>0</v>
      </c>
      <c r="I30" s="49">
        <f>VLOOKUP(D30,'Holdings Manager'!$C$2:$J$63,8,FALSE)</f>
        <v>16.695</v>
      </c>
      <c r="J30" s="49">
        <f>VLOOKUP(D30,Sheet1!$C$2:$J$62,8,FALSE)</f>
        <v>16.690000000000001</v>
      </c>
      <c r="K30" s="42">
        <f t="shared" si="2"/>
        <v>4.9999999999990052E-3</v>
      </c>
      <c r="L30" s="49">
        <f>VLOOKUP(D30,'Holdings Manager'!$C$2:$H$63,6,FALSE)</f>
        <v>683623.19</v>
      </c>
      <c r="M30" s="49">
        <f>VLOOKUP(D30,Sheet1!$C$2:$H$62,6,FALSE)</f>
        <v>682360.02</v>
      </c>
      <c r="N30" s="42">
        <f t="shared" si="3"/>
        <v>1263.1699999999255</v>
      </c>
      <c r="O30" s="49">
        <f>IFERROR(VLOOKUP(D30,'Accruals Manager'!$B$2:$C$33,2,FALSE),0)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51">
        <f>VLOOKUP(D31,'Holdings Manager'!$C$2:$N$63,12,FALSE)</f>
        <v>43708</v>
      </c>
      <c r="B31" s="40" t="s">
        <v>72</v>
      </c>
      <c r="C31" s="47">
        <f>VLOOKUP(D31,'Holdings Manager'!$C$2:$O$63,13,FALSE)</f>
        <v>41</v>
      </c>
      <c r="D31" s="48" t="s">
        <v>90</v>
      </c>
      <c r="E31" s="48" t="s">
        <v>341</v>
      </c>
      <c r="F31" s="49">
        <f>VLOOKUP(D31,'Holdings Manager'!$C$2:$E$63,3,FALSE)</f>
        <v>22463</v>
      </c>
      <c r="G31" s="49">
        <f>VLOOKUP(D31,Sheet1!$C$2:$E$62,3,FALSE)</f>
        <v>22463</v>
      </c>
      <c r="H31" s="41">
        <f t="shared" si="1"/>
        <v>0</v>
      </c>
      <c r="I31" s="49">
        <f>VLOOKUP(D31,'Holdings Manager'!$C$2:$J$63,8,FALSE)</f>
        <v>84.92</v>
      </c>
      <c r="J31" s="49">
        <f>VLOOKUP(D31,Sheet1!$C$2:$J$62,8,FALSE)</f>
        <v>84.92</v>
      </c>
      <c r="K31" s="42">
        <f t="shared" si="2"/>
        <v>0</v>
      </c>
      <c r="L31" s="49">
        <f>VLOOKUP(D31,'Holdings Manager'!$C$2:$H$63,6,FALSE)</f>
        <v>2100698.2599999998</v>
      </c>
      <c r="M31" s="49">
        <f>VLOOKUP(D31,Sheet1!$C$2:$H$62,6,FALSE)</f>
        <v>2096215.44</v>
      </c>
      <c r="N31" s="42">
        <f t="shared" si="3"/>
        <v>4482.8199999998324</v>
      </c>
      <c r="O31" s="49">
        <f>IFERROR(VLOOKUP(D31,'Accruals Manager'!$B$2:$C$33,2,FALSE),0)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51">
        <f>VLOOKUP(D32,'Holdings Manager'!$C$2:$N$63,12,FALSE)</f>
        <v>43708</v>
      </c>
      <c r="B32" s="40" t="s">
        <v>72</v>
      </c>
      <c r="C32" s="47">
        <f>VLOOKUP(D32,'Holdings Manager'!$C$2:$O$63,13,FALSE)</f>
        <v>41</v>
      </c>
      <c r="D32" s="48" t="s">
        <v>224</v>
      </c>
      <c r="E32" s="48" t="s">
        <v>59</v>
      </c>
      <c r="F32" s="49">
        <f>VLOOKUP(D32,'Holdings Manager'!$C$2:$E$63,3,FALSE)</f>
        <v>27326</v>
      </c>
      <c r="G32" s="49">
        <f>VLOOKUP(D32,Sheet1!$C$2:$E$62,3,FALSE)</f>
        <v>27326</v>
      </c>
      <c r="H32" s="41">
        <f t="shared" si="1"/>
        <v>0</v>
      </c>
      <c r="I32" s="49">
        <f>VLOOKUP(D32,'Holdings Manager'!$C$2:$J$63,8,FALSE)</f>
        <v>53.62</v>
      </c>
      <c r="J32" s="49">
        <f>VLOOKUP(D32,Sheet1!$C$2:$J$62,8,FALSE)</f>
        <v>53.62</v>
      </c>
      <c r="K32" s="42">
        <f t="shared" si="2"/>
        <v>0</v>
      </c>
      <c r="L32" s="49">
        <f>VLOOKUP(D32,'Holdings Manager'!$C$2:$H$63,6,FALSE)</f>
        <v>1465220.12</v>
      </c>
      <c r="M32" s="49">
        <f>VLOOKUP(D32,Sheet1!$C$2:$H$62,6,FALSE)</f>
        <v>1465220.12</v>
      </c>
      <c r="N32" s="42">
        <f t="shared" si="3"/>
        <v>0</v>
      </c>
      <c r="O32" s="49">
        <f>IFERROR(VLOOKUP(D32,'Accruals Manager'!$B$2:$C$33,2,FALSE),0)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51">
        <f>VLOOKUP(D33,'Holdings Manager'!$C$2:$N$63,12,FALSE)</f>
        <v>43708</v>
      </c>
      <c r="B33" s="40" t="s">
        <v>72</v>
      </c>
      <c r="C33" s="47">
        <f>VLOOKUP(D33,'Holdings Manager'!$C$2:$O$63,13,FALSE)</f>
        <v>41</v>
      </c>
      <c r="D33" s="48" t="s">
        <v>234</v>
      </c>
      <c r="E33" s="48" t="s">
        <v>68</v>
      </c>
      <c r="F33" s="49">
        <f>VLOOKUP(D33,'Holdings Manager'!$C$2:$E$63,3,FALSE)</f>
        <v>28127</v>
      </c>
      <c r="G33" s="49">
        <f>VLOOKUP(D33,Sheet1!$C$2:$E$62,3,FALSE)</f>
        <v>28127</v>
      </c>
      <c r="H33" s="41">
        <f t="shared" si="1"/>
        <v>0</v>
      </c>
      <c r="I33" s="49">
        <f>VLOOKUP(D33,'Holdings Manager'!$C$2:$J$63,8,FALSE)</f>
        <v>40.74</v>
      </c>
      <c r="J33" s="49">
        <f>VLOOKUP(D33,Sheet1!$C$2:$J$62,8,FALSE)</f>
        <v>40.74</v>
      </c>
      <c r="K33" s="42">
        <f t="shared" si="2"/>
        <v>0</v>
      </c>
      <c r="L33" s="49">
        <f>VLOOKUP(D33,'Holdings Manager'!$C$2:$H$63,6,FALSE)</f>
        <v>1145893.98</v>
      </c>
      <c r="M33" s="49">
        <f>VLOOKUP(D33,Sheet1!$C$2:$H$62,6,FALSE)</f>
        <v>1145893.98</v>
      </c>
      <c r="N33" s="42">
        <f t="shared" si="3"/>
        <v>0</v>
      </c>
      <c r="O33" s="49">
        <f>IFERROR(VLOOKUP(D33,'Accruals Manager'!$B$2:$C$33,2,FALSE),0)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51">
        <f>VLOOKUP(D34,'Holdings Manager'!$C$2:$N$63,12,FALSE)</f>
        <v>43708</v>
      </c>
      <c r="B34" s="40" t="s">
        <v>72</v>
      </c>
      <c r="C34" s="47">
        <f>VLOOKUP(D34,'Holdings Manager'!$C$2:$O$63,13,FALSE)</f>
        <v>41</v>
      </c>
      <c r="D34" s="48" t="s">
        <v>94</v>
      </c>
      <c r="E34" s="48" t="s">
        <v>342</v>
      </c>
      <c r="F34" s="49">
        <f>VLOOKUP(D34,'Holdings Manager'!$C$2:$E$63,3,FALSE)</f>
        <v>21850</v>
      </c>
      <c r="G34" s="49">
        <f>VLOOKUP(D34,Sheet1!$C$2:$E$62,3,FALSE)</f>
        <v>21850</v>
      </c>
      <c r="H34" s="41">
        <f t="shared" si="1"/>
        <v>0</v>
      </c>
      <c r="I34" s="49">
        <f>VLOOKUP(D34,'Holdings Manager'!$C$2:$J$63,8,FALSE)</f>
        <v>69.540000000000006</v>
      </c>
      <c r="J34" s="49">
        <f>VLOOKUP(D34,Sheet1!$C$2:$J$62,8,FALSE)</f>
        <v>69.540000000000006</v>
      </c>
      <c r="K34" s="42">
        <f t="shared" si="2"/>
        <v>0</v>
      </c>
      <c r="L34" s="49">
        <f>VLOOKUP(D34,'Holdings Manager'!$C$2:$H$63,6,FALSE)</f>
        <v>1850461.38</v>
      </c>
      <c r="M34" s="49">
        <f>VLOOKUP(D34,Sheet1!$C$2:$H$62,6,FALSE)</f>
        <v>1847042.2</v>
      </c>
      <c r="N34" s="42">
        <f t="shared" si="3"/>
        <v>3419.1799999999348</v>
      </c>
      <c r="O34" s="49">
        <f>IFERROR(VLOOKUP(D34,'Accruals Manager'!$B$2:$C$33,2,FALSE),0)</f>
        <v>5380.9</v>
      </c>
      <c r="P34" s="49">
        <v>5380.9</v>
      </c>
      <c r="Q34" s="41">
        <f t="shared" si="0"/>
        <v>0</v>
      </c>
      <c r="R34" s="43"/>
      <c r="S34" s="43"/>
    </row>
    <row r="35" spans="1:19" x14ac:dyDescent="0.2">
      <c r="A35" s="51">
        <f>VLOOKUP(D35,'Holdings Manager'!$C$2:$N$63,12,FALSE)</f>
        <v>43708</v>
      </c>
      <c r="B35" s="40" t="s">
        <v>72</v>
      </c>
      <c r="C35" s="47">
        <f>VLOOKUP(D35,'Holdings Manager'!$C$2:$O$63,13,FALSE)</f>
        <v>41</v>
      </c>
      <c r="D35" s="48" t="s">
        <v>93</v>
      </c>
      <c r="E35" s="48" t="s">
        <v>405</v>
      </c>
      <c r="F35" s="49">
        <f>VLOOKUP(D35,'Holdings Manager'!$C$2:$E$63,3,FALSE)</f>
        <v>41337</v>
      </c>
      <c r="G35" s="49">
        <f>VLOOKUP(D35,Sheet1!$C$2:$E$62,3,FALSE)</f>
        <v>41337</v>
      </c>
      <c r="H35" s="41">
        <f t="shared" si="1"/>
        <v>0</v>
      </c>
      <c r="I35" s="49">
        <f>VLOOKUP(D35,'Holdings Manager'!$C$2:$J$63,8,FALSE)</f>
        <v>20.13</v>
      </c>
      <c r="J35" s="49">
        <f>VLOOKUP(D35,Sheet1!$C$2:$J$62,8,FALSE)</f>
        <v>20.13</v>
      </c>
      <c r="K35" s="42">
        <f t="shared" si="2"/>
        <v>0</v>
      </c>
      <c r="L35" s="49">
        <f>VLOOKUP(D35,'Holdings Manager'!$C$2:$H$63,6,FALSE)</f>
        <v>1013390.03</v>
      </c>
      <c r="M35" s="49">
        <f>VLOOKUP(D35,Sheet1!$C$2:$H$62,6,FALSE)</f>
        <v>1011517.55</v>
      </c>
      <c r="N35" s="42">
        <f t="shared" si="3"/>
        <v>1872.4799999999814</v>
      </c>
      <c r="O35" s="49">
        <f>IFERROR(VLOOKUP(D35,'Accruals Manager'!$B$2:$C$33,2,FALSE),0)</f>
        <v>0</v>
      </c>
      <c r="P35" s="49">
        <v>0</v>
      </c>
      <c r="Q35" s="41">
        <f t="shared" si="0"/>
        <v>0</v>
      </c>
      <c r="R35" s="43"/>
      <c r="S35" s="43"/>
    </row>
    <row r="36" spans="1:19" x14ac:dyDescent="0.2">
      <c r="A36" s="51">
        <f>VLOOKUP(D36,'Holdings Manager'!$C$2:$N$63,12,FALSE)</f>
        <v>43708</v>
      </c>
      <c r="B36" s="40" t="s">
        <v>72</v>
      </c>
      <c r="C36" s="47">
        <f>VLOOKUP(D36,'Holdings Manager'!$C$2:$O$63,13,FALSE)</f>
        <v>41</v>
      </c>
      <c r="D36" s="48">
        <v>7333378</v>
      </c>
      <c r="E36" s="48">
        <v>733337901</v>
      </c>
      <c r="F36" s="49">
        <f>VLOOKUP(D36,'Holdings Manager'!$C$2:$E$63,3,FALSE)</f>
        <v>6754</v>
      </c>
      <c r="G36" s="49">
        <f>VLOOKUP(D36,Sheet1!$C$2:$E$62,3,FALSE)</f>
        <v>6754</v>
      </c>
      <c r="H36" s="41">
        <f t="shared" si="1"/>
        <v>0</v>
      </c>
      <c r="I36" s="49">
        <f>VLOOKUP(D36,'Holdings Manager'!$C$2:$J$63,8,FALSE)</f>
        <v>349.8</v>
      </c>
      <c r="J36" s="49">
        <f>VLOOKUP(D36,Sheet1!$C$2:$J$62,8,FALSE)</f>
        <v>349.8</v>
      </c>
      <c r="K36" s="42">
        <f t="shared" si="2"/>
        <v>0</v>
      </c>
      <c r="L36" s="49">
        <f>VLOOKUP(D36,'Holdings Manager'!$C$2:$H$63,6,FALSE)</f>
        <v>2387739.86</v>
      </c>
      <c r="M36" s="49">
        <f>VLOOKUP(D36,Sheet1!$C$2:$H$62,6,FALSE)</f>
        <v>2386654.41</v>
      </c>
      <c r="N36" s="42">
        <f t="shared" si="3"/>
        <v>1085.4499999997206</v>
      </c>
      <c r="O36" s="49">
        <f>IFERROR(VLOOKUP(D36,'Accruals Manager'!$B$2:$C$33,2,FALSE),0)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51">
        <f>VLOOKUP(D37,'Holdings Manager'!$C$2:$N$63,12,FALSE)</f>
        <v>43708</v>
      </c>
      <c r="B37" s="40" t="s">
        <v>72</v>
      </c>
      <c r="C37" s="47">
        <f>VLOOKUP(D37,'Holdings Manager'!$C$2:$O$63,13,FALSE)</f>
        <v>41</v>
      </c>
      <c r="D37" s="48">
        <v>7124594</v>
      </c>
      <c r="E37" s="48">
        <v>712459908</v>
      </c>
      <c r="F37" s="49">
        <f>VLOOKUP(D37,'Holdings Manager'!$C$2:$E$63,3,FALSE)</f>
        <v>6300</v>
      </c>
      <c r="G37" s="49">
        <f>VLOOKUP(D37,Sheet1!$C$2:$E$62,3,FALSE)</f>
        <v>6300</v>
      </c>
      <c r="H37" s="41">
        <f t="shared" si="1"/>
        <v>0</v>
      </c>
      <c r="I37" s="49">
        <f>VLOOKUP(D37,'Holdings Manager'!$C$2:$J$63,8,FALSE)</f>
        <v>168.7</v>
      </c>
      <c r="J37" s="49">
        <f>VLOOKUP(D37,Sheet1!$C$2:$J$62,8,FALSE)</f>
        <v>168.7</v>
      </c>
      <c r="K37" s="42">
        <f t="shared" si="2"/>
        <v>0</v>
      </c>
      <c r="L37" s="49">
        <f>VLOOKUP(D37,'Holdings Manager'!$C$2:$H$63,6,FALSE)</f>
        <v>1074142.2</v>
      </c>
      <c r="M37" s="49">
        <f>VLOOKUP(D37,Sheet1!$C$2:$H$62,6,FALSE)</f>
        <v>1073653.8999999999</v>
      </c>
      <c r="N37" s="42">
        <f t="shared" si="3"/>
        <v>488.30000000004657</v>
      </c>
      <c r="O37" s="49">
        <f>IFERROR(VLOOKUP(D37,'Accruals Manager'!$B$2:$C$33,2,FALSE),0)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51">
        <f>VLOOKUP(D38,'Holdings Manager'!$C$2:$N$63,12,FALSE)</f>
        <v>43708</v>
      </c>
      <c r="B38" s="40" t="s">
        <v>72</v>
      </c>
      <c r="C38" s="47">
        <f>VLOOKUP(D38,'Holdings Manager'!$C$2:$O$63,13,FALSE)</f>
        <v>41</v>
      </c>
      <c r="D38" s="48">
        <v>6986041</v>
      </c>
      <c r="E38" s="48">
        <v>698604006</v>
      </c>
      <c r="F38" s="49">
        <f>VLOOKUP(D38,'Holdings Manager'!$C$2:$E$63,3,FALSE)</f>
        <v>35390</v>
      </c>
      <c r="G38" s="49">
        <f>VLOOKUP(D38,Sheet1!$C$2:$E$62,3,FALSE)</f>
        <v>35390</v>
      </c>
      <c r="H38" s="41">
        <f t="shared" si="1"/>
        <v>0</v>
      </c>
      <c r="I38" s="49">
        <f>VLOOKUP(D38,'Holdings Manager'!$C$2:$J$63,8,FALSE)</f>
        <v>3570</v>
      </c>
      <c r="J38" s="49">
        <f>VLOOKUP(D38,Sheet1!$C$2:$J$62,8,FALSE)</f>
        <v>3570</v>
      </c>
      <c r="K38" s="42">
        <f t="shared" si="2"/>
        <v>0</v>
      </c>
      <c r="L38" s="49">
        <f>VLOOKUP(D38,'Holdings Manager'!$C$2:$H$63,6,FALSE)</f>
        <v>1190280.28</v>
      </c>
      <c r="M38" s="49">
        <f>VLOOKUP(D38,Sheet1!$C$2:$H$62,6,FALSE)</f>
        <v>1188656.51</v>
      </c>
      <c r="N38" s="42">
        <f t="shared" si="3"/>
        <v>1623.7700000000186</v>
      </c>
      <c r="O38" s="49">
        <f>IFERROR(VLOOKUP(D38,'Accruals Manager'!$B$2:$C$33,2,FALSE),0)</f>
        <v>8644.2800000000007</v>
      </c>
      <c r="P38" s="49">
        <v>8644.2800000000007</v>
      </c>
      <c r="Q38" s="41">
        <f t="shared" si="0"/>
        <v>0</v>
      </c>
      <c r="R38" s="43"/>
      <c r="S38" s="43"/>
    </row>
    <row r="39" spans="1:19" x14ac:dyDescent="0.2">
      <c r="A39" s="51">
        <f>VLOOKUP(D39,'Holdings Manager'!$C$2:$N$63,12,FALSE)</f>
        <v>43708</v>
      </c>
      <c r="B39" s="40" t="s">
        <v>72</v>
      </c>
      <c r="C39" s="47">
        <f>VLOOKUP(D39,'Holdings Manager'!$C$2:$O$63,13,FALSE)</f>
        <v>41</v>
      </c>
      <c r="D39" s="48">
        <v>6869302</v>
      </c>
      <c r="E39" s="48">
        <v>686930009</v>
      </c>
      <c r="F39" s="49">
        <f>VLOOKUP(D39,'Holdings Manager'!$C$2:$E$63,3,FALSE)</f>
        <v>10891</v>
      </c>
      <c r="G39" s="49">
        <f>VLOOKUP(D39,Sheet1!$C$2:$E$62,3,FALSE)</f>
        <v>10891</v>
      </c>
      <c r="H39" s="41">
        <f t="shared" si="1"/>
        <v>0</v>
      </c>
      <c r="I39" s="49">
        <f>VLOOKUP(D39,'Holdings Manager'!$C$2:$J$63,8,FALSE)</f>
        <v>8460</v>
      </c>
      <c r="J39" s="49">
        <f>VLOOKUP(D39,Sheet1!$C$2:$J$62,8,FALSE)</f>
        <v>8460</v>
      </c>
      <c r="K39" s="42">
        <f t="shared" si="2"/>
        <v>0</v>
      </c>
      <c r="L39" s="49">
        <f>VLOOKUP(D39,'Holdings Manager'!$C$2:$H$63,6,FALSE)</f>
        <v>868037.68</v>
      </c>
      <c r="M39" s="49">
        <f>VLOOKUP(D39,Sheet1!$C$2:$H$62,6,FALSE)</f>
        <v>866853.51</v>
      </c>
      <c r="N39" s="42">
        <f t="shared" si="3"/>
        <v>1184.1700000000419</v>
      </c>
      <c r="O39" s="49">
        <f>IFERROR(VLOOKUP(D39,'Accruals Manager'!$B$2:$C$33,2,FALSE),0)</f>
        <v>0</v>
      </c>
      <c r="P39" s="49">
        <v>0</v>
      </c>
      <c r="Q39" s="41">
        <f t="shared" si="0"/>
        <v>0</v>
      </c>
      <c r="R39" s="43"/>
      <c r="S39" s="43"/>
    </row>
    <row r="40" spans="1:19" x14ac:dyDescent="0.2">
      <c r="A40" s="51">
        <f>VLOOKUP(D40,'Holdings Manager'!$C$2:$N$63,12,FALSE)</f>
        <v>43708</v>
      </c>
      <c r="B40" s="40" t="s">
        <v>72</v>
      </c>
      <c r="C40" s="47">
        <f>VLOOKUP(D40,'Holdings Manager'!$C$2:$O$63,13,FALSE)</f>
        <v>41</v>
      </c>
      <c r="D40" s="48">
        <v>6659428</v>
      </c>
      <c r="E40" s="48">
        <v>665942009</v>
      </c>
      <c r="F40" s="49">
        <f>VLOOKUP(D40,'Holdings Manager'!$C$2:$E$63,3,FALSE)</f>
        <v>24737</v>
      </c>
      <c r="G40" s="49">
        <f>VLOOKUP(D40,Sheet1!$C$2:$E$62,3,FALSE)</f>
        <v>24737</v>
      </c>
      <c r="H40" s="41">
        <f t="shared" si="1"/>
        <v>0</v>
      </c>
      <c r="I40" s="49">
        <f>VLOOKUP(D40,'Holdings Manager'!$C$2:$J$63,8,FALSE)</f>
        <v>5260</v>
      </c>
      <c r="J40" s="49">
        <f>VLOOKUP(D40,Sheet1!$C$2:$J$62,8,FALSE)</f>
        <v>5260</v>
      </c>
      <c r="K40" s="42">
        <f t="shared" si="2"/>
        <v>0</v>
      </c>
      <c r="L40" s="49">
        <f>VLOOKUP(D40,'Holdings Manager'!$C$2:$H$63,6,FALSE)</f>
        <v>1225838.43</v>
      </c>
      <c r="M40" s="49">
        <f>VLOOKUP(D40,Sheet1!$C$2:$H$62,6,FALSE)</f>
        <v>1224166.1499999999</v>
      </c>
      <c r="N40" s="42">
        <f t="shared" si="3"/>
        <v>1672.2800000000279</v>
      </c>
      <c r="O40" s="49">
        <f>IFERROR(VLOOKUP(D40,'Accruals Manager'!$B$2:$C$33,2,FALSE),0)</f>
        <v>0</v>
      </c>
      <c r="P40" s="49">
        <v>0</v>
      </c>
      <c r="Q40" s="41">
        <f t="shared" si="0"/>
        <v>0</v>
      </c>
      <c r="R40" s="43"/>
      <c r="S40" s="43"/>
    </row>
    <row r="41" spans="1:19" x14ac:dyDescent="0.2">
      <c r="A41" s="51">
        <f>VLOOKUP(D41,'Holdings Manager'!$C$2:$N$63,12,FALSE)</f>
        <v>43708</v>
      </c>
      <c r="B41" s="40" t="s">
        <v>72</v>
      </c>
      <c r="C41" s="47">
        <f>VLOOKUP(D41,'Holdings Manager'!$C$2:$O$63,13,FALSE)</f>
        <v>41</v>
      </c>
      <c r="D41" s="48">
        <v>6640682</v>
      </c>
      <c r="E41" s="48">
        <v>664068004</v>
      </c>
      <c r="F41" s="49">
        <f>VLOOKUP(D41,'Holdings Manager'!$C$2:$E$63,3,FALSE)</f>
        <v>13518</v>
      </c>
      <c r="G41" s="49">
        <f>VLOOKUP(D41,Sheet1!$C$2:$E$62,3,FALSE)</f>
        <v>13518</v>
      </c>
      <c r="H41" s="41">
        <f t="shared" si="1"/>
        <v>0</v>
      </c>
      <c r="I41" s="49">
        <f>VLOOKUP(D41,'Holdings Manager'!$C$2:$J$63,8,FALSE)</f>
        <v>13855</v>
      </c>
      <c r="J41" s="49">
        <f>VLOOKUP(D41,Sheet1!$C$2:$J$62,8,FALSE)</f>
        <v>13855</v>
      </c>
      <c r="K41" s="42">
        <f t="shared" si="2"/>
        <v>0</v>
      </c>
      <c r="L41" s="49">
        <f>VLOOKUP(D41,'Holdings Manager'!$C$2:$H$63,6,FALSE)</f>
        <v>1764490.93</v>
      </c>
      <c r="M41" s="49">
        <f>VLOOKUP(D41,Sheet1!$C$2:$H$62,6,FALSE)</f>
        <v>1762083.83</v>
      </c>
      <c r="N41" s="42">
        <f t="shared" si="3"/>
        <v>2407.0999999998603</v>
      </c>
      <c r="O41" s="49">
        <f>IFERROR(VLOOKUP(D41,'Accruals Manager'!$B$2:$C$33,2,FALSE),0)</f>
        <v>0</v>
      </c>
      <c r="P41" s="49">
        <v>0</v>
      </c>
      <c r="Q41" s="41">
        <f t="shared" si="0"/>
        <v>0</v>
      </c>
      <c r="R41" s="43"/>
      <c r="S41" s="43"/>
    </row>
    <row r="42" spans="1:19" x14ac:dyDescent="0.2">
      <c r="A42" s="51">
        <f>VLOOKUP(D42,'Holdings Manager'!$C$2:$N$63,12,FALSE)</f>
        <v>43708</v>
      </c>
      <c r="B42" s="40" t="s">
        <v>72</v>
      </c>
      <c r="C42" s="47">
        <f>VLOOKUP(D42,'Holdings Manager'!$C$2:$O$63,13,FALSE)</f>
        <v>41</v>
      </c>
      <c r="D42" s="48">
        <v>6616508</v>
      </c>
      <c r="E42" s="48">
        <v>661650903</v>
      </c>
      <c r="F42" s="49">
        <f>VLOOKUP(D42,'Holdings Manager'!$C$2:$E$63,3,FALSE)</f>
        <v>20275</v>
      </c>
      <c r="G42" s="49">
        <f>VLOOKUP(D42,Sheet1!$C$2:$E$62,3,FALSE)</f>
        <v>20275</v>
      </c>
      <c r="H42" s="41">
        <f t="shared" si="1"/>
        <v>0</v>
      </c>
      <c r="I42" s="49">
        <f>VLOOKUP(D42,'Holdings Manager'!$C$2:$J$63,8,FALSE)</f>
        <v>1413</v>
      </c>
      <c r="J42" s="49">
        <f>VLOOKUP(D42,Sheet1!$C$2:$J$62,8,FALSE)</f>
        <v>1413</v>
      </c>
      <c r="K42" s="42">
        <f t="shared" si="2"/>
        <v>0</v>
      </c>
      <c r="L42" s="49">
        <f>VLOOKUP(D42,'Holdings Manager'!$C$2:$H$63,6,FALSE)</f>
        <v>269900.37</v>
      </c>
      <c r="M42" s="49">
        <f>VLOOKUP(D42,Sheet1!$C$2:$H$62,6,FALSE)</f>
        <v>269532.18</v>
      </c>
      <c r="N42" s="42">
        <f t="shared" si="3"/>
        <v>368.19000000000233</v>
      </c>
      <c r="O42" s="49">
        <f>IFERROR(VLOOKUP(D42,'Accruals Manager'!$B$2:$C$33,2,FALSE),0)</f>
        <v>0</v>
      </c>
      <c r="P42" s="49">
        <v>0</v>
      </c>
      <c r="Q42" s="41">
        <f t="shared" si="0"/>
        <v>0</v>
      </c>
      <c r="R42" s="43"/>
      <c r="S42" s="43"/>
    </row>
    <row r="43" spans="1:19" x14ac:dyDescent="0.2">
      <c r="A43" s="51">
        <f>VLOOKUP(D43,'Holdings Manager'!$C$2:$N$63,12,FALSE)</f>
        <v>43708</v>
      </c>
      <c r="B43" s="40" t="s">
        <v>72</v>
      </c>
      <c r="C43" s="47">
        <f>VLOOKUP(D43,'Holdings Manager'!$C$2:$O$63,13,FALSE)</f>
        <v>41</v>
      </c>
      <c r="D43" s="48">
        <v>6555805</v>
      </c>
      <c r="E43" s="48">
        <v>655580009</v>
      </c>
      <c r="F43" s="49">
        <f>VLOOKUP(D43,'Holdings Manager'!$C$2:$E$63,3,FALSE)</f>
        <v>22900</v>
      </c>
      <c r="G43" s="49">
        <f>VLOOKUP(D43,Sheet1!$C$2:$E$62,3,FALSE)</f>
        <v>22900</v>
      </c>
      <c r="H43" s="41">
        <f t="shared" si="1"/>
        <v>0</v>
      </c>
      <c r="I43" s="49">
        <f>VLOOKUP(D43,'Holdings Manager'!$C$2:$J$63,8,FALSE)</f>
        <v>3125</v>
      </c>
      <c r="J43" s="49">
        <f>VLOOKUP(D43,Sheet1!$C$2:$J$62,8,FALSE)</f>
        <v>3125</v>
      </c>
      <c r="K43" s="42">
        <f t="shared" si="2"/>
        <v>0</v>
      </c>
      <c r="L43" s="49">
        <f>VLOOKUP(D43,'Holdings Manager'!$C$2:$H$63,6,FALSE)</f>
        <v>674195.68</v>
      </c>
      <c r="M43" s="49">
        <f>VLOOKUP(D43,Sheet1!$C$2:$H$62,6,FALSE)</f>
        <v>673275.94</v>
      </c>
      <c r="N43" s="42">
        <f t="shared" si="3"/>
        <v>919.7400000001071</v>
      </c>
      <c r="O43" s="49">
        <f>IFERROR(VLOOKUP(D43,'Accruals Manager'!$B$2:$C$33,2,FALSE),0)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51">
        <f>VLOOKUP(D44,'Holdings Manager'!$C$2:$N$63,12,FALSE)</f>
        <v>43708</v>
      </c>
      <c r="B44" s="40" t="s">
        <v>72</v>
      </c>
      <c r="C44" s="47">
        <f>VLOOKUP(D44,'Holdings Manager'!$C$2:$O$63,13,FALSE)</f>
        <v>41</v>
      </c>
      <c r="D44" s="48">
        <v>6356406</v>
      </c>
      <c r="E44" s="48">
        <v>635640006</v>
      </c>
      <c r="F44" s="49">
        <f>VLOOKUP(D44,'Holdings Manager'!$C$2:$E$63,3,FALSE)</f>
        <v>18896</v>
      </c>
      <c r="G44" s="49">
        <f>VLOOKUP(D44,Sheet1!$C$2:$E$62,3,FALSE)</f>
        <v>18896</v>
      </c>
      <c r="H44" s="41">
        <f t="shared" si="1"/>
        <v>0</v>
      </c>
      <c r="I44" s="49">
        <f>VLOOKUP(D44,'Holdings Manager'!$C$2:$J$63,8,FALSE)</f>
        <v>2846</v>
      </c>
      <c r="J44" s="49">
        <f>VLOOKUP(D44,Sheet1!$C$2:$J$62,8,FALSE)</f>
        <v>2846</v>
      </c>
      <c r="K44" s="42">
        <f t="shared" si="2"/>
        <v>0</v>
      </c>
      <c r="L44" s="49">
        <f>VLOOKUP(D44,'Holdings Manager'!$C$2:$H$63,6,FALSE)</f>
        <v>506646.72</v>
      </c>
      <c r="M44" s="49">
        <f>VLOOKUP(D44,Sheet1!$C$2:$H$62,6,FALSE)</f>
        <v>505955.56</v>
      </c>
      <c r="N44" s="42">
        <f t="shared" si="3"/>
        <v>691.15999999997439</v>
      </c>
      <c r="O44" s="49">
        <f>IFERROR(VLOOKUP(D44,'Accruals Manager'!$B$2:$C$33,2,FALSE),0)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51">
        <f>VLOOKUP(D45,'Holdings Manager'!$C$2:$N$63,12,FALSE)</f>
        <v>43708</v>
      </c>
      <c r="B45" s="40" t="s">
        <v>72</v>
      </c>
      <c r="C45" s="47">
        <f>VLOOKUP(D45,'Holdings Manager'!$C$2:$O$63,13,FALSE)</f>
        <v>41</v>
      </c>
      <c r="D45" s="48">
        <v>6269861</v>
      </c>
      <c r="E45" s="48">
        <v>626986905</v>
      </c>
      <c r="F45" s="49">
        <f>VLOOKUP(D45,'Holdings Manager'!$C$2:$E$63,3,FALSE)</f>
        <v>67804</v>
      </c>
      <c r="G45" s="49">
        <f>VLOOKUP(D45,Sheet1!$C$2:$E$62,3,FALSE)</f>
        <v>67804</v>
      </c>
      <c r="H45" s="41">
        <f t="shared" si="1"/>
        <v>0</v>
      </c>
      <c r="I45" s="49">
        <f>VLOOKUP(D45,'Holdings Manager'!$C$2:$J$63,8,FALSE)</f>
        <v>1661</v>
      </c>
      <c r="J45" s="49">
        <f>VLOOKUP(D45,Sheet1!$C$2:$J$62,8,FALSE)</f>
        <v>1661</v>
      </c>
      <c r="K45" s="42">
        <f t="shared" si="2"/>
        <v>0</v>
      </c>
      <c r="L45" s="49">
        <f>VLOOKUP(D45,'Holdings Manager'!$C$2:$H$63,6,FALSE)</f>
        <v>1061024.49</v>
      </c>
      <c r="M45" s="49">
        <f>VLOOKUP(D45,Sheet1!$C$2:$H$62,6,FALSE)</f>
        <v>1059577.04</v>
      </c>
      <c r="N45" s="42">
        <f t="shared" si="3"/>
        <v>1447.4499999999534</v>
      </c>
      <c r="O45" s="49">
        <f>IFERROR(VLOOKUP(D45,'Accruals Manager'!$B$2:$C$33,2,FALSE),0)</f>
        <v>4724.3599999999997</v>
      </c>
      <c r="P45" s="49">
        <v>4724.3599999999997</v>
      </c>
      <c r="Q45" s="41">
        <f t="shared" si="0"/>
        <v>0</v>
      </c>
      <c r="R45" s="43"/>
      <c r="S45" s="43"/>
    </row>
    <row r="46" spans="1:19" x14ac:dyDescent="0.2">
      <c r="A46" s="51">
        <f>VLOOKUP(D46,'Holdings Manager'!$C$2:$N$63,12,FALSE)</f>
        <v>43708</v>
      </c>
      <c r="B46" s="40" t="s">
        <v>72</v>
      </c>
      <c r="C46" s="47">
        <f>VLOOKUP(D46,'Holdings Manager'!$C$2:$O$63,13,FALSE)</f>
        <v>41</v>
      </c>
      <c r="D46" s="48">
        <v>6229597</v>
      </c>
      <c r="E46" s="48">
        <v>622959906</v>
      </c>
      <c r="F46" s="49">
        <f>VLOOKUP(D46,'Holdings Manager'!$C$2:$E$63,3,FALSE)</f>
        <v>171810</v>
      </c>
      <c r="G46" s="49">
        <f>VLOOKUP(D46,Sheet1!$C$2:$E$62,3,FALSE)</f>
        <v>171810</v>
      </c>
      <c r="H46" s="41">
        <f t="shared" si="1"/>
        <v>0</v>
      </c>
      <c r="I46" s="49">
        <f>VLOOKUP(D46,'Holdings Manager'!$C$2:$J$63,8,FALSE)</f>
        <v>1001</v>
      </c>
      <c r="J46" s="49">
        <f>VLOOKUP(D46,Sheet1!$C$2:$J$62,8,FALSE)</f>
        <v>1001</v>
      </c>
      <c r="K46" s="42">
        <f t="shared" si="2"/>
        <v>0</v>
      </c>
      <c r="L46" s="49">
        <f>VLOOKUP(D46,'Holdings Manager'!$C$2:$H$63,6,FALSE)</f>
        <v>1620253.52</v>
      </c>
      <c r="M46" s="49">
        <f>VLOOKUP(D46,Sheet1!$C$2:$H$62,6,FALSE)</f>
        <v>1618043.18</v>
      </c>
      <c r="N46" s="42">
        <f t="shared" si="3"/>
        <v>2210.3400000000838</v>
      </c>
      <c r="O46" s="49">
        <f>IFERROR(VLOOKUP(D46,'Accruals Manager'!$B$2:$C$33,2,FALSE),0)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51">
        <f>VLOOKUP(D47,'Holdings Manager'!$C$2:$N$63,12,FALSE)</f>
        <v>43708</v>
      </c>
      <c r="B47" s="40" t="s">
        <v>72</v>
      </c>
      <c r="C47" s="47">
        <f>VLOOKUP(D47,'Holdings Manager'!$C$2:$O$63,13,FALSE)</f>
        <v>41</v>
      </c>
      <c r="D47" s="48">
        <v>6054603</v>
      </c>
      <c r="E47" s="48">
        <v>605460005</v>
      </c>
      <c r="F47" s="49">
        <f>VLOOKUP(D47,'Holdings Manager'!$C$2:$E$63,3,FALSE)</f>
        <v>86685</v>
      </c>
      <c r="G47" s="49">
        <f>VLOOKUP(D47,Sheet1!$C$2:$E$62,3,FALSE)</f>
        <v>86685</v>
      </c>
      <c r="H47" s="41">
        <f t="shared" si="1"/>
        <v>0</v>
      </c>
      <c r="I47" s="49">
        <f>VLOOKUP(D47,'Holdings Manager'!$C$2:$J$63,8,FALSE)</f>
        <v>961.2</v>
      </c>
      <c r="J47" s="49">
        <f>VLOOKUP(D47,Sheet1!$C$2:$J$62,8,FALSE)</f>
        <v>961.2</v>
      </c>
      <c r="K47" s="42">
        <f t="shared" si="2"/>
        <v>0</v>
      </c>
      <c r="L47" s="49">
        <f>VLOOKUP(D47,'Holdings Manager'!$C$2:$H$63,6,FALSE)</f>
        <v>784979.25</v>
      </c>
      <c r="M47" s="49">
        <f>VLOOKUP(D47,Sheet1!$C$2:$H$62,6,FALSE)</f>
        <v>783908.38</v>
      </c>
      <c r="N47" s="42">
        <f t="shared" si="3"/>
        <v>1070.8699999999953</v>
      </c>
      <c r="O47" s="49">
        <f>IFERROR(VLOOKUP(D47,'Accruals Manager'!$B$2:$C$33,2,FALSE),0)</f>
        <v>0</v>
      </c>
      <c r="P47" s="49">
        <v>0</v>
      </c>
      <c r="Q47" s="41">
        <f t="shared" si="0"/>
        <v>0</v>
      </c>
      <c r="R47" s="43"/>
      <c r="S47" s="43"/>
    </row>
    <row r="48" spans="1:19" x14ac:dyDescent="0.2">
      <c r="A48" s="51">
        <f>VLOOKUP(D48,'Holdings Manager'!$C$2:$N$63,12,FALSE)</f>
        <v>43708</v>
      </c>
      <c r="B48" s="40" t="s">
        <v>72</v>
      </c>
      <c r="C48" s="47">
        <f>VLOOKUP(D48,'Holdings Manager'!$C$2:$O$63,13,FALSE)</f>
        <v>41</v>
      </c>
      <c r="D48" s="48">
        <v>6021500</v>
      </c>
      <c r="E48" s="48">
        <v>602150005</v>
      </c>
      <c r="F48" s="49">
        <f>VLOOKUP(D48,'Holdings Manager'!$C$2:$E$63,3,FALSE)</f>
        <v>18000</v>
      </c>
      <c r="G48" s="49">
        <f>VLOOKUP(D48,Sheet1!$C$2:$E$62,3,FALSE)</f>
        <v>18000</v>
      </c>
      <c r="H48" s="41">
        <f t="shared" si="1"/>
        <v>0</v>
      </c>
      <c r="I48" s="49">
        <f>VLOOKUP(D48,'Holdings Manager'!$C$2:$J$63,8,FALSE)</f>
        <v>1855</v>
      </c>
      <c r="J48" s="49">
        <f>VLOOKUP(D48,Sheet1!$C$2:$J$62,8,FALSE)</f>
        <v>1855</v>
      </c>
      <c r="K48" s="42">
        <f t="shared" si="2"/>
        <v>0</v>
      </c>
      <c r="L48" s="49">
        <f>VLOOKUP(D48,'Holdings Manager'!$C$2:$H$63,6,FALSE)</f>
        <v>314569.69</v>
      </c>
      <c r="M48" s="49">
        <f>VLOOKUP(D48,Sheet1!$C$2:$H$62,6,FALSE)</f>
        <v>314140.56</v>
      </c>
      <c r="N48" s="42">
        <f t="shared" si="3"/>
        <v>429.13000000000466</v>
      </c>
      <c r="O48" s="49">
        <f>IFERROR(VLOOKUP(D48,'Accruals Manager'!$B$2:$C$33,2,FALSE),0)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51">
        <f>VLOOKUP(D49,'Holdings Manager'!$C$2:$N$63,12,FALSE)</f>
        <v>43708</v>
      </c>
      <c r="B49" s="40" t="s">
        <v>72</v>
      </c>
      <c r="C49" s="47">
        <f>VLOOKUP(D49,'Holdings Manager'!$C$2:$O$63,13,FALSE)</f>
        <v>41</v>
      </c>
      <c r="D49" s="48">
        <v>5999330</v>
      </c>
      <c r="E49" s="48">
        <v>599933900</v>
      </c>
      <c r="F49" s="49">
        <f>VLOOKUP(D49,'Holdings Manager'!$C$2:$E$63,3,FALSE)</f>
        <v>8400</v>
      </c>
      <c r="G49" s="49">
        <f>VLOOKUP(D49,Sheet1!$C$2:$E$62,3,FALSE)</f>
        <v>8400</v>
      </c>
      <c r="H49" s="41">
        <f t="shared" si="1"/>
        <v>0</v>
      </c>
      <c r="I49" s="49">
        <f>VLOOKUP(D49,'Holdings Manager'!$C$2:$J$63,8,FALSE)</f>
        <v>198.6</v>
      </c>
      <c r="J49" s="49">
        <f>VLOOKUP(D49,Sheet1!$C$2:$J$62,8,FALSE)</f>
        <v>198.6</v>
      </c>
      <c r="K49" s="42">
        <f t="shared" si="2"/>
        <v>0</v>
      </c>
      <c r="L49" s="49">
        <f>VLOOKUP(D49,'Holdings Manager'!$C$2:$H$63,6,FALSE)</f>
        <v>1837149.35</v>
      </c>
      <c r="M49" s="49">
        <f>VLOOKUP(D49,Sheet1!$C$2:$H$62,6,FALSE)</f>
        <v>1833228.94</v>
      </c>
      <c r="N49" s="42">
        <f t="shared" si="3"/>
        <v>3920.410000000149</v>
      </c>
      <c r="O49" s="49">
        <f>IFERROR(VLOOKUP(D49,'Accruals Manager'!$B$2:$C$33,2,FALSE),0)</f>
        <v>0</v>
      </c>
      <c r="P49" s="49">
        <v>0</v>
      </c>
      <c r="Q49" s="41">
        <f t="shared" si="0"/>
        <v>0</v>
      </c>
      <c r="R49" s="43"/>
      <c r="S49" s="43"/>
    </row>
    <row r="50" spans="1:19" x14ac:dyDescent="0.2">
      <c r="A50" s="51">
        <f>VLOOKUP(D50,'Holdings Manager'!$C$2:$N$63,12,FALSE)</f>
        <v>43708</v>
      </c>
      <c r="B50" s="40" t="s">
        <v>72</v>
      </c>
      <c r="C50" s="47">
        <f>VLOOKUP(D50,'Holdings Manager'!$C$2:$O$63,13,FALSE)</f>
        <v>41</v>
      </c>
      <c r="D50" s="48">
        <v>5889505</v>
      </c>
      <c r="E50" s="48">
        <v>588950907</v>
      </c>
      <c r="F50" s="49">
        <f>VLOOKUP(D50,'Holdings Manager'!$C$2:$E$63,3,FALSE)</f>
        <v>53225</v>
      </c>
      <c r="G50" s="49">
        <f>VLOOKUP(D50,Sheet1!$C$2:$E$62,3,FALSE)</f>
        <v>53225</v>
      </c>
      <c r="H50" s="41">
        <f t="shared" si="1"/>
        <v>0</v>
      </c>
      <c r="I50" s="49">
        <f>VLOOKUP(D50,'Holdings Manager'!$C$2:$J$63,8,FALSE)</f>
        <v>15.747999999999999</v>
      </c>
      <c r="J50" s="49">
        <f>VLOOKUP(D50,Sheet1!$C$2:$J$62,8,FALSE)</f>
        <v>15.75</v>
      </c>
      <c r="K50" s="42">
        <f t="shared" si="2"/>
        <v>-2.0000000000006679E-3</v>
      </c>
      <c r="L50" s="49">
        <f>VLOOKUP(D50,'Holdings Manager'!$C$2:$H$63,6,FALSE)</f>
        <v>923053.79</v>
      </c>
      <c r="M50" s="49">
        <f>VLOOKUP(D50,Sheet1!$C$2:$H$62,6,FALSE)</f>
        <v>921084.02</v>
      </c>
      <c r="N50" s="42">
        <f t="shared" si="3"/>
        <v>1969.7700000000186</v>
      </c>
      <c r="O50" s="49">
        <f>IFERROR(VLOOKUP(D50,'Accruals Manager'!$B$2:$C$33,2,FALSE),0)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51">
        <f>VLOOKUP(D51,'Holdings Manager'!$C$2:$N$63,12,FALSE)</f>
        <v>43708</v>
      </c>
      <c r="B51" s="40" t="s">
        <v>72</v>
      </c>
      <c r="C51" s="47">
        <f>VLOOKUP(D51,'Holdings Manager'!$C$2:$O$63,13,FALSE)</f>
        <v>41</v>
      </c>
      <c r="D51" s="48">
        <v>5330047</v>
      </c>
      <c r="E51" s="48">
        <v>533004909</v>
      </c>
      <c r="F51" s="49">
        <f>VLOOKUP(D51,'Holdings Manager'!$C$2:$E$63,3,FALSE)</f>
        <v>11395</v>
      </c>
      <c r="G51" s="49">
        <f>VLOOKUP(D51,Sheet1!$C$2:$E$62,3,FALSE)</f>
        <v>11395</v>
      </c>
      <c r="H51" s="41">
        <f t="shared" si="1"/>
        <v>0</v>
      </c>
      <c r="I51" s="49">
        <f>VLOOKUP(D51,'Holdings Manager'!$C$2:$J$63,8,FALSE)</f>
        <v>128.15</v>
      </c>
      <c r="J51" s="49">
        <f>VLOOKUP(D51,Sheet1!$C$2:$J$62,8,FALSE)</f>
        <v>128.15</v>
      </c>
      <c r="K51" s="42">
        <f t="shared" si="2"/>
        <v>0</v>
      </c>
      <c r="L51" s="49">
        <f>VLOOKUP(D51,'Holdings Manager'!$C$2:$H$63,6,FALSE)</f>
        <v>1608121.55</v>
      </c>
      <c r="M51" s="49">
        <f>VLOOKUP(D51,Sheet1!$C$2:$H$62,6,FALSE)</f>
        <v>1604689.88</v>
      </c>
      <c r="N51" s="42">
        <f t="shared" si="3"/>
        <v>3431.6700000001583</v>
      </c>
      <c r="O51" s="49">
        <f>IFERROR(VLOOKUP(D51,'Accruals Manager'!$B$2:$C$33,2,FALSE),0)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51">
        <f>VLOOKUP(D52,'Holdings Manager'!$C$2:$N$63,12,FALSE)</f>
        <v>43708</v>
      </c>
      <c r="B52" s="40" t="s">
        <v>72</v>
      </c>
      <c r="C52" s="47">
        <f>VLOOKUP(D52,'Holdings Manager'!$C$2:$O$63,13,FALSE)</f>
        <v>41</v>
      </c>
      <c r="D52" s="48">
        <v>4031879</v>
      </c>
      <c r="E52" s="48">
        <v>403187909</v>
      </c>
      <c r="F52" s="49">
        <f>VLOOKUP(D52,'Holdings Manager'!$C$2:$E$63,3,FALSE)</f>
        <v>43721</v>
      </c>
      <c r="G52" s="49">
        <f>VLOOKUP(D52,Sheet1!$C$2:$E$62,3,FALSE)</f>
        <v>43721</v>
      </c>
      <c r="H52" s="41">
        <f t="shared" si="1"/>
        <v>0</v>
      </c>
      <c r="I52" s="49">
        <f>VLOOKUP(D52,'Holdings Manager'!$C$2:$J$63,8,FALSE)</f>
        <v>21.75</v>
      </c>
      <c r="J52" s="49">
        <f>VLOOKUP(D52,Sheet1!$C$2:$J$62,8,FALSE)</f>
        <v>21.75</v>
      </c>
      <c r="K52" s="42">
        <f t="shared" si="2"/>
        <v>0</v>
      </c>
      <c r="L52" s="49">
        <f>VLOOKUP(D52,'Holdings Manager'!$C$2:$H$63,6,FALSE)</f>
        <v>1047213.62</v>
      </c>
      <c r="M52" s="49">
        <f>VLOOKUP(D52,Sheet1!$C$2:$H$62,6,FALSE)</f>
        <v>1044978.9</v>
      </c>
      <c r="N52" s="42">
        <f t="shared" si="3"/>
        <v>2234.7199999999721</v>
      </c>
      <c r="O52" s="49">
        <f>IFERROR(VLOOKUP(D52,'Accruals Manager'!$B$2:$C$33,2,FALSE),0)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51">
        <f>VLOOKUP(D53,'Holdings Manager'!$C$2:$N$63,12,FALSE)</f>
        <v>43708</v>
      </c>
      <c r="B53" s="40" t="s">
        <v>72</v>
      </c>
      <c r="C53" s="47">
        <f>VLOOKUP(D53,'Holdings Manager'!$C$2:$O$63,13,FALSE)</f>
        <v>43</v>
      </c>
      <c r="D53" s="48">
        <v>2821481</v>
      </c>
      <c r="E53" s="48">
        <v>835699307</v>
      </c>
      <c r="F53" s="49">
        <f>VLOOKUP(D53,'Holdings Manager'!$C$2:$E$63,3,FALSE)</f>
        <v>41226</v>
      </c>
      <c r="G53" s="49">
        <f>VLOOKUP(D53,Sheet1!$C$2:$E$62,3,FALSE)</f>
        <v>41226</v>
      </c>
      <c r="H53" s="41">
        <f t="shared" si="1"/>
        <v>0</v>
      </c>
      <c r="I53" s="49">
        <f>VLOOKUP(D53,'Holdings Manager'!$C$2:$J$63,8,FALSE)</f>
        <v>56.91</v>
      </c>
      <c r="J53" s="49">
        <f>VLOOKUP(D53,Sheet1!$C$2:$J$62,8,FALSE)</f>
        <v>56.91</v>
      </c>
      <c r="K53" s="42">
        <f t="shared" si="2"/>
        <v>0</v>
      </c>
      <c r="L53" s="49">
        <f>VLOOKUP(D53,'Holdings Manager'!$C$2:$H$63,6,FALSE)</f>
        <v>2346171.66</v>
      </c>
      <c r="M53" s="49">
        <f>VLOOKUP(D53,Sheet1!$C$2:$H$62,6,FALSE)</f>
        <v>2346171.66</v>
      </c>
      <c r="N53" s="42">
        <f t="shared" si="3"/>
        <v>0</v>
      </c>
      <c r="O53" s="49">
        <f>IFERROR(VLOOKUP(D53,'Accruals Manager'!$B$2:$C$33,2,FALSE),0)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51">
        <f>VLOOKUP(D54,'Holdings Manager'!$C$2:$N$63,12,FALSE)</f>
        <v>43708</v>
      </c>
      <c r="B54" s="40" t="s">
        <v>72</v>
      </c>
      <c r="C54" s="47">
        <f>VLOOKUP(D54,'Holdings Manager'!$C$2:$O$63,13,FALSE)</f>
        <v>41</v>
      </c>
      <c r="D54" s="48">
        <v>2793182</v>
      </c>
      <c r="E54" s="48">
        <v>292505104</v>
      </c>
      <c r="F54" s="49">
        <f>VLOOKUP(D54,'Holdings Manager'!$C$2:$E$63,3,FALSE)</f>
        <v>101063</v>
      </c>
      <c r="G54" s="49">
        <f>VLOOKUP(D54,Sheet1!$C$2:$E$62,3,FALSE)</f>
        <v>101063</v>
      </c>
      <c r="H54" s="41">
        <f t="shared" si="1"/>
        <v>0</v>
      </c>
      <c r="I54" s="49">
        <f>VLOOKUP(D54,'Holdings Manager'!$C$2:$J$63,8,FALSE)</f>
        <v>4.4400000000000004</v>
      </c>
      <c r="J54" s="49">
        <f>VLOOKUP(D54,Sheet1!$C$2:$J$62,8,FALSE)</f>
        <v>4.4400000000000004</v>
      </c>
      <c r="K54" s="42">
        <f t="shared" si="2"/>
        <v>0</v>
      </c>
      <c r="L54" s="49">
        <f>VLOOKUP(D54,'Holdings Manager'!$C$2:$H$63,6,FALSE)</f>
        <v>448719.72</v>
      </c>
      <c r="M54" s="49">
        <f>VLOOKUP(D54,Sheet1!$C$2:$H$62,6,FALSE)</f>
        <v>448719.72</v>
      </c>
      <c r="N54" s="42">
        <f t="shared" si="3"/>
        <v>0</v>
      </c>
      <c r="O54" s="49">
        <f>IFERROR(VLOOKUP(D54,'Accruals Manager'!$B$2:$C$33,2,FALSE),0)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51">
        <f>VLOOKUP(D55,'Holdings Manager'!$C$2:$N$63,12,FALSE)</f>
        <v>43708</v>
      </c>
      <c r="B55" s="40" t="s">
        <v>72</v>
      </c>
      <c r="C55" s="47">
        <f>VLOOKUP(D55,'Holdings Manager'!$C$2:$O$63,13,FALSE)</f>
        <v>43</v>
      </c>
      <c r="D55" s="48">
        <v>2775135</v>
      </c>
      <c r="E55" s="48">
        <v>803054204</v>
      </c>
      <c r="F55" s="49">
        <f>VLOOKUP(D55,'Holdings Manager'!$C$2:$E$63,3,FALSE)</f>
        <v>13700</v>
      </c>
      <c r="G55" s="49">
        <f>VLOOKUP(D55,Sheet1!$C$2:$E$62,3,FALSE)</f>
        <v>13700</v>
      </c>
      <c r="H55" s="41">
        <f t="shared" si="1"/>
        <v>0</v>
      </c>
      <c r="I55" s="49">
        <f>VLOOKUP(D55,'Holdings Manager'!$C$2:$J$63,8,FALSE)</f>
        <v>119.15</v>
      </c>
      <c r="J55" s="49">
        <f>VLOOKUP(D55,Sheet1!$C$2:$J$62,8,FALSE)</f>
        <v>119.15</v>
      </c>
      <c r="K55" s="42">
        <f t="shared" si="2"/>
        <v>0</v>
      </c>
      <c r="L55" s="49">
        <f>VLOOKUP(D55,'Holdings Manager'!$C$2:$H$63,6,FALSE)</f>
        <v>1632355</v>
      </c>
      <c r="M55" s="49">
        <f>VLOOKUP(D55,Sheet1!$C$2:$H$62,6,FALSE)</f>
        <v>1632355</v>
      </c>
      <c r="N55" s="42">
        <f t="shared" si="3"/>
        <v>0</v>
      </c>
      <c r="O55" s="49">
        <f>IFERROR(VLOOKUP(D55,'Accruals Manager'!$B$2:$C$33,2,FALSE),0)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51">
        <f>VLOOKUP(D56,'Holdings Manager'!$C$2:$N$63,12,FALSE)</f>
        <v>43708</v>
      </c>
      <c r="B56" s="40" t="s">
        <v>72</v>
      </c>
      <c r="C56" s="47">
        <f>VLOOKUP(D56,'Holdings Manager'!$C$2:$O$63,13,FALSE)</f>
        <v>43</v>
      </c>
      <c r="D56" s="48">
        <v>2704485</v>
      </c>
      <c r="E56" s="48">
        <v>705015105</v>
      </c>
      <c r="F56" s="49">
        <f>VLOOKUP(D56,'Holdings Manager'!$C$2:$E$63,3,FALSE)</f>
        <v>99014</v>
      </c>
      <c r="G56" s="49">
        <f>VLOOKUP(D56,Sheet1!$C$2:$E$62,3,FALSE)</f>
        <v>99014</v>
      </c>
      <c r="H56" s="41">
        <f t="shared" si="1"/>
        <v>0</v>
      </c>
      <c r="I56" s="49">
        <f>VLOOKUP(D56,'Holdings Manager'!$C$2:$J$63,8,FALSE)</f>
        <v>10.09</v>
      </c>
      <c r="J56" s="49">
        <f>VLOOKUP(D56,Sheet1!$C$2:$J$62,8,FALSE)</f>
        <v>10.09</v>
      </c>
      <c r="K56" s="42">
        <f t="shared" si="2"/>
        <v>0</v>
      </c>
      <c r="L56" s="49">
        <f>VLOOKUP(D56,'Holdings Manager'!$C$2:$H$63,6,FALSE)</f>
        <v>999051.26</v>
      </c>
      <c r="M56" s="49">
        <f>VLOOKUP(D56,Sheet1!$C$2:$H$62,6,FALSE)</f>
        <v>999051.26</v>
      </c>
      <c r="N56" s="42">
        <f t="shared" si="3"/>
        <v>0</v>
      </c>
      <c r="O56" s="49">
        <f>IFERROR(VLOOKUP(D56,'Accruals Manager'!$B$2:$C$33,2,FALSE),0)</f>
        <v>7230</v>
      </c>
      <c r="P56" s="49">
        <v>7230</v>
      </c>
      <c r="Q56" s="41">
        <f t="shared" si="0"/>
        <v>0</v>
      </c>
      <c r="R56" s="43"/>
      <c r="S56" s="43"/>
    </row>
    <row r="57" spans="1:19" x14ac:dyDescent="0.2">
      <c r="A57" s="51">
        <f>VLOOKUP(D57,'Holdings Manager'!$C$2:$N$63,12,FALSE)</f>
        <v>43708</v>
      </c>
      <c r="B57" s="40" t="s">
        <v>72</v>
      </c>
      <c r="C57" s="47">
        <f>VLOOKUP(D57,'Holdings Manager'!$C$2:$O$63,13,FALSE)</f>
        <v>41</v>
      </c>
      <c r="D57" s="48">
        <v>2655657</v>
      </c>
      <c r="E57" s="48">
        <v>683715106</v>
      </c>
      <c r="F57" s="49">
        <f>VLOOKUP(D57,'Holdings Manager'!$C$2:$E$63,3,FALSE)</f>
        <v>30760</v>
      </c>
      <c r="G57" s="49">
        <f>VLOOKUP(D57,Sheet1!$C$2:$E$62,3,FALSE)</f>
        <v>30760</v>
      </c>
      <c r="H57" s="41">
        <f t="shared" si="1"/>
        <v>0</v>
      </c>
      <c r="I57" s="49">
        <f>VLOOKUP(D57,'Holdings Manager'!$C$2:$J$63,8,FALSE)</f>
        <v>39.090000000000003</v>
      </c>
      <c r="J57" s="49">
        <f>VLOOKUP(D57,Sheet1!$C$2:$J$62,8,FALSE)</f>
        <v>39.090000000000003</v>
      </c>
      <c r="K57" s="42">
        <f t="shared" si="2"/>
        <v>0</v>
      </c>
      <c r="L57" s="49">
        <f>VLOOKUP(D57,'Holdings Manager'!$C$2:$H$63,6,FALSE)</f>
        <v>1202408.3999999999</v>
      </c>
      <c r="M57" s="49">
        <f>VLOOKUP(D57,Sheet1!$C$2:$H$62,6,FALSE)</f>
        <v>1202408.3999999999</v>
      </c>
      <c r="N57" s="42">
        <f t="shared" si="3"/>
        <v>0</v>
      </c>
      <c r="O57" s="49">
        <f>IFERROR(VLOOKUP(D57,'Accruals Manager'!$B$2:$C$33,2,FALSE),0)</f>
        <v>5370.7</v>
      </c>
      <c r="P57" s="49">
        <v>5370.7</v>
      </c>
      <c r="Q57" s="41">
        <f t="shared" si="0"/>
        <v>0</v>
      </c>
      <c r="R57" s="43"/>
      <c r="S57" s="43"/>
    </row>
    <row r="58" spans="1:19" x14ac:dyDescent="0.2">
      <c r="A58" s="51">
        <f>VLOOKUP(D58,'Holdings Manager'!$C$2:$N$63,12,FALSE)</f>
        <v>43708</v>
      </c>
      <c r="B58" s="40" t="s">
        <v>72</v>
      </c>
      <c r="C58" s="47">
        <f>VLOOKUP(D58,'Holdings Manager'!$C$2:$O$63,13,FALSE)</f>
        <v>43</v>
      </c>
      <c r="D58" s="48">
        <v>2615565</v>
      </c>
      <c r="E58" s="48" t="s">
        <v>61</v>
      </c>
      <c r="F58" s="49">
        <f>VLOOKUP(D58,'Holdings Manager'!$C$2:$E$63,3,FALSE)</f>
        <v>40885</v>
      </c>
      <c r="G58" s="49">
        <f>VLOOKUP(D58,Sheet1!$C$2:$E$62,3,FALSE)</f>
        <v>40885</v>
      </c>
      <c r="H58" s="41">
        <f t="shared" si="1"/>
        <v>0</v>
      </c>
      <c r="I58" s="49">
        <f>VLOOKUP(D58,'Holdings Manager'!$C$2:$J$63,8,FALSE)</f>
        <v>47.96</v>
      </c>
      <c r="J58" s="49">
        <f>VLOOKUP(D58,Sheet1!$C$2:$J$62,8,FALSE)</f>
        <v>47.96</v>
      </c>
      <c r="K58" s="42">
        <f t="shared" si="2"/>
        <v>0</v>
      </c>
      <c r="L58" s="49">
        <f>VLOOKUP(D58,'Holdings Manager'!$C$2:$H$63,6,FALSE)</f>
        <v>1960844.6</v>
      </c>
      <c r="M58" s="49">
        <f>VLOOKUP(D58,Sheet1!$C$2:$H$62,6,FALSE)</f>
        <v>1960844.6</v>
      </c>
      <c r="N58" s="42">
        <f t="shared" si="3"/>
        <v>0</v>
      </c>
      <c r="O58" s="49">
        <f>IFERROR(VLOOKUP(D58,'Accruals Manager'!$B$2:$C$33,2,FALSE),0)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51">
        <f>VLOOKUP(D59,'Holdings Manager'!$C$2:$N$63,12,FALSE)</f>
        <v>43708</v>
      </c>
      <c r="B59" s="40" t="s">
        <v>72</v>
      </c>
      <c r="C59" s="47">
        <f>VLOOKUP(D59,'Holdings Manager'!$C$2:$O$63,13,FALSE)</f>
        <v>43</v>
      </c>
      <c r="D59" s="48">
        <v>2559975</v>
      </c>
      <c r="E59" s="48" t="s">
        <v>64</v>
      </c>
      <c r="F59" s="49">
        <f>VLOOKUP(D59,'Holdings Manager'!$C$2:$E$63,3,FALSE)</f>
        <v>22414</v>
      </c>
      <c r="G59" s="49">
        <f>VLOOKUP(D59,Sheet1!$C$2:$E$62,3,FALSE)</f>
        <v>22414</v>
      </c>
      <c r="H59" s="41">
        <f t="shared" si="1"/>
        <v>0</v>
      </c>
      <c r="I59" s="49">
        <f>VLOOKUP(D59,'Holdings Manager'!$C$2:$J$63,8,FALSE)</f>
        <v>17.260000000000002</v>
      </c>
      <c r="J59" s="49">
        <f>VLOOKUP(D59,Sheet1!$C$2:$J$62,8,FALSE)</f>
        <v>17.34</v>
      </c>
      <c r="K59" s="42">
        <f t="shared" si="2"/>
        <v>-7.9999999999998295E-2</v>
      </c>
      <c r="L59" s="49">
        <f>VLOOKUP(D59,'Holdings Manager'!$C$2:$H$63,6,FALSE)</f>
        <v>386865.64</v>
      </c>
      <c r="M59" s="49">
        <f>VLOOKUP(D59,Sheet1!$C$2:$H$62,6,FALSE)</f>
        <v>388726</v>
      </c>
      <c r="N59" s="42">
        <f t="shared" si="3"/>
        <v>-1860.359999999986</v>
      </c>
      <c r="O59" s="49">
        <f>IFERROR(VLOOKUP(D59,'Accruals Manager'!$B$2:$C$33,2,FALSE),0)</f>
        <v>0</v>
      </c>
      <c r="P59" s="49">
        <v>0</v>
      </c>
      <c r="Q59" s="41">
        <f t="shared" si="0"/>
        <v>0</v>
      </c>
      <c r="R59" s="43" t="s">
        <v>47</v>
      </c>
      <c r="S59" s="43"/>
    </row>
    <row r="60" spans="1:19" x14ac:dyDescent="0.2">
      <c r="A60" s="51">
        <f>VLOOKUP(D60,'Holdings Manager'!$C$2:$N$63,12,FALSE)</f>
        <v>43708</v>
      </c>
      <c r="B60" s="40" t="s">
        <v>72</v>
      </c>
      <c r="C60" s="47">
        <f>VLOOKUP(D60,'Holdings Manager'!$C$2:$O$63,13,FALSE)</f>
        <v>43</v>
      </c>
      <c r="D60" s="48">
        <v>2430025</v>
      </c>
      <c r="E60" s="48">
        <v>861012102</v>
      </c>
      <c r="F60" s="49">
        <f>VLOOKUP(D60,'Holdings Manager'!$C$2:$E$63,3,FALSE)</f>
        <v>64583</v>
      </c>
      <c r="G60" s="49">
        <f>VLOOKUP(D60,Sheet1!$C$2:$E$62,3,FALSE)</f>
        <v>64583</v>
      </c>
      <c r="H60" s="41">
        <f t="shared" si="1"/>
        <v>0</v>
      </c>
      <c r="I60" s="49">
        <f>VLOOKUP(D60,'Holdings Manager'!$C$2:$J$63,8,FALSE)</f>
        <v>17.7</v>
      </c>
      <c r="J60" s="49">
        <f>VLOOKUP(D60,Sheet1!$C$2:$J$62,8,FALSE)</f>
        <v>17.7</v>
      </c>
      <c r="K60" s="42">
        <f t="shared" si="2"/>
        <v>0</v>
      </c>
      <c r="L60" s="49">
        <f>VLOOKUP(D60,'Holdings Manager'!$C$2:$H$63,6,FALSE)</f>
        <v>1143119.1000000001</v>
      </c>
      <c r="M60" s="49">
        <f>VLOOKUP(D60,Sheet1!$C$2:$H$62,6,FALSE)</f>
        <v>1143119.1000000001</v>
      </c>
      <c r="N60" s="42">
        <f t="shared" si="3"/>
        <v>0</v>
      </c>
      <c r="O60" s="49">
        <f>IFERROR(VLOOKUP(D60,'Accruals Manager'!$B$2:$C$33,2,FALSE),0)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51">
        <f>VLOOKUP(D61,'Holdings Manager'!$C$2:$N$63,12,FALSE)</f>
        <v>43708</v>
      </c>
      <c r="B61" s="40" t="s">
        <v>72</v>
      </c>
      <c r="C61" s="47">
        <f>VLOOKUP(D61,'Holdings Manager'!$C$2:$O$63,13,FALSE)</f>
        <v>43</v>
      </c>
      <c r="D61" s="48">
        <v>2402444</v>
      </c>
      <c r="E61" s="48">
        <v>686330101</v>
      </c>
      <c r="F61" s="49">
        <f>VLOOKUP(D61,'Holdings Manager'!$C$2:$E$63,3,FALSE)</f>
        <v>10507</v>
      </c>
      <c r="G61" s="49">
        <f>VLOOKUP(D61,Sheet1!$C$2:$E$62,3,FALSE)</f>
        <v>10507</v>
      </c>
      <c r="H61" s="41">
        <f t="shared" si="1"/>
        <v>0</v>
      </c>
      <c r="I61" s="49">
        <f>VLOOKUP(D61,'Holdings Manager'!$C$2:$J$63,8,FALSE)</f>
        <v>73.86</v>
      </c>
      <c r="J61" s="49">
        <f>VLOOKUP(D61,Sheet1!$C$2:$J$62,8,FALSE)</f>
        <v>73.86</v>
      </c>
      <c r="K61" s="42">
        <f t="shared" si="2"/>
        <v>0</v>
      </c>
      <c r="L61" s="49">
        <f>VLOOKUP(D61,'Holdings Manager'!$C$2:$H$63,6,FALSE)</f>
        <v>776047.02</v>
      </c>
      <c r="M61" s="49">
        <f>VLOOKUP(D61,Sheet1!$C$2:$H$62,6,FALSE)</f>
        <v>776047.02</v>
      </c>
      <c r="N61" s="42">
        <f t="shared" si="3"/>
        <v>0</v>
      </c>
      <c r="O61" s="49">
        <f>IFERROR(VLOOKUP(D61,'Accruals Manager'!$B$2:$C$33,2,FALSE),0)</f>
        <v>0</v>
      </c>
      <c r="P61" s="49">
        <v>0</v>
      </c>
      <c r="Q61" s="41">
        <f t="shared" si="0"/>
        <v>0</v>
      </c>
      <c r="R61" s="43"/>
      <c r="S61" s="43"/>
    </row>
    <row r="62" spans="1:19" x14ac:dyDescent="0.2">
      <c r="A62" s="51">
        <f>VLOOKUP(D62,'Holdings Manager'!$C$2:$N$63,12,FALSE)</f>
        <v>43708</v>
      </c>
      <c r="B62" s="40" t="s">
        <v>72</v>
      </c>
      <c r="C62" s="47">
        <f>VLOOKUP(D62,'Holdings Manager'!$C$2:$O$63,13,FALSE)</f>
        <v>41</v>
      </c>
      <c r="D62" s="48">
        <v>2311614</v>
      </c>
      <c r="E62" s="48" t="s">
        <v>69</v>
      </c>
      <c r="F62" s="49">
        <f>VLOOKUP(D62,'Holdings Manager'!$C$2:$E$63,3,FALSE)</f>
        <v>13944</v>
      </c>
      <c r="G62" s="49">
        <f>VLOOKUP(D62,Sheet1!$C$2:$E$62,3,FALSE)</f>
        <v>13944</v>
      </c>
      <c r="H62" s="41">
        <f t="shared" si="1"/>
        <v>0</v>
      </c>
      <c r="I62" s="49">
        <f>VLOOKUP(D62,'Holdings Manager'!$C$2:$J$63,8,FALSE)</f>
        <v>155.02000000000001</v>
      </c>
      <c r="J62" s="49">
        <f>VLOOKUP(D62,Sheet1!$C$2:$J$62,8,FALSE)</f>
        <v>155.02000000000001</v>
      </c>
      <c r="K62" s="42">
        <f t="shared" si="2"/>
        <v>0</v>
      </c>
      <c r="L62" s="49">
        <f>VLOOKUP(D62,'Holdings Manager'!$C$2:$H$63,6,FALSE)</f>
        <v>2161598.88</v>
      </c>
      <c r="M62" s="49">
        <f>VLOOKUP(D62,Sheet1!$C$2:$H$62,6,FALSE)</f>
        <v>2161598.88</v>
      </c>
      <c r="N62" s="42">
        <f t="shared" si="3"/>
        <v>0</v>
      </c>
      <c r="O62" s="49">
        <f>IFERROR(VLOOKUP(D62,'Accruals Manager'!$B$2:$C$33,2,FALSE),0)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51">
        <f>VLOOKUP(D63,'Holdings Manager'!$C$2:$N$63,12,FALSE)</f>
        <v>43708</v>
      </c>
      <c r="B63" s="40" t="s">
        <v>72</v>
      </c>
      <c r="C63" s="47">
        <f>VLOOKUP(D63,'Holdings Manager'!$C$2:$O$63,13,FALSE)</f>
        <v>41</v>
      </c>
      <c r="D63" s="48">
        <v>2181334</v>
      </c>
      <c r="E63" s="48" t="s">
        <v>60</v>
      </c>
      <c r="F63" s="49">
        <f>VLOOKUP(D63,'Holdings Manager'!$C$2:$E$63,3,FALSE)</f>
        <v>13734</v>
      </c>
      <c r="G63" s="49">
        <f>VLOOKUP(D63,Sheet1!$C$2:$E$62,3,FALSE)</f>
        <v>13734</v>
      </c>
      <c r="H63" s="41">
        <f t="shared" si="1"/>
        <v>0</v>
      </c>
      <c r="I63" s="49">
        <f>VLOOKUP(D63,'Holdings Manager'!$C$2:$J$63,8,FALSE)</f>
        <v>107.7</v>
      </c>
      <c r="J63" s="49">
        <f>VLOOKUP(D63,Sheet1!$C$2:$J$62,8,FALSE)</f>
        <v>107.7</v>
      </c>
      <c r="K63" s="42">
        <f t="shared" si="2"/>
        <v>0</v>
      </c>
      <c r="L63" s="49">
        <f>VLOOKUP(D63,'Holdings Manager'!$C$2:$H$63,6,FALSE)</f>
        <v>1479151.8</v>
      </c>
      <c r="M63" s="49">
        <f>VLOOKUP(D63,Sheet1!$C$2:$H$62,6,FALSE)</f>
        <v>1479151.8</v>
      </c>
      <c r="N63" s="42">
        <f t="shared" si="3"/>
        <v>0</v>
      </c>
      <c r="O63" s="49">
        <f>IFERROR(VLOOKUP(D63,'Accruals Manager'!$B$2:$C$33,2,FALSE),0)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51">
        <f>VLOOKUP(D64,'Holdings Manager'!$C$2:$N$63,12,FALSE)</f>
        <v>43708</v>
      </c>
      <c r="B64" s="40" t="s">
        <v>72</v>
      </c>
      <c r="C64" s="47">
        <f>VLOOKUP(D64,'Holdings Manager'!$C$2:$O$63,13,FALSE)</f>
        <v>41</v>
      </c>
      <c r="D64" s="48">
        <v>2125097</v>
      </c>
      <c r="E64" s="48">
        <v>124765108</v>
      </c>
      <c r="F64" s="49">
        <f>VLOOKUP(D64,'Holdings Manager'!$C$2:$E$63,3,FALSE)</f>
        <v>61706</v>
      </c>
      <c r="G64" s="49">
        <f>VLOOKUP(D64,Sheet1!$C$2:$E$62,3,FALSE)</f>
        <v>61706</v>
      </c>
      <c r="H64" s="41">
        <f t="shared" si="1"/>
        <v>0</v>
      </c>
      <c r="I64" s="49">
        <f>VLOOKUP(D64,'Holdings Manager'!$C$2:$J$63,8,FALSE)</f>
        <v>26.17</v>
      </c>
      <c r="J64" s="49">
        <f>VLOOKUP(D64,Sheet1!$C$2:$J$62,8,FALSE)</f>
        <v>26.17</v>
      </c>
      <c r="K64" s="42">
        <f t="shared" si="2"/>
        <v>0</v>
      </c>
      <c r="L64" s="49">
        <f>VLOOKUP(D64,'Holdings Manager'!$C$2:$H$63,6,FALSE)</f>
        <v>1614846.02</v>
      </c>
      <c r="M64" s="49">
        <f>VLOOKUP(D64,Sheet1!$C$2:$H$62,6,FALSE)</f>
        <v>1614846.02</v>
      </c>
      <c r="N64" s="42">
        <f t="shared" si="3"/>
        <v>0</v>
      </c>
      <c r="O64" s="49">
        <f>IFERROR(VLOOKUP(D64,'Accruals Manager'!$B$2:$C$33,2,FALSE),0)</f>
        <v>0</v>
      </c>
      <c r="P64" s="49">
        <v>0</v>
      </c>
      <c r="Q64" s="41">
        <f t="shared" si="0"/>
        <v>0</v>
      </c>
      <c r="R64" s="43"/>
      <c r="S64" s="43"/>
    </row>
    <row r="65" spans="1:19" x14ac:dyDescent="0.2">
      <c r="A65" s="51">
        <f>VLOOKUP(D65,'Holdings Manager'!$C$2:$N$63,12,FALSE)</f>
        <v>43708</v>
      </c>
      <c r="B65" s="40" t="s">
        <v>72</v>
      </c>
      <c r="C65" s="47">
        <f>VLOOKUP(D65,'Holdings Manager'!$C$2:$O$63,13,FALSE)</f>
        <v>41</v>
      </c>
      <c r="D65" s="48">
        <v>2124533</v>
      </c>
      <c r="E65" s="48">
        <v>878742204</v>
      </c>
      <c r="F65" s="49">
        <f>VLOOKUP(D65,'Holdings Manager'!$C$2:$E$63,3,FALSE)</f>
        <v>26789</v>
      </c>
      <c r="G65" s="49">
        <f>VLOOKUP(D65,Sheet1!$C$2:$E$62,3,FALSE)</f>
        <v>26789</v>
      </c>
      <c r="H65" s="41">
        <f t="shared" si="1"/>
        <v>0</v>
      </c>
      <c r="I65" s="49">
        <f>VLOOKUP(D65,'Holdings Manager'!$C$2:$J$63,8,FALSE)</f>
        <v>17.03</v>
      </c>
      <c r="J65" s="49">
        <f>VLOOKUP(D65,Sheet1!$C$2:$J$62,8,FALSE)</f>
        <v>17.03</v>
      </c>
      <c r="K65" s="42">
        <f t="shared" si="2"/>
        <v>0</v>
      </c>
      <c r="L65" s="49">
        <f>VLOOKUP(D65,'Holdings Manager'!$C$2:$H$63,6,FALSE)</f>
        <v>456216.67</v>
      </c>
      <c r="M65" s="49">
        <f>VLOOKUP(D65,Sheet1!$C$2:$H$62,6,FALSE)</f>
        <v>456216.67</v>
      </c>
      <c r="N65" s="42">
        <f t="shared" si="3"/>
        <v>0</v>
      </c>
      <c r="O65" s="49">
        <f>IFERROR(VLOOKUP(D65,'Accruals Manager'!$B$2:$C$33,2,FALSE),0)</f>
        <v>0</v>
      </c>
      <c r="P65" s="49">
        <v>0</v>
      </c>
      <c r="Q65" s="41">
        <f t="shared" si="0"/>
        <v>0</v>
      </c>
      <c r="R65" s="43"/>
      <c r="S65" s="43"/>
    </row>
    <row r="66" spans="1:19" x14ac:dyDescent="0.2">
      <c r="A66" s="51">
        <f>VLOOKUP(D66,'Holdings Manager'!$C$2:$N$63,12,FALSE)</f>
        <v>43708</v>
      </c>
      <c r="B66" s="40" t="s">
        <v>72</v>
      </c>
      <c r="C66" s="47">
        <f>VLOOKUP(D66,'Holdings Manager'!$C$2:$O$63,13,FALSE)</f>
        <v>43</v>
      </c>
      <c r="D66" s="48">
        <v>2031730</v>
      </c>
      <c r="E66" s="48">
        <v>294821608</v>
      </c>
      <c r="F66" s="49">
        <f>VLOOKUP(D66,'Holdings Manager'!$C$2:$E$63,3,FALSE)</f>
        <v>165319</v>
      </c>
      <c r="G66" s="49">
        <f>VLOOKUP(D66,Sheet1!$C$2:$E$62,3,FALSE)</f>
        <v>165319</v>
      </c>
      <c r="H66" s="41">
        <f t="shared" si="1"/>
        <v>0</v>
      </c>
      <c r="I66" s="49">
        <f>VLOOKUP(D66,'Holdings Manager'!$C$2:$J$63,8,FALSE)</f>
        <v>7.84</v>
      </c>
      <c r="J66" s="49">
        <f>VLOOKUP(D66,Sheet1!$C$2:$J$62,8,FALSE)</f>
        <v>7.84</v>
      </c>
      <c r="K66" s="42">
        <f t="shared" si="2"/>
        <v>0</v>
      </c>
      <c r="L66" s="49">
        <f>VLOOKUP(D66,'Holdings Manager'!$C$2:$H$63,6,FALSE)</f>
        <v>1296100.96</v>
      </c>
      <c r="M66" s="49">
        <f>VLOOKUP(D66,Sheet1!$C$2:$H$62,6,FALSE)</f>
        <v>1296100.96</v>
      </c>
      <c r="N66" s="42">
        <f t="shared" si="3"/>
        <v>0</v>
      </c>
      <c r="O66" s="49">
        <f>IFERROR(VLOOKUP(D66,'Accruals Manager'!$B$2:$C$33,2,FALSE),0)</f>
        <v>0</v>
      </c>
      <c r="P66" s="49">
        <v>0</v>
      </c>
      <c r="Q66" s="41">
        <f t="shared" si="0"/>
        <v>0</v>
      </c>
      <c r="R66" s="43"/>
      <c r="S66" s="43"/>
    </row>
    <row r="67" spans="1:19" ht="15" x14ac:dyDescent="0.25">
      <c r="A67" s="51">
        <v>43708</v>
      </c>
      <c r="B67" s="40" t="s">
        <v>72</v>
      </c>
      <c r="C67" s="48" t="s">
        <v>406</v>
      </c>
      <c r="D67" s="48" t="s">
        <v>323</v>
      </c>
      <c r="E67" s="48" t="s">
        <v>323</v>
      </c>
      <c r="F67" s="53"/>
      <c r="G67" s="54"/>
      <c r="H67" s="41">
        <f t="shared" si="1"/>
        <v>0</v>
      </c>
      <c r="I67" s="49">
        <v>1</v>
      </c>
      <c r="J67" s="49">
        <v>1</v>
      </c>
      <c r="K67" s="42">
        <f t="shared" si="2"/>
        <v>0</v>
      </c>
      <c r="L67" s="49">
        <v>-228.21</v>
      </c>
      <c r="M67" s="49">
        <v>0</v>
      </c>
      <c r="N67" s="42">
        <f t="shared" si="3"/>
        <v>-228.21</v>
      </c>
      <c r="O67" s="49">
        <f>IFERROR(VLOOKUP(D67,'Accruals Manager'!$B$2:$C$33,2,FALSE),0)</f>
        <v>0</v>
      </c>
      <c r="P67" s="49">
        <v>0</v>
      </c>
      <c r="Q67" s="41">
        <f t="shared" si="0"/>
        <v>0</v>
      </c>
      <c r="R67" s="43"/>
      <c r="S67" s="43"/>
    </row>
    <row r="68" spans="1:19" x14ac:dyDescent="0.2">
      <c r="A68" s="51">
        <v>43708</v>
      </c>
      <c r="B68" s="40" t="s">
        <v>72</v>
      </c>
      <c r="C68" s="48" t="s">
        <v>406</v>
      </c>
      <c r="D68" s="48" t="s">
        <v>329</v>
      </c>
      <c r="E68" s="48" t="s">
        <v>329</v>
      </c>
      <c r="F68" s="53"/>
      <c r="G68" s="49"/>
      <c r="H68" s="41">
        <f t="shared" si="1"/>
        <v>0</v>
      </c>
      <c r="I68" s="49">
        <v>1</v>
      </c>
      <c r="J68" s="49">
        <v>1</v>
      </c>
      <c r="K68" s="42">
        <f t="shared" si="2"/>
        <v>0</v>
      </c>
      <c r="L68" s="49">
        <v>76.569999999999993</v>
      </c>
      <c r="M68" s="49">
        <v>76.41</v>
      </c>
      <c r="N68" s="42">
        <f t="shared" si="3"/>
        <v>0.15999999999999659</v>
      </c>
      <c r="O68" s="49">
        <f>IFERROR(VLOOKUP(D68,'Accruals Manager'!$B$2:$C$33,2,FALSE),0)</f>
        <v>0</v>
      </c>
      <c r="P68" s="49">
        <v>0</v>
      </c>
      <c r="Q68" s="41">
        <f t="shared" si="0"/>
        <v>0</v>
      </c>
      <c r="R68" s="43"/>
      <c r="S68" s="43"/>
    </row>
    <row r="69" spans="1:19" x14ac:dyDescent="0.2">
      <c r="A69" s="51">
        <v>43708</v>
      </c>
      <c r="B69" s="40" t="s">
        <v>72</v>
      </c>
      <c r="C69" s="48" t="s">
        <v>406</v>
      </c>
      <c r="D69" s="48" t="s">
        <v>357</v>
      </c>
      <c r="E69" s="48" t="s">
        <v>357</v>
      </c>
      <c r="F69" s="53"/>
      <c r="G69" s="49"/>
      <c r="H69" s="41">
        <f t="shared" si="1"/>
        <v>0</v>
      </c>
      <c r="I69" s="49">
        <v>1</v>
      </c>
      <c r="J69" s="49">
        <v>1</v>
      </c>
      <c r="K69" s="42">
        <f t="shared" si="2"/>
        <v>0</v>
      </c>
      <c r="L69" s="49">
        <v>83010.8</v>
      </c>
      <c r="M69" s="49">
        <v>82973.070000000007</v>
      </c>
      <c r="N69" s="42">
        <f t="shared" si="3"/>
        <v>37.729999999995925</v>
      </c>
      <c r="O69" s="49">
        <f>IFERROR(VLOOKUP(D69,'Accruals Manager'!$B$2:$C$33,2,FALSE),0)</f>
        <v>0</v>
      </c>
      <c r="P69" s="49">
        <v>0</v>
      </c>
      <c r="Q69" s="41">
        <f t="shared" si="0"/>
        <v>0</v>
      </c>
      <c r="R69" s="43"/>
      <c r="S69" s="43"/>
    </row>
    <row r="70" spans="1:19" x14ac:dyDescent="0.2">
      <c r="A70" s="51">
        <v>43708</v>
      </c>
      <c r="B70" s="40" t="s">
        <v>72</v>
      </c>
      <c r="C70" s="48" t="s">
        <v>406</v>
      </c>
      <c r="D70" s="48" t="s">
        <v>397</v>
      </c>
      <c r="E70" s="48" t="s">
        <v>397</v>
      </c>
      <c r="F70" s="53"/>
      <c r="G70" s="49"/>
      <c r="H70" s="41">
        <f t="shared" si="1"/>
        <v>0</v>
      </c>
      <c r="I70" s="49">
        <v>1</v>
      </c>
      <c r="J70" s="49">
        <v>1</v>
      </c>
      <c r="K70" s="42">
        <f t="shared" si="2"/>
        <v>0</v>
      </c>
      <c r="L70" s="49">
        <v>79225.460000000006</v>
      </c>
      <c r="M70" s="49">
        <v>79137.5</v>
      </c>
      <c r="N70" s="42">
        <f t="shared" si="3"/>
        <v>87.960000000006403</v>
      </c>
      <c r="O70" s="49">
        <f>IFERROR(VLOOKUP(D70,'Accruals Manager'!$B$2:$C$33,2,FALSE),0)</f>
        <v>0</v>
      </c>
      <c r="P70" s="49">
        <v>0</v>
      </c>
      <c r="Q70" s="41">
        <f t="shared" si="0"/>
        <v>0</v>
      </c>
      <c r="R70" s="43"/>
      <c r="S70" s="43"/>
    </row>
    <row r="71" spans="1:19" ht="15" x14ac:dyDescent="0.25">
      <c r="A71" s="51">
        <v>43708</v>
      </c>
      <c r="B71" s="40" t="s">
        <v>72</v>
      </c>
      <c r="C71" s="48" t="s">
        <v>406</v>
      </c>
      <c r="D71" s="48" t="s">
        <v>320</v>
      </c>
      <c r="E71" s="48" t="s">
        <v>320</v>
      </c>
      <c r="F71" s="53"/>
      <c r="G71" s="54"/>
      <c r="H71" s="41">
        <f t="shared" si="1"/>
        <v>0</v>
      </c>
      <c r="I71" s="49">
        <v>1</v>
      </c>
      <c r="J71" s="49">
        <v>1</v>
      </c>
      <c r="K71" s="42">
        <f t="shared" si="2"/>
        <v>0</v>
      </c>
      <c r="L71" s="49">
        <v>91.88</v>
      </c>
      <c r="M71" s="49">
        <v>91.76</v>
      </c>
      <c r="N71" s="42">
        <f t="shared" si="3"/>
        <v>0.11999999999999034</v>
      </c>
      <c r="O71" s="49">
        <f>IFERROR(VLOOKUP(D71,'Accruals Manager'!$B$2:$C$33,2,FALSE),0)</f>
        <v>0</v>
      </c>
      <c r="P71" s="49">
        <v>0</v>
      </c>
      <c r="Q71" s="41">
        <f t="shared" si="0"/>
        <v>0</v>
      </c>
      <c r="R71" s="43"/>
      <c r="S71" s="43"/>
    </row>
    <row r="72" spans="1:19" x14ac:dyDescent="0.2">
      <c r="A72" s="51">
        <v>43708</v>
      </c>
      <c r="B72" s="40" t="s">
        <v>72</v>
      </c>
      <c r="C72" s="48" t="s">
        <v>406</v>
      </c>
      <c r="D72" s="48" t="s">
        <v>332</v>
      </c>
      <c r="E72" s="48" t="s">
        <v>332</v>
      </c>
      <c r="F72" s="53"/>
      <c r="G72" s="49"/>
      <c r="H72" s="41">
        <f t="shared" si="1"/>
        <v>0</v>
      </c>
      <c r="I72" s="49">
        <v>1</v>
      </c>
      <c r="J72" s="49">
        <v>1</v>
      </c>
      <c r="K72" s="42">
        <f t="shared" si="2"/>
        <v>0</v>
      </c>
      <c r="L72" s="49">
        <v>43511.12</v>
      </c>
      <c r="M72" s="49">
        <v>43430.73</v>
      </c>
      <c r="N72" s="42">
        <f t="shared" si="3"/>
        <v>80.389999999999418</v>
      </c>
      <c r="O72" s="49">
        <f>IFERROR(VLOOKUP(D72,'Accruals Manager'!$B$2:$C$33,2,FALSE),0)</f>
        <v>0</v>
      </c>
      <c r="P72" s="49">
        <v>0</v>
      </c>
      <c r="Q72" s="41">
        <f t="shared" si="0"/>
        <v>0</v>
      </c>
      <c r="R72" s="43"/>
      <c r="S72" s="43"/>
    </row>
    <row r="73" spans="1:19" x14ac:dyDescent="0.2">
      <c r="A73" s="51">
        <v>43708</v>
      </c>
      <c r="B73" s="40" t="s">
        <v>72</v>
      </c>
      <c r="C73" s="48" t="s">
        <v>408</v>
      </c>
      <c r="D73" s="48" t="s">
        <v>407</v>
      </c>
      <c r="E73" s="48" t="s">
        <v>407</v>
      </c>
      <c r="F73" s="53"/>
      <c r="G73" s="49"/>
      <c r="H73" s="41">
        <f t="shared" si="1"/>
        <v>0</v>
      </c>
      <c r="I73" s="49">
        <v>100</v>
      </c>
      <c r="J73" s="49">
        <v>100</v>
      </c>
      <c r="K73" s="42">
        <f t="shared" si="2"/>
        <v>0</v>
      </c>
      <c r="L73" s="49">
        <v>1233951.1399999999</v>
      </c>
      <c r="M73" s="49">
        <v>1233722.93</v>
      </c>
      <c r="N73" s="42">
        <f t="shared" si="3"/>
        <v>228.20999999996275</v>
      </c>
      <c r="O73" s="49">
        <f>IFERROR(VLOOKUP(D73,'Accruals Manager'!$B$2:$C$33,2,FALSE),0)</f>
        <v>0</v>
      </c>
      <c r="P73" s="49">
        <v>0</v>
      </c>
      <c r="Q73" s="41">
        <f t="shared" si="0"/>
        <v>0</v>
      </c>
      <c r="R73" s="43"/>
      <c r="S73" s="43"/>
    </row>
    <row r="74" spans="1:19" x14ac:dyDescent="0.2">
      <c r="A74" s="51">
        <v>43708</v>
      </c>
      <c r="B74" s="40" t="s">
        <v>72</v>
      </c>
      <c r="C74" s="48" t="s">
        <v>406</v>
      </c>
      <c r="D74" s="48" t="s">
        <v>355</v>
      </c>
      <c r="E74" s="48" t="s">
        <v>355</v>
      </c>
      <c r="F74" s="53"/>
      <c r="G74" s="49"/>
      <c r="H74" s="41">
        <f t="shared" si="1"/>
        <v>0</v>
      </c>
      <c r="I74" s="49">
        <v>1</v>
      </c>
      <c r="J74" s="49">
        <v>1</v>
      </c>
      <c r="K74" s="42">
        <f t="shared" si="2"/>
        <v>0</v>
      </c>
      <c r="L74" s="49">
        <v>22865.32</v>
      </c>
      <c r="M74" s="49">
        <v>22860.23</v>
      </c>
      <c r="N74" s="42">
        <f t="shared" si="3"/>
        <v>5.0900000000001455</v>
      </c>
      <c r="O74" s="49">
        <f>IFERROR(VLOOKUP(D74,'Accruals Manager'!$B$2:$C$33,2,FALSE),0)</f>
        <v>0</v>
      </c>
      <c r="P74" s="49">
        <v>0</v>
      </c>
      <c r="Q74" s="41">
        <f t="shared" si="0"/>
        <v>0</v>
      </c>
      <c r="R74" s="43"/>
      <c r="S74" s="43"/>
    </row>
    <row r="75" spans="1:19" x14ac:dyDescent="0.2">
      <c r="A75" s="46"/>
      <c r="B75" s="40"/>
      <c r="C75" s="48"/>
      <c r="D75" s="48"/>
      <c r="E75" s="48"/>
      <c r="F75" s="49"/>
      <c r="G75" s="49"/>
      <c r="H75" s="41"/>
      <c r="I75" s="49"/>
      <c r="J75" s="49"/>
      <c r="K75" s="42"/>
      <c r="L75" s="49"/>
      <c r="M75" s="49"/>
      <c r="N75" s="42"/>
      <c r="O75" s="49"/>
      <c r="P75" s="49"/>
      <c r="Q75" s="41"/>
      <c r="R75" s="43"/>
      <c r="S75" s="43"/>
    </row>
    <row r="76" spans="1:19" x14ac:dyDescent="0.2">
      <c r="A76" s="46"/>
      <c r="B76" s="40"/>
      <c r="C76" s="48"/>
      <c r="D76" s="48"/>
      <c r="E76" s="48"/>
      <c r="F76" s="49"/>
      <c r="G76" s="49"/>
      <c r="H76" s="41"/>
      <c r="I76" s="49"/>
      <c r="J76" s="49"/>
      <c r="K76" s="42"/>
      <c r="L76" s="49"/>
      <c r="M76" s="49"/>
      <c r="N76" s="42"/>
      <c r="O76" s="49"/>
      <c r="P76" s="49"/>
      <c r="Q76" s="41"/>
      <c r="R76" s="43"/>
      <c r="S76" s="43"/>
    </row>
    <row r="77" spans="1:19" x14ac:dyDescent="0.2">
      <c r="A77" s="46"/>
      <c r="B77" s="40"/>
      <c r="C77" s="48"/>
      <c r="D77" s="48"/>
      <c r="E77" s="48"/>
      <c r="F77" s="49"/>
      <c r="G77" s="49"/>
      <c r="H77" s="41"/>
      <c r="I77" s="49"/>
      <c r="J77" s="49"/>
      <c r="K77" s="42"/>
      <c r="L77" s="48"/>
      <c r="M77" s="50"/>
      <c r="N77" s="42"/>
      <c r="O77" s="49"/>
      <c r="P77" s="49"/>
      <c r="Q77" s="41"/>
      <c r="R77" s="43"/>
      <c r="S77" s="43"/>
    </row>
    <row r="78" spans="1:19" x14ac:dyDescent="0.2">
      <c r="A78" s="46"/>
      <c r="B78" s="40"/>
      <c r="C78" s="48"/>
      <c r="D78" s="48"/>
      <c r="E78" s="48"/>
      <c r="F78" s="49"/>
      <c r="G78" s="49"/>
      <c r="H78" s="41"/>
      <c r="I78" s="49"/>
      <c r="J78" s="49"/>
      <c r="K78" s="42"/>
      <c r="L78" s="48"/>
      <c r="M78" s="50"/>
      <c r="N78" s="42"/>
      <c r="O78" s="49"/>
      <c r="P78" s="49"/>
      <c r="Q78" s="41"/>
      <c r="R78" s="43"/>
      <c r="S78" s="43"/>
    </row>
    <row r="79" spans="1:19" x14ac:dyDescent="0.2">
      <c r="A79" s="46"/>
      <c r="B79" s="40"/>
      <c r="C79" s="48"/>
      <c r="D79" s="48"/>
      <c r="E79" s="48"/>
      <c r="F79" s="49"/>
      <c r="G79" s="49"/>
      <c r="H79" s="41"/>
      <c r="I79" s="49"/>
      <c r="J79" s="49"/>
      <c r="K79" s="42"/>
      <c r="L79" s="48"/>
      <c r="M79" s="50"/>
      <c r="N79" s="42"/>
      <c r="O79" s="49"/>
      <c r="P79" s="49"/>
      <c r="Q79" s="41"/>
      <c r="R79" s="43"/>
      <c r="S79" s="43"/>
    </row>
    <row r="80" spans="1:19" x14ac:dyDescent="0.2">
      <c r="A80" s="46"/>
      <c r="B80" s="40"/>
      <c r="C80" s="48"/>
      <c r="D80" s="48"/>
      <c r="E80" s="48"/>
      <c r="F80" s="49"/>
      <c r="G80" s="49"/>
      <c r="H80" s="41"/>
      <c r="I80" s="49"/>
      <c r="J80" s="49"/>
      <c r="K80" s="42"/>
      <c r="L80" s="48"/>
      <c r="M80" s="50"/>
      <c r="N80" s="42"/>
      <c r="O80" s="49"/>
      <c r="P80" s="49"/>
      <c r="Q80" s="41"/>
      <c r="R80" s="43"/>
      <c r="S80" s="43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G86"/>
      <c r="J86" s="5"/>
      <c r="K86" s="5"/>
      <c r="L86" s="2"/>
      <c r="M86" s="2"/>
      <c r="N86" s="2"/>
      <c r="R86" s="2"/>
      <c r="S86" s="2"/>
    </row>
    <row r="87" spans="4:19" x14ac:dyDescent="0.2">
      <c r="D87"/>
      <c r="G87"/>
      <c r="J87" s="5"/>
      <c r="K87" s="5"/>
      <c r="L87" s="2"/>
      <c r="M87" s="2"/>
      <c r="N87" s="2"/>
      <c r="R87" s="2"/>
      <c r="S87" s="2"/>
    </row>
    <row r="88" spans="4:19" x14ac:dyDescent="0.2">
      <c r="D88"/>
      <c r="G88"/>
      <c r="J88" s="5"/>
      <c r="K88" s="5"/>
      <c r="L88" s="2"/>
      <c r="M88" s="2"/>
      <c r="N88" s="2"/>
      <c r="R88" s="2"/>
      <c r="S88" s="2"/>
    </row>
    <row r="89" spans="4:19" x14ac:dyDescent="0.2">
      <c r="D89"/>
      <c r="G89"/>
      <c r="J89" s="5"/>
      <c r="K89" s="5"/>
      <c r="L89" s="2"/>
      <c r="M89" s="2"/>
      <c r="N89" s="2"/>
      <c r="R89" s="2"/>
      <c r="S89" s="2"/>
    </row>
    <row r="90" spans="4:19" x14ac:dyDescent="0.2">
      <c r="D90"/>
      <c r="G90"/>
      <c r="J90" s="5"/>
      <c r="K90" s="5"/>
      <c r="L90" s="2"/>
      <c r="M90" s="2"/>
      <c r="N90" s="2"/>
      <c r="R90" s="2"/>
      <c r="S90" s="2"/>
    </row>
    <row r="91" spans="4:19" x14ac:dyDescent="0.2">
      <c r="D91"/>
      <c r="G91"/>
      <c r="J91" s="5"/>
      <c r="K91" s="5"/>
      <c r="L91" s="2"/>
      <c r="M91" s="2"/>
      <c r="N91" s="2"/>
      <c r="R91" s="2"/>
      <c r="S91" s="2"/>
    </row>
    <row r="92" spans="4:19" x14ac:dyDescent="0.2">
      <c r="D92"/>
      <c r="G92"/>
      <c r="J92" s="5"/>
      <c r="K92" s="5"/>
      <c r="L92" s="2"/>
      <c r="M92" s="2"/>
      <c r="N92" s="2"/>
      <c r="R92" s="2"/>
      <c r="S92" s="2"/>
    </row>
    <row r="93" spans="4:19" x14ac:dyDescent="0.2">
      <c r="D93"/>
    </row>
    <row r="94" spans="4:19" ht="15" x14ac:dyDescent="0.25">
      <c r="D94"/>
      <c r="F94" s="52"/>
      <c r="G94" s="52"/>
      <c r="H94" s="3"/>
      <c r="I94" s="3"/>
      <c r="J94" s="3"/>
      <c r="L94" s="2"/>
      <c r="M94" s="2"/>
      <c r="N94" s="2"/>
      <c r="O94" s="5"/>
      <c r="P94" s="5"/>
      <c r="R94" s="2"/>
      <c r="S94" s="2"/>
    </row>
    <row r="95" spans="4:19" ht="15" x14ac:dyDescent="0.25">
      <c r="F95" s="52"/>
      <c r="G95" s="52"/>
      <c r="H95" s="3"/>
      <c r="I95" s="3"/>
      <c r="J95" s="3"/>
      <c r="L95" s="2"/>
      <c r="M95" s="2"/>
      <c r="N95" s="2"/>
      <c r="O95" s="5"/>
      <c r="P95" s="5"/>
      <c r="R95" s="2"/>
      <c r="S95" s="2"/>
    </row>
    <row r="96" spans="4:19" ht="15" x14ac:dyDescent="0.25">
      <c r="F96" s="52"/>
      <c r="G96" s="52"/>
      <c r="H96" s="3"/>
      <c r="I96" s="3"/>
      <c r="J96" s="3"/>
      <c r="L96" s="2"/>
      <c r="M96" s="2"/>
      <c r="N96" s="2"/>
      <c r="O96" s="5"/>
      <c r="P96" s="5"/>
      <c r="R96" s="2"/>
      <c r="S96" s="2"/>
    </row>
    <row r="97" spans="6:19" ht="15" x14ac:dyDescent="0.25">
      <c r="F97" s="52"/>
      <c r="G97" s="52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6:19" ht="15" x14ac:dyDescent="0.25">
      <c r="F98" s="52"/>
      <c r="G98" s="52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6:19" ht="15" x14ac:dyDescent="0.25">
      <c r="F99" s="52"/>
      <c r="G99" s="52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6:19" ht="15" x14ac:dyDescent="0.25">
      <c r="F100" s="52"/>
      <c r="G100" s="52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6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0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5"/>
  <sheetViews>
    <sheetView topLeftCell="A34" workbookViewId="0">
      <selection activeCell="J56" sqref="J56:J63"/>
    </sheetView>
  </sheetViews>
  <sheetFormatPr defaultRowHeight="12.75" x14ac:dyDescent="0.2"/>
  <cols>
    <col min="1" max="1" width="11.710937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36.7109375" customWidth="1"/>
  </cols>
  <sheetData>
    <row r="1" spans="1:15" x14ac:dyDescent="0.2">
      <c r="A1" t="s">
        <v>0</v>
      </c>
      <c r="B1" t="s">
        <v>217</v>
      </c>
      <c r="C1" t="s">
        <v>240</v>
      </c>
      <c r="D1" t="s">
        <v>100</v>
      </c>
      <c r="E1" t="s">
        <v>104</v>
      </c>
      <c r="F1" t="s">
        <v>218</v>
      </c>
      <c r="G1" t="s">
        <v>220</v>
      </c>
      <c r="H1" t="s">
        <v>221</v>
      </c>
      <c r="I1" t="s">
        <v>222</v>
      </c>
      <c r="J1" t="s">
        <v>243</v>
      </c>
      <c r="K1" t="s">
        <v>244</v>
      </c>
      <c r="L1" t="s">
        <v>245</v>
      </c>
      <c r="M1" t="s">
        <v>219</v>
      </c>
      <c r="N1" t="s">
        <v>246</v>
      </c>
      <c r="O1" t="s">
        <v>247</v>
      </c>
    </row>
    <row r="2" spans="1:15" x14ac:dyDescent="0.2">
      <c r="A2" t="s">
        <v>72</v>
      </c>
      <c r="B2" t="s">
        <v>343</v>
      </c>
      <c r="C2" t="s">
        <v>233</v>
      </c>
      <c r="D2" t="s">
        <v>67</v>
      </c>
      <c r="E2">
        <v>38552</v>
      </c>
      <c r="F2">
        <v>1675194.86</v>
      </c>
      <c r="G2">
        <v>35.33</v>
      </c>
      <c r="H2">
        <v>1362042.16</v>
      </c>
      <c r="I2" t="s">
        <v>323</v>
      </c>
      <c r="J2">
        <v>35.33</v>
      </c>
      <c r="K2">
        <v>1362042.16</v>
      </c>
      <c r="L2">
        <v>1675194.86</v>
      </c>
      <c r="M2" t="s">
        <v>323</v>
      </c>
      <c r="N2" s="38">
        <v>43708</v>
      </c>
      <c r="O2">
        <v>43</v>
      </c>
    </row>
    <row r="3" spans="1:15" x14ac:dyDescent="0.2">
      <c r="A3" t="s">
        <v>72</v>
      </c>
      <c r="B3" t="s">
        <v>344</v>
      </c>
      <c r="C3" t="s">
        <v>226</v>
      </c>
      <c r="D3" t="s">
        <v>66</v>
      </c>
      <c r="E3">
        <v>14596</v>
      </c>
      <c r="F3">
        <v>958553.82</v>
      </c>
      <c r="G3">
        <v>157.75</v>
      </c>
      <c r="H3">
        <v>2302519</v>
      </c>
      <c r="I3" t="s">
        <v>323</v>
      </c>
      <c r="J3">
        <v>157.75</v>
      </c>
      <c r="K3">
        <v>2302519</v>
      </c>
      <c r="L3">
        <v>958553.82</v>
      </c>
      <c r="M3" t="s">
        <v>323</v>
      </c>
      <c r="N3" s="38">
        <v>43708</v>
      </c>
      <c r="O3">
        <v>41</v>
      </c>
    </row>
    <row r="4" spans="1:15" x14ac:dyDescent="0.2">
      <c r="A4" t="s">
        <v>72</v>
      </c>
      <c r="B4" t="s">
        <v>345</v>
      </c>
      <c r="C4" t="s">
        <v>235</v>
      </c>
      <c r="D4">
        <v>589339209</v>
      </c>
      <c r="E4">
        <v>73023</v>
      </c>
      <c r="F4">
        <v>1599533.54</v>
      </c>
      <c r="G4">
        <v>21.290099999999999</v>
      </c>
      <c r="H4">
        <v>1554666.97</v>
      </c>
      <c r="I4" t="s">
        <v>323</v>
      </c>
      <c r="J4">
        <v>21.290099999999999</v>
      </c>
      <c r="K4">
        <v>1554666.97</v>
      </c>
      <c r="L4">
        <v>1599533.54</v>
      </c>
      <c r="M4" t="s">
        <v>323</v>
      </c>
      <c r="N4" s="38">
        <v>43708</v>
      </c>
      <c r="O4">
        <v>43</v>
      </c>
    </row>
    <row r="5" spans="1:15" x14ac:dyDescent="0.2">
      <c r="A5" t="s">
        <v>72</v>
      </c>
      <c r="B5" t="s">
        <v>346</v>
      </c>
      <c r="C5" t="s">
        <v>236</v>
      </c>
      <c r="D5" t="s">
        <v>76</v>
      </c>
      <c r="E5">
        <v>5992</v>
      </c>
      <c r="F5">
        <v>1059631.53</v>
      </c>
      <c r="G5">
        <v>385.39</v>
      </c>
      <c r="H5">
        <v>2309256.88</v>
      </c>
      <c r="I5" t="s">
        <v>323</v>
      </c>
      <c r="J5">
        <v>385.39</v>
      </c>
      <c r="K5">
        <v>2309256.88</v>
      </c>
      <c r="L5">
        <v>1059631.53</v>
      </c>
      <c r="M5" t="s">
        <v>323</v>
      </c>
      <c r="N5" s="38">
        <v>43708</v>
      </c>
      <c r="O5">
        <v>41</v>
      </c>
    </row>
    <row r="6" spans="1:15" x14ac:dyDescent="0.2">
      <c r="A6" t="s">
        <v>72</v>
      </c>
      <c r="B6" t="s">
        <v>347</v>
      </c>
      <c r="C6" t="s">
        <v>237</v>
      </c>
      <c r="D6" t="s">
        <v>71</v>
      </c>
      <c r="E6">
        <v>77042</v>
      </c>
      <c r="F6">
        <v>827053</v>
      </c>
      <c r="G6">
        <v>8.82</v>
      </c>
      <c r="H6">
        <v>679510.44</v>
      </c>
      <c r="I6" t="s">
        <v>323</v>
      </c>
      <c r="J6">
        <v>8.82</v>
      </c>
      <c r="K6">
        <v>679510.44</v>
      </c>
      <c r="L6">
        <v>827053</v>
      </c>
      <c r="M6" t="s">
        <v>323</v>
      </c>
      <c r="N6" s="38">
        <v>43708</v>
      </c>
      <c r="O6">
        <v>43</v>
      </c>
    </row>
    <row r="7" spans="1:15" x14ac:dyDescent="0.2">
      <c r="A7" t="s">
        <v>72</v>
      </c>
      <c r="B7" t="s">
        <v>348</v>
      </c>
      <c r="C7" t="s">
        <v>239</v>
      </c>
      <c r="D7" t="s">
        <v>63</v>
      </c>
      <c r="E7">
        <v>30672</v>
      </c>
      <c r="F7">
        <v>242869.47</v>
      </c>
      <c r="G7">
        <v>54.25</v>
      </c>
      <c r="H7">
        <v>1663956</v>
      </c>
      <c r="I7" t="s">
        <v>323</v>
      </c>
      <c r="J7">
        <v>54.25</v>
      </c>
      <c r="K7">
        <v>1663956</v>
      </c>
      <c r="L7">
        <v>242869.47</v>
      </c>
      <c r="M7" t="s">
        <v>323</v>
      </c>
      <c r="N7" s="38">
        <v>43708</v>
      </c>
      <c r="O7">
        <v>41</v>
      </c>
    </row>
    <row r="8" spans="1:15" x14ac:dyDescent="0.2">
      <c r="A8" t="s">
        <v>72</v>
      </c>
      <c r="B8" t="s">
        <v>349</v>
      </c>
      <c r="C8" t="s">
        <v>225</v>
      </c>
      <c r="D8" t="s">
        <v>98</v>
      </c>
      <c r="E8">
        <v>27647</v>
      </c>
      <c r="F8">
        <v>1367701.97</v>
      </c>
      <c r="G8">
        <v>78.48</v>
      </c>
      <c r="H8">
        <v>2169736.56</v>
      </c>
      <c r="I8" t="s">
        <v>323</v>
      </c>
      <c r="J8">
        <v>78.48</v>
      </c>
      <c r="K8">
        <v>2169736.56</v>
      </c>
      <c r="L8">
        <v>1367701.97</v>
      </c>
      <c r="M8" t="s">
        <v>323</v>
      </c>
      <c r="N8" s="38">
        <v>43708</v>
      </c>
      <c r="O8">
        <v>41</v>
      </c>
    </row>
    <row r="9" spans="1:15" x14ac:dyDescent="0.2">
      <c r="A9" t="s">
        <v>72</v>
      </c>
      <c r="B9" t="s">
        <v>350</v>
      </c>
      <c r="C9" t="s">
        <v>248</v>
      </c>
      <c r="D9" t="s">
        <v>249</v>
      </c>
      <c r="E9">
        <v>112883</v>
      </c>
      <c r="F9">
        <v>1320519.48</v>
      </c>
      <c r="G9">
        <v>9.82</v>
      </c>
      <c r="H9">
        <v>1108511.06</v>
      </c>
      <c r="I9" t="s">
        <v>323</v>
      </c>
      <c r="J9">
        <v>9.82</v>
      </c>
      <c r="K9">
        <v>1108511.06</v>
      </c>
      <c r="L9">
        <v>1320519.48</v>
      </c>
      <c r="M9" t="s">
        <v>323</v>
      </c>
      <c r="N9" s="38">
        <v>43708</v>
      </c>
      <c r="O9">
        <v>41</v>
      </c>
    </row>
    <row r="10" spans="1:15" x14ac:dyDescent="0.2">
      <c r="A10" t="s">
        <v>72</v>
      </c>
      <c r="B10" t="s">
        <v>351</v>
      </c>
      <c r="C10" t="s">
        <v>229</v>
      </c>
      <c r="D10" t="s">
        <v>97</v>
      </c>
      <c r="E10">
        <v>22201</v>
      </c>
      <c r="F10">
        <v>1045365.85</v>
      </c>
      <c r="G10">
        <v>62.68</v>
      </c>
      <c r="H10">
        <v>1391558.68</v>
      </c>
      <c r="I10" t="s">
        <v>323</v>
      </c>
      <c r="J10">
        <v>62.68</v>
      </c>
      <c r="K10">
        <v>1391558.68</v>
      </c>
      <c r="L10">
        <v>1045365.85</v>
      </c>
      <c r="M10" t="s">
        <v>323</v>
      </c>
      <c r="N10" s="38">
        <v>43708</v>
      </c>
      <c r="O10">
        <v>43</v>
      </c>
    </row>
    <row r="11" spans="1:15" x14ac:dyDescent="0.2">
      <c r="A11" t="s">
        <v>72</v>
      </c>
      <c r="B11" t="s">
        <v>352</v>
      </c>
      <c r="C11" t="s">
        <v>231</v>
      </c>
      <c r="D11" t="s">
        <v>70</v>
      </c>
      <c r="E11">
        <v>11424</v>
      </c>
      <c r="F11">
        <v>898138.91</v>
      </c>
      <c r="G11">
        <v>154.19</v>
      </c>
      <c r="H11">
        <v>1761466.56</v>
      </c>
      <c r="I11" t="s">
        <v>323</v>
      </c>
      <c r="J11">
        <v>154.19</v>
      </c>
      <c r="K11">
        <v>1761466.56</v>
      </c>
      <c r="L11">
        <v>898138.91</v>
      </c>
      <c r="M11" t="s">
        <v>323</v>
      </c>
      <c r="N11" s="38">
        <v>43708</v>
      </c>
      <c r="O11">
        <v>41</v>
      </c>
    </row>
    <row r="12" spans="1:15" x14ac:dyDescent="0.2">
      <c r="A12" t="s">
        <v>72</v>
      </c>
      <c r="B12" t="s">
        <v>353</v>
      </c>
      <c r="C12" t="s">
        <v>228</v>
      </c>
      <c r="D12">
        <v>398438408</v>
      </c>
      <c r="E12">
        <v>50445</v>
      </c>
      <c r="F12">
        <v>865596.57</v>
      </c>
      <c r="G12">
        <v>21.3</v>
      </c>
      <c r="H12">
        <v>1074478.5</v>
      </c>
      <c r="I12" t="s">
        <v>323</v>
      </c>
      <c r="J12">
        <v>21.3</v>
      </c>
      <c r="K12">
        <v>1074478.5</v>
      </c>
      <c r="L12">
        <v>865596.57</v>
      </c>
      <c r="M12" t="s">
        <v>323</v>
      </c>
      <c r="N12" s="38">
        <v>43708</v>
      </c>
      <c r="O12">
        <v>43</v>
      </c>
    </row>
    <row r="13" spans="1:15" x14ac:dyDescent="0.2">
      <c r="A13" t="s">
        <v>72</v>
      </c>
      <c r="B13" t="s">
        <v>264</v>
      </c>
      <c r="C13" t="s">
        <v>230</v>
      </c>
      <c r="D13" t="s">
        <v>65</v>
      </c>
      <c r="E13">
        <v>17843</v>
      </c>
      <c r="F13">
        <v>669096.59</v>
      </c>
      <c r="G13">
        <v>80.94</v>
      </c>
      <c r="H13">
        <v>1444212.42</v>
      </c>
      <c r="I13" t="s">
        <v>323</v>
      </c>
      <c r="J13">
        <v>80.94</v>
      </c>
      <c r="K13">
        <v>1444212.42</v>
      </c>
      <c r="L13">
        <v>669096.59</v>
      </c>
      <c r="M13" t="s">
        <v>323</v>
      </c>
      <c r="N13" s="38">
        <v>43708</v>
      </c>
      <c r="O13">
        <v>41</v>
      </c>
    </row>
    <row r="14" spans="1:15" x14ac:dyDescent="0.2">
      <c r="A14" t="s">
        <v>72</v>
      </c>
      <c r="B14" t="s">
        <v>354</v>
      </c>
      <c r="C14" t="s">
        <v>92</v>
      </c>
      <c r="D14" t="s">
        <v>402</v>
      </c>
      <c r="E14">
        <v>59863</v>
      </c>
      <c r="F14">
        <v>515852.82</v>
      </c>
      <c r="G14">
        <v>12.626075</v>
      </c>
      <c r="H14">
        <v>755834.76</v>
      </c>
      <c r="I14" t="s">
        <v>323</v>
      </c>
      <c r="J14">
        <v>18.739999999999998</v>
      </c>
      <c r="K14">
        <v>1121832.6200000001</v>
      </c>
      <c r="L14">
        <v>682727.89</v>
      </c>
      <c r="M14" t="s">
        <v>355</v>
      </c>
      <c r="N14" s="38">
        <v>43708</v>
      </c>
      <c r="O14">
        <v>41</v>
      </c>
    </row>
    <row r="15" spans="1:15" x14ac:dyDescent="0.2">
      <c r="A15" t="s">
        <v>72</v>
      </c>
      <c r="B15" t="s">
        <v>356</v>
      </c>
      <c r="C15" t="s">
        <v>232</v>
      </c>
      <c r="D15" t="s">
        <v>73</v>
      </c>
      <c r="E15">
        <v>79740</v>
      </c>
      <c r="F15">
        <v>677848.87</v>
      </c>
      <c r="G15">
        <v>7.84</v>
      </c>
      <c r="H15">
        <v>625161.6</v>
      </c>
      <c r="I15" t="s">
        <v>323</v>
      </c>
      <c r="J15">
        <v>7.84</v>
      </c>
      <c r="K15">
        <v>625161.6</v>
      </c>
      <c r="L15">
        <v>677848.87</v>
      </c>
      <c r="M15" t="s">
        <v>323</v>
      </c>
      <c r="N15" s="38">
        <v>43708</v>
      </c>
      <c r="O15">
        <v>43</v>
      </c>
    </row>
    <row r="16" spans="1:15" x14ac:dyDescent="0.2">
      <c r="A16" t="s">
        <v>72</v>
      </c>
      <c r="B16" t="s">
        <v>302</v>
      </c>
      <c r="C16" t="s">
        <v>91</v>
      </c>
      <c r="D16" t="s">
        <v>403</v>
      </c>
      <c r="E16">
        <v>18000</v>
      </c>
      <c r="F16">
        <v>946195.59</v>
      </c>
      <c r="G16">
        <v>39.547223000000002</v>
      </c>
      <c r="H16">
        <v>711850.02</v>
      </c>
      <c r="I16" t="s">
        <v>323</v>
      </c>
      <c r="J16">
        <v>39.130000000000003</v>
      </c>
      <c r="K16">
        <v>704340</v>
      </c>
      <c r="L16">
        <v>921878.36</v>
      </c>
      <c r="M16" t="s">
        <v>357</v>
      </c>
      <c r="N16" s="38">
        <v>43708</v>
      </c>
      <c r="O16">
        <v>41</v>
      </c>
    </row>
    <row r="17" spans="1:15" x14ac:dyDescent="0.2">
      <c r="A17" t="s">
        <v>72</v>
      </c>
      <c r="B17" t="s">
        <v>358</v>
      </c>
      <c r="C17" t="s">
        <v>238</v>
      </c>
      <c r="D17" t="s">
        <v>74</v>
      </c>
      <c r="E17">
        <v>6000</v>
      </c>
      <c r="F17">
        <v>125800.2</v>
      </c>
      <c r="G17">
        <v>23.4</v>
      </c>
      <c r="H17">
        <v>140400</v>
      </c>
      <c r="I17" t="s">
        <v>323</v>
      </c>
      <c r="J17">
        <v>23.4</v>
      </c>
      <c r="K17">
        <v>140400</v>
      </c>
      <c r="L17">
        <v>125800.2</v>
      </c>
      <c r="M17" t="s">
        <v>323</v>
      </c>
      <c r="N17" s="38">
        <v>43708</v>
      </c>
      <c r="O17">
        <v>43</v>
      </c>
    </row>
    <row r="18" spans="1:15" x14ac:dyDescent="0.2">
      <c r="A18" t="s">
        <v>72</v>
      </c>
      <c r="B18" t="s">
        <v>359</v>
      </c>
      <c r="C18" t="s">
        <v>227</v>
      </c>
      <c r="D18" t="s">
        <v>62</v>
      </c>
      <c r="E18">
        <v>6324</v>
      </c>
      <c r="F18">
        <v>428470.85</v>
      </c>
      <c r="G18">
        <v>168.17</v>
      </c>
      <c r="H18">
        <v>1063507.08</v>
      </c>
      <c r="I18" t="s">
        <v>323</v>
      </c>
      <c r="J18">
        <v>168.17</v>
      </c>
      <c r="K18">
        <v>1063507.08</v>
      </c>
      <c r="L18">
        <v>428470.85</v>
      </c>
      <c r="M18" t="s">
        <v>323</v>
      </c>
      <c r="N18" s="38">
        <v>43708</v>
      </c>
      <c r="O18">
        <v>43</v>
      </c>
    </row>
    <row r="19" spans="1:15" x14ac:dyDescent="0.2">
      <c r="A19" t="s">
        <v>72</v>
      </c>
      <c r="B19" t="s">
        <v>360</v>
      </c>
      <c r="C19" t="s">
        <v>95</v>
      </c>
      <c r="D19" t="s">
        <v>404</v>
      </c>
      <c r="E19">
        <v>33623</v>
      </c>
      <c r="F19">
        <v>645299.34</v>
      </c>
      <c r="G19">
        <v>20.33201</v>
      </c>
      <c r="H19">
        <v>683623.19</v>
      </c>
      <c r="I19" t="s">
        <v>323</v>
      </c>
      <c r="J19">
        <v>16.695</v>
      </c>
      <c r="K19">
        <v>561335.99</v>
      </c>
      <c r="L19">
        <v>514113.17</v>
      </c>
      <c r="M19" t="s">
        <v>332</v>
      </c>
      <c r="N19" s="38">
        <v>43708</v>
      </c>
      <c r="O19">
        <v>41</v>
      </c>
    </row>
    <row r="20" spans="1:15" x14ac:dyDescent="0.2">
      <c r="A20" t="s">
        <v>72</v>
      </c>
      <c r="B20" t="s">
        <v>361</v>
      </c>
      <c r="C20" t="s">
        <v>90</v>
      </c>
      <c r="D20" t="s">
        <v>341</v>
      </c>
      <c r="E20">
        <v>22463</v>
      </c>
      <c r="F20">
        <v>1625671.05</v>
      </c>
      <c r="G20">
        <v>93.518152000000001</v>
      </c>
      <c r="H20">
        <v>2100698.2599999998</v>
      </c>
      <c r="I20" t="s">
        <v>323</v>
      </c>
      <c r="J20">
        <v>84.92</v>
      </c>
      <c r="K20">
        <v>1907557.96</v>
      </c>
      <c r="L20">
        <v>1449958.46</v>
      </c>
      <c r="M20" t="s">
        <v>329</v>
      </c>
      <c r="N20" s="38">
        <v>43708</v>
      </c>
      <c r="O20">
        <v>41</v>
      </c>
    </row>
    <row r="21" spans="1:15" x14ac:dyDescent="0.2">
      <c r="A21" t="s">
        <v>72</v>
      </c>
      <c r="B21" t="s">
        <v>362</v>
      </c>
      <c r="C21" t="s">
        <v>224</v>
      </c>
      <c r="D21" t="s">
        <v>59</v>
      </c>
      <c r="E21">
        <v>27326</v>
      </c>
      <c r="F21">
        <v>1245173.8799999999</v>
      </c>
      <c r="G21">
        <v>53.62</v>
      </c>
      <c r="H21">
        <v>1465220.12</v>
      </c>
      <c r="I21" t="s">
        <v>323</v>
      </c>
      <c r="J21">
        <v>53.62</v>
      </c>
      <c r="K21">
        <v>1465220.12</v>
      </c>
      <c r="L21">
        <v>1245173.8799999999</v>
      </c>
      <c r="M21" t="s">
        <v>323</v>
      </c>
      <c r="N21" s="38">
        <v>43708</v>
      </c>
      <c r="O21">
        <v>41</v>
      </c>
    </row>
    <row r="22" spans="1:15" x14ac:dyDescent="0.2">
      <c r="A22" t="s">
        <v>72</v>
      </c>
      <c r="B22" t="s">
        <v>363</v>
      </c>
      <c r="C22" t="s">
        <v>234</v>
      </c>
      <c r="D22" t="s">
        <v>68</v>
      </c>
      <c r="E22">
        <v>28127</v>
      </c>
      <c r="F22">
        <v>685821.18</v>
      </c>
      <c r="G22">
        <v>40.74</v>
      </c>
      <c r="H22">
        <v>1145893.98</v>
      </c>
      <c r="I22" t="s">
        <v>323</v>
      </c>
      <c r="J22">
        <v>40.74</v>
      </c>
      <c r="K22">
        <v>1145893.98</v>
      </c>
      <c r="L22">
        <v>685821.18</v>
      </c>
      <c r="M22" t="s">
        <v>323</v>
      </c>
      <c r="N22" s="38">
        <v>43708</v>
      </c>
      <c r="O22">
        <v>41</v>
      </c>
    </row>
    <row r="23" spans="1:15" x14ac:dyDescent="0.2">
      <c r="A23" t="s">
        <v>72</v>
      </c>
      <c r="B23" t="s">
        <v>364</v>
      </c>
      <c r="C23" t="s">
        <v>94</v>
      </c>
      <c r="D23" t="s">
        <v>342</v>
      </c>
      <c r="E23">
        <v>21850</v>
      </c>
      <c r="F23">
        <v>1318338.1100000001</v>
      </c>
      <c r="G23">
        <v>84.689307999999997</v>
      </c>
      <c r="H23">
        <v>1850461.38</v>
      </c>
      <c r="I23" t="s">
        <v>323</v>
      </c>
      <c r="J23">
        <v>69.540000000000006</v>
      </c>
      <c r="K23">
        <v>1519449</v>
      </c>
      <c r="L23">
        <v>986229.89</v>
      </c>
      <c r="M23" t="s">
        <v>332</v>
      </c>
      <c r="N23" s="38">
        <v>43708</v>
      </c>
      <c r="O23">
        <v>41</v>
      </c>
    </row>
    <row r="24" spans="1:15" x14ac:dyDescent="0.2">
      <c r="A24" t="s">
        <v>72</v>
      </c>
      <c r="B24" t="s">
        <v>365</v>
      </c>
      <c r="C24" t="s">
        <v>93</v>
      </c>
      <c r="D24" t="s">
        <v>405</v>
      </c>
      <c r="E24">
        <v>41337</v>
      </c>
      <c r="F24">
        <v>1230936.6399999999</v>
      </c>
      <c r="G24">
        <v>24.515326000000002</v>
      </c>
      <c r="H24">
        <v>1013390.03</v>
      </c>
      <c r="I24" t="s">
        <v>323</v>
      </c>
      <c r="J24">
        <v>20.13</v>
      </c>
      <c r="K24">
        <v>832113.81</v>
      </c>
      <c r="L24">
        <v>970148.1</v>
      </c>
      <c r="M24" t="s">
        <v>332</v>
      </c>
      <c r="N24" s="38">
        <v>43708</v>
      </c>
      <c r="O24">
        <v>41</v>
      </c>
    </row>
    <row r="25" spans="1:15" x14ac:dyDescent="0.2">
      <c r="A25" t="s">
        <v>72</v>
      </c>
      <c r="B25" t="s">
        <v>366</v>
      </c>
      <c r="C25">
        <v>7333378</v>
      </c>
      <c r="D25">
        <v>733337901</v>
      </c>
      <c r="E25">
        <v>6754</v>
      </c>
      <c r="F25">
        <v>1211163.8600000001</v>
      </c>
      <c r="G25">
        <v>353.52973900000001</v>
      </c>
      <c r="H25">
        <v>2387739.86</v>
      </c>
      <c r="I25" t="s">
        <v>323</v>
      </c>
      <c r="J25">
        <v>349.8</v>
      </c>
      <c r="K25">
        <v>2362549.2000000002</v>
      </c>
      <c r="L25">
        <v>1193865.8</v>
      </c>
      <c r="M25" t="s">
        <v>357</v>
      </c>
      <c r="N25" s="38">
        <v>43708</v>
      </c>
      <c r="O25">
        <v>41</v>
      </c>
    </row>
    <row r="26" spans="1:15" x14ac:dyDescent="0.2">
      <c r="A26" t="s">
        <v>72</v>
      </c>
      <c r="B26" t="s">
        <v>300</v>
      </c>
      <c r="C26">
        <v>7124594</v>
      </c>
      <c r="D26">
        <v>712459908</v>
      </c>
      <c r="E26">
        <v>6300</v>
      </c>
      <c r="F26">
        <v>953629.32</v>
      </c>
      <c r="G26">
        <v>170.498762</v>
      </c>
      <c r="H26">
        <v>1074142.2</v>
      </c>
      <c r="I26" t="s">
        <v>323</v>
      </c>
      <c r="J26">
        <v>168.7</v>
      </c>
      <c r="K26">
        <v>1062810</v>
      </c>
      <c r="L26">
        <v>929121.05</v>
      </c>
      <c r="M26" t="s">
        <v>357</v>
      </c>
      <c r="N26" s="38">
        <v>43708</v>
      </c>
      <c r="O26">
        <v>41</v>
      </c>
    </row>
    <row r="27" spans="1:15" x14ac:dyDescent="0.2">
      <c r="A27" t="s">
        <v>72</v>
      </c>
      <c r="B27" t="s">
        <v>367</v>
      </c>
      <c r="C27">
        <v>6986041</v>
      </c>
      <c r="D27">
        <v>698604006</v>
      </c>
      <c r="E27">
        <v>35390</v>
      </c>
      <c r="F27">
        <v>1021773.62</v>
      </c>
      <c r="G27">
        <v>33.633237999999999</v>
      </c>
      <c r="H27">
        <v>1190280.28</v>
      </c>
      <c r="I27" t="s">
        <v>323</v>
      </c>
      <c r="J27">
        <v>3570</v>
      </c>
      <c r="K27">
        <v>126342300</v>
      </c>
      <c r="L27">
        <v>114156082</v>
      </c>
      <c r="M27" t="s">
        <v>320</v>
      </c>
      <c r="N27" s="38">
        <v>43708</v>
      </c>
      <c r="O27">
        <v>41</v>
      </c>
    </row>
    <row r="28" spans="1:15" x14ac:dyDescent="0.2">
      <c r="A28" t="s">
        <v>72</v>
      </c>
      <c r="B28" t="s">
        <v>368</v>
      </c>
      <c r="C28">
        <v>6869302</v>
      </c>
      <c r="D28">
        <v>686930009</v>
      </c>
      <c r="E28">
        <v>10891</v>
      </c>
      <c r="F28">
        <v>735842.12</v>
      </c>
      <c r="G28">
        <v>79.702293999999995</v>
      </c>
      <c r="H28">
        <v>868037.68</v>
      </c>
      <c r="I28" t="s">
        <v>323</v>
      </c>
      <c r="J28">
        <v>8460</v>
      </c>
      <c r="K28">
        <v>92137860</v>
      </c>
      <c r="L28">
        <v>77036207</v>
      </c>
      <c r="M28" t="s">
        <v>320</v>
      </c>
      <c r="N28" s="38">
        <v>43708</v>
      </c>
      <c r="O28">
        <v>41</v>
      </c>
    </row>
    <row r="29" spans="1:15" x14ac:dyDescent="0.2">
      <c r="A29" t="s">
        <v>72</v>
      </c>
      <c r="B29" t="s">
        <v>369</v>
      </c>
      <c r="C29">
        <v>6659428</v>
      </c>
      <c r="D29">
        <v>665942009</v>
      </c>
      <c r="E29">
        <v>24737</v>
      </c>
      <c r="F29">
        <v>1074572.6399999999</v>
      </c>
      <c r="G29">
        <v>49.554853999999999</v>
      </c>
      <c r="H29">
        <v>1225838.43</v>
      </c>
      <c r="I29" t="s">
        <v>323</v>
      </c>
      <c r="J29">
        <v>5260</v>
      </c>
      <c r="K29">
        <v>130116620</v>
      </c>
      <c r="L29">
        <v>120072645</v>
      </c>
      <c r="M29" t="s">
        <v>320</v>
      </c>
      <c r="N29" s="38">
        <v>43708</v>
      </c>
      <c r="O29">
        <v>41</v>
      </c>
    </row>
    <row r="30" spans="1:15" x14ac:dyDescent="0.2">
      <c r="A30" t="s">
        <v>72</v>
      </c>
      <c r="B30" t="s">
        <v>370</v>
      </c>
      <c r="C30">
        <v>6640682</v>
      </c>
      <c r="D30">
        <v>664068004</v>
      </c>
      <c r="E30">
        <v>13518</v>
      </c>
      <c r="F30">
        <v>1218935.05</v>
      </c>
      <c r="G30">
        <v>130.52899300000001</v>
      </c>
      <c r="H30">
        <v>1764490.93</v>
      </c>
      <c r="I30" t="s">
        <v>323</v>
      </c>
      <c r="J30">
        <v>13855</v>
      </c>
      <c r="K30">
        <v>187291890</v>
      </c>
      <c r="L30">
        <v>127653337</v>
      </c>
      <c r="M30" t="s">
        <v>320</v>
      </c>
      <c r="N30" s="38">
        <v>43708</v>
      </c>
      <c r="O30">
        <v>41</v>
      </c>
    </row>
    <row r="31" spans="1:15" x14ac:dyDescent="0.2">
      <c r="A31" t="s">
        <v>72</v>
      </c>
      <c r="B31" t="s">
        <v>371</v>
      </c>
      <c r="C31">
        <v>6616508</v>
      </c>
      <c r="D31">
        <v>661650903</v>
      </c>
      <c r="E31">
        <v>20275</v>
      </c>
      <c r="F31">
        <v>387644.12</v>
      </c>
      <c r="G31">
        <v>13.311978999999999</v>
      </c>
      <c r="H31">
        <v>269900.37</v>
      </c>
      <c r="I31" t="s">
        <v>323</v>
      </c>
      <c r="J31">
        <v>1413</v>
      </c>
      <c r="K31">
        <v>28648575</v>
      </c>
      <c r="L31">
        <v>40617742</v>
      </c>
      <c r="M31" t="s">
        <v>320</v>
      </c>
      <c r="N31" s="38">
        <v>43708</v>
      </c>
      <c r="O31">
        <v>41</v>
      </c>
    </row>
    <row r="32" spans="1:15" x14ac:dyDescent="0.2">
      <c r="A32" t="s">
        <v>72</v>
      </c>
      <c r="B32" t="s">
        <v>372</v>
      </c>
      <c r="C32">
        <v>6555805</v>
      </c>
      <c r="D32">
        <v>655580009</v>
      </c>
      <c r="E32">
        <v>22900</v>
      </c>
      <c r="F32">
        <v>799104.8</v>
      </c>
      <c r="G32">
        <v>29.440859</v>
      </c>
      <c r="H32">
        <v>674195.68</v>
      </c>
      <c r="I32" t="s">
        <v>323</v>
      </c>
      <c r="J32">
        <v>3125</v>
      </c>
      <c r="K32">
        <v>71562500</v>
      </c>
      <c r="L32">
        <v>83719000</v>
      </c>
      <c r="M32" t="s">
        <v>320</v>
      </c>
      <c r="N32" s="38">
        <v>43708</v>
      </c>
      <c r="O32">
        <v>41</v>
      </c>
    </row>
    <row r="33" spans="1:15" x14ac:dyDescent="0.2">
      <c r="A33" t="s">
        <v>72</v>
      </c>
      <c r="B33" t="s">
        <v>296</v>
      </c>
      <c r="C33">
        <v>6356406</v>
      </c>
      <c r="D33">
        <v>635640006</v>
      </c>
      <c r="E33">
        <v>18896</v>
      </c>
      <c r="F33">
        <v>716621.27</v>
      </c>
      <c r="G33">
        <v>26.812379</v>
      </c>
      <c r="H33">
        <v>506646.72</v>
      </c>
      <c r="I33" t="s">
        <v>323</v>
      </c>
      <c r="J33">
        <v>2846</v>
      </c>
      <c r="K33">
        <v>53778016</v>
      </c>
      <c r="L33">
        <v>75058000</v>
      </c>
      <c r="M33" t="s">
        <v>320</v>
      </c>
      <c r="N33" s="38">
        <v>43708</v>
      </c>
      <c r="O33">
        <v>41</v>
      </c>
    </row>
    <row r="34" spans="1:15" x14ac:dyDescent="0.2">
      <c r="A34" t="s">
        <v>72</v>
      </c>
      <c r="B34" t="s">
        <v>373</v>
      </c>
      <c r="C34">
        <v>6269861</v>
      </c>
      <c r="D34">
        <v>626986905</v>
      </c>
      <c r="E34">
        <v>67804</v>
      </c>
      <c r="F34">
        <v>1092695.1399999999</v>
      </c>
      <c r="G34">
        <v>15.648405</v>
      </c>
      <c r="H34">
        <v>1061024.49</v>
      </c>
      <c r="I34" t="s">
        <v>323</v>
      </c>
      <c r="J34">
        <v>1661</v>
      </c>
      <c r="K34">
        <v>112622444</v>
      </c>
      <c r="L34">
        <v>122017806</v>
      </c>
      <c r="M34" t="s">
        <v>320</v>
      </c>
      <c r="N34" s="38">
        <v>43708</v>
      </c>
      <c r="O34">
        <v>41</v>
      </c>
    </row>
    <row r="35" spans="1:15" x14ac:dyDescent="0.2">
      <c r="A35" t="s">
        <v>72</v>
      </c>
      <c r="B35" t="s">
        <v>374</v>
      </c>
      <c r="C35">
        <v>6229597</v>
      </c>
      <c r="D35">
        <v>622959906</v>
      </c>
      <c r="E35">
        <v>171810</v>
      </c>
      <c r="F35">
        <v>1464470.48</v>
      </c>
      <c r="G35">
        <v>9.4304959999999998</v>
      </c>
      <c r="H35">
        <v>1620253.52</v>
      </c>
      <c r="I35" t="s">
        <v>323</v>
      </c>
      <c r="J35">
        <v>1001</v>
      </c>
      <c r="K35">
        <v>171981810</v>
      </c>
      <c r="L35">
        <v>163435850</v>
      </c>
      <c r="M35" t="s">
        <v>320</v>
      </c>
      <c r="N35" s="38">
        <v>43708</v>
      </c>
      <c r="O35">
        <v>41</v>
      </c>
    </row>
    <row r="36" spans="1:15" x14ac:dyDescent="0.2">
      <c r="A36" t="s">
        <v>72</v>
      </c>
      <c r="B36" t="s">
        <v>375</v>
      </c>
      <c r="C36">
        <v>6054603</v>
      </c>
      <c r="D36">
        <v>605460005</v>
      </c>
      <c r="E36">
        <v>86685</v>
      </c>
      <c r="F36">
        <v>702590.03</v>
      </c>
      <c r="G36">
        <v>9.0555369999999993</v>
      </c>
      <c r="H36">
        <v>784979.25</v>
      </c>
      <c r="I36" t="s">
        <v>323</v>
      </c>
      <c r="J36">
        <v>961.2</v>
      </c>
      <c r="K36">
        <v>83321622</v>
      </c>
      <c r="L36">
        <v>73701717</v>
      </c>
      <c r="M36" t="s">
        <v>320</v>
      </c>
      <c r="N36" s="38">
        <v>43708</v>
      </c>
      <c r="O36">
        <v>41</v>
      </c>
    </row>
    <row r="37" spans="1:15" x14ac:dyDescent="0.2">
      <c r="A37" t="s">
        <v>72</v>
      </c>
      <c r="B37" t="s">
        <v>376</v>
      </c>
      <c r="C37">
        <v>6021500</v>
      </c>
      <c r="D37">
        <v>602150005</v>
      </c>
      <c r="E37">
        <v>18000</v>
      </c>
      <c r="F37">
        <v>497005</v>
      </c>
      <c r="G37">
        <v>17.476094</v>
      </c>
      <c r="H37">
        <v>314569.69</v>
      </c>
      <c r="I37" t="s">
        <v>323</v>
      </c>
      <c r="J37">
        <v>1855</v>
      </c>
      <c r="K37">
        <v>33390000</v>
      </c>
      <c r="L37">
        <v>54901657</v>
      </c>
      <c r="M37" t="s">
        <v>320</v>
      </c>
      <c r="N37" s="38">
        <v>43708</v>
      </c>
      <c r="O37">
        <v>41</v>
      </c>
    </row>
    <row r="38" spans="1:15" x14ac:dyDescent="0.2">
      <c r="A38" t="s">
        <v>72</v>
      </c>
      <c r="B38" t="s">
        <v>377</v>
      </c>
      <c r="C38">
        <v>5999330</v>
      </c>
      <c r="D38">
        <v>599933900</v>
      </c>
      <c r="E38">
        <v>8400</v>
      </c>
      <c r="F38">
        <v>1524006.27</v>
      </c>
      <c r="G38">
        <v>218.70825600000001</v>
      </c>
      <c r="H38">
        <v>1837149.35</v>
      </c>
      <c r="I38" t="s">
        <v>323</v>
      </c>
      <c r="J38">
        <v>198.6</v>
      </c>
      <c r="K38">
        <v>1668240</v>
      </c>
      <c r="L38">
        <v>1345481.09</v>
      </c>
      <c r="M38" t="s">
        <v>329</v>
      </c>
      <c r="N38" s="38">
        <v>43708</v>
      </c>
      <c r="O38">
        <v>41</v>
      </c>
    </row>
    <row r="39" spans="1:15" x14ac:dyDescent="0.2">
      <c r="A39" t="s">
        <v>72</v>
      </c>
      <c r="B39" t="s">
        <v>284</v>
      </c>
      <c r="C39">
        <v>5889505</v>
      </c>
      <c r="D39">
        <v>588950907</v>
      </c>
      <c r="E39">
        <v>53225</v>
      </c>
      <c r="F39">
        <v>1067159.77</v>
      </c>
      <c r="G39">
        <v>17.342485</v>
      </c>
      <c r="H39">
        <v>923053.79</v>
      </c>
      <c r="I39" t="s">
        <v>323</v>
      </c>
      <c r="J39">
        <v>15.747999999999999</v>
      </c>
      <c r="K39">
        <v>838187.3</v>
      </c>
      <c r="L39">
        <v>965766.58</v>
      </c>
      <c r="M39" t="s">
        <v>329</v>
      </c>
      <c r="N39" s="38">
        <v>43708</v>
      </c>
      <c r="O39">
        <v>41</v>
      </c>
    </row>
    <row r="40" spans="1:15" x14ac:dyDescent="0.2">
      <c r="A40" t="s">
        <v>72</v>
      </c>
      <c r="B40" t="s">
        <v>378</v>
      </c>
      <c r="C40">
        <v>5330047</v>
      </c>
      <c r="D40">
        <v>533004909</v>
      </c>
      <c r="E40">
        <v>11395</v>
      </c>
      <c r="F40">
        <v>976539.43</v>
      </c>
      <c r="G40">
        <v>141.125191</v>
      </c>
      <c r="H40">
        <v>1608121.55</v>
      </c>
      <c r="I40" t="s">
        <v>323</v>
      </c>
      <c r="J40">
        <v>128.15</v>
      </c>
      <c r="K40">
        <v>1460269.25</v>
      </c>
      <c r="L40">
        <v>876799.03</v>
      </c>
      <c r="M40" t="s">
        <v>329</v>
      </c>
      <c r="N40" s="38">
        <v>43708</v>
      </c>
      <c r="O40">
        <v>41</v>
      </c>
    </row>
    <row r="41" spans="1:15" x14ac:dyDescent="0.2">
      <c r="A41" t="s">
        <v>72</v>
      </c>
      <c r="B41" t="s">
        <v>379</v>
      </c>
      <c r="C41">
        <v>4031879</v>
      </c>
      <c r="D41">
        <v>403187909</v>
      </c>
      <c r="E41">
        <v>43721</v>
      </c>
      <c r="F41">
        <v>951816.56</v>
      </c>
      <c r="G41">
        <v>23.952188</v>
      </c>
      <c r="H41">
        <v>1047213.62</v>
      </c>
      <c r="I41" t="s">
        <v>323</v>
      </c>
      <c r="J41">
        <v>21.75</v>
      </c>
      <c r="K41">
        <v>950931.75</v>
      </c>
      <c r="L41">
        <v>854457.01</v>
      </c>
      <c r="M41" t="s">
        <v>329</v>
      </c>
      <c r="N41" s="38">
        <v>43708</v>
      </c>
      <c r="O41">
        <v>41</v>
      </c>
    </row>
    <row r="42" spans="1:15" x14ac:dyDescent="0.2">
      <c r="A42" t="s">
        <v>72</v>
      </c>
      <c r="B42" t="s">
        <v>380</v>
      </c>
      <c r="C42">
        <v>2821481</v>
      </c>
      <c r="D42">
        <v>835699307</v>
      </c>
      <c r="E42">
        <v>41226</v>
      </c>
      <c r="F42">
        <v>1340484.27</v>
      </c>
      <c r="G42">
        <v>56.91</v>
      </c>
      <c r="H42">
        <v>2346171.66</v>
      </c>
      <c r="I42" t="s">
        <v>323</v>
      </c>
      <c r="J42">
        <v>56.91</v>
      </c>
      <c r="K42">
        <v>2346171.66</v>
      </c>
      <c r="L42">
        <v>1340484.27</v>
      </c>
      <c r="M42" t="s">
        <v>323</v>
      </c>
      <c r="N42" s="38">
        <v>43708</v>
      </c>
      <c r="O42">
        <v>43</v>
      </c>
    </row>
    <row r="43" spans="1:15" x14ac:dyDescent="0.2">
      <c r="A43" t="s">
        <v>72</v>
      </c>
      <c r="B43" t="s">
        <v>381</v>
      </c>
      <c r="C43">
        <v>2793182</v>
      </c>
      <c r="D43">
        <v>292505104</v>
      </c>
      <c r="E43">
        <v>101063</v>
      </c>
      <c r="F43">
        <v>1101666.3700000001</v>
      </c>
      <c r="G43">
        <v>4.4400000000000004</v>
      </c>
      <c r="H43">
        <v>448719.72</v>
      </c>
      <c r="I43" t="s">
        <v>323</v>
      </c>
      <c r="J43">
        <v>4.4400000000000004</v>
      </c>
      <c r="K43">
        <v>448719.72</v>
      </c>
      <c r="L43">
        <v>1101666.3700000001</v>
      </c>
      <c r="M43" t="s">
        <v>323</v>
      </c>
      <c r="N43" s="38">
        <v>43708</v>
      </c>
      <c r="O43">
        <v>41</v>
      </c>
    </row>
    <row r="44" spans="1:15" x14ac:dyDescent="0.2">
      <c r="A44" t="s">
        <v>72</v>
      </c>
      <c r="B44" t="s">
        <v>382</v>
      </c>
      <c r="C44">
        <v>2775135</v>
      </c>
      <c r="D44">
        <v>803054204</v>
      </c>
      <c r="E44">
        <v>13700</v>
      </c>
      <c r="F44">
        <v>1379457.16</v>
      </c>
      <c r="G44">
        <v>119.15</v>
      </c>
      <c r="H44">
        <v>1632355</v>
      </c>
      <c r="I44" t="s">
        <v>323</v>
      </c>
      <c r="J44">
        <v>119.15</v>
      </c>
      <c r="K44">
        <v>1632355</v>
      </c>
      <c r="L44">
        <v>1379457.16</v>
      </c>
      <c r="M44" t="s">
        <v>323</v>
      </c>
      <c r="N44" s="38">
        <v>43708</v>
      </c>
      <c r="O44">
        <v>43</v>
      </c>
    </row>
    <row r="45" spans="1:15" x14ac:dyDescent="0.2">
      <c r="A45" t="s">
        <v>72</v>
      </c>
      <c r="B45" t="s">
        <v>383</v>
      </c>
      <c r="C45">
        <v>2704485</v>
      </c>
      <c r="D45">
        <v>705015105</v>
      </c>
      <c r="E45">
        <v>99014</v>
      </c>
      <c r="F45">
        <v>1181340.82</v>
      </c>
      <c r="G45">
        <v>10.09</v>
      </c>
      <c r="H45">
        <v>999051.26</v>
      </c>
      <c r="I45" t="s">
        <v>323</v>
      </c>
      <c r="J45">
        <v>10.09</v>
      </c>
      <c r="K45">
        <v>999051.26</v>
      </c>
      <c r="L45">
        <v>1181340.82</v>
      </c>
      <c r="M45" t="s">
        <v>323</v>
      </c>
      <c r="N45" s="38">
        <v>43708</v>
      </c>
      <c r="O45">
        <v>43</v>
      </c>
    </row>
    <row r="46" spans="1:15" x14ac:dyDescent="0.2">
      <c r="A46" t="s">
        <v>72</v>
      </c>
      <c r="B46" t="s">
        <v>384</v>
      </c>
      <c r="C46">
        <v>2655657</v>
      </c>
      <c r="D46">
        <v>683715106</v>
      </c>
      <c r="E46">
        <v>30760</v>
      </c>
      <c r="F46">
        <v>1063849.21</v>
      </c>
      <c r="G46">
        <v>39.090000000000003</v>
      </c>
      <c r="H46">
        <v>1202408.3999999999</v>
      </c>
      <c r="I46" t="s">
        <v>323</v>
      </c>
      <c r="J46">
        <v>39.090000000000003</v>
      </c>
      <c r="K46">
        <v>1202408.3999999999</v>
      </c>
      <c r="L46">
        <v>1063849.21</v>
      </c>
      <c r="M46" t="s">
        <v>323</v>
      </c>
      <c r="N46" s="38">
        <v>43708</v>
      </c>
      <c r="O46">
        <v>41</v>
      </c>
    </row>
    <row r="47" spans="1:15" x14ac:dyDescent="0.2">
      <c r="A47" t="s">
        <v>72</v>
      </c>
      <c r="B47" t="s">
        <v>385</v>
      </c>
      <c r="C47">
        <v>2615565</v>
      </c>
      <c r="D47" t="s">
        <v>61</v>
      </c>
      <c r="E47">
        <v>40885</v>
      </c>
      <c r="F47">
        <v>1351842.11</v>
      </c>
      <c r="G47">
        <v>47.96</v>
      </c>
      <c r="H47">
        <v>1960844.6</v>
      </c>
      <c r="I47" t="s">
        <v>323</v>
      </c>
      <c r="J47">
        <v>47.96</v>
      </c>
      <c r="K47">
        <v>1960844.6</v>
      </c>
      <c r="L47">
        <v>1351842.11</v>
      </c>
      <c r="M47" t="s">
        <v>323</v>
      </c>
      <c r="N47" s="38">
        <v>43708</v>
      </c>
      <c r="O47">
        <v>43</v>
      </c>
    </row>
    <row r="48" spans="1:15" x14ac:dyDescent="0.2">
      <c r="A48" t="s">
        <v>72</v>
      </c>
      <c r="B48" t="s">
        <v>386</v>
      </c>
      <c r="C48">
        <v>2559975</v>
      </c>
      <c r="D48" t="s">
        <v>64</v>
      </c>
      <c r="E48">
        <v>22414</v>
      </c>
      <c r="F48">
        <v>412838.96</v>
      </c>
      <c r="G48">
        <v>17.260000000000002</v>
      </c>
      <c r="H48">
        <v>386865.64</v>
      </c>
      <c r="I48" t="s">
        <v>323</v>
      </c>
      <c r="J48">
        <v>17.260000000000002</v>
      </c>
      <c r="K48">
        <v>386865.64</v>
      </c>
      <c r="L48">
        <v>412838.96</v>
      </c>
      <c r="M48" t="s">
        <v>323</v>
      </c>
      <c r="N48" s="38">
        <v>43708</v>
      </c>
      <c r="O48">
        <v>43</v>
      </c>
    </row>
    <row r="49" spans="1:15" x14ac:dyDescent="0.2">
      <c r="A49" t="s">
        <v>72</v>
      </c>
      <c r="B49" t="s">
        <v>387</v>
      </c>
      <c r="C49">
        <v>2430025</v>
      </c>
      <c r="D49">
        <v>861012102</v>
      </c>
      <c r="E49">
        <v>64583</v>
      </c>
      <c r="F49">
        <v>626388.98</v>
      </c>
      <c r="G49">
        <v>17.7</v>
      </c>
      <c r="H49">
        <v>1143119.1000000001</v>
      </c>
      <c r="I49" t="s">
        <v>323</v>
      </c>
      <c r="J49">
        <v>17.7</v>
      </c>
      <c r="K49">
        <v>1143119.1000000001</v>
      </c>
      <c r="L49">
        <v>626388.98</v>
      </c>
      <c r="M49" t="s">
        <v>323</v>
      </c>
      <c r="N49" s="38">
        <v>43708</v>
      </c>
      <c r="O49">
        <v>43</v>
      </c>
    </row>
    <row r="50" spans="1:15" x14ac:dyDescent="0.2">
      <c r="A50" t="s">
        <v>72</v>
      </c>
      <c r="B50" t="s">
        <v>388</v>
      </c>
      <c r="C50">
        <v>2402444</v>
      </c>
      <c r="D50">
        <v>686330101</v>
      </c>
      <c r="E50">
        <v>10507</v>
      </c>
      <c r="F50">
        <v>843980.32</v>
      </c>
      <c r="G50">
        <v>73.86</v>
      </c>
      <c r="H50">
        <v>776047.02</v>
      </c>
      <c r="I50" t="s">
        <v>323</v>
      </c>
      <c r="J50">
        <v>73.86</v>
      </c>
      <c r="K50">
        <v>776047.02</v>
      </c>
      <c r="L50">
        <v>843980.32</v>
      </c>
      <c r="M50" t="s">
        <v>323</v>
      </c>
      <c r="N50" s="38">
        <v>43708</v>
      </c>
      <c r="O50">
        <v>43</v>
      </c>
    </row>
    <row r="51" spans="1:15" x14ac:dyDescent="0.2">
      <c r="A51" t="s">
        <v>72</v>
      </c>
      <c r="B51" t="s">
        <v>389</v>
      </c>
      <c r="C51">
        <v>2311614</v>
      </c>
      <c r="D51" t="s">
        <v>69</v>
      </c>
      <c r="E51">
        <v>13944</v>
      </c>
      <c r="F51">
        <v>1367877.11</v>
      </c>
      <c r="G51">
        <v>155.02000000000001</v>
      </c>
      <c r="H51">
        <v>2161598.88</v>
      </c>
      <c r="I51" t="s">
        <v>323</v>
      </c>
      <c r="J51">
        <v>155.02000000000001</v>
      </c>
      <c r="K51">
        <v>2161598.88</v>
      </c>
      <c r="L51">
        <v>1367877.11</v>
      </c>
      <c r="M51" t="s">
        <v>323</v>
      </c>
      <c r="N51" s="38">
        <v>43708</v>
      </c>
      <c r="O51">
        <v>41</v>
      </c>
    </row>
    <row r="52" spans="1:15" x14ac:dyDescent="0.2">
      <c r="A52" t="s">
        <v>72</v>
      </c>
      <c r="B52" t="s">
        <v>254</v>
      </c>
      <c r="C52">
        <v>2181334</v>
      </c>
      <c r="D52" t="s">
        <v>60</v>
      </c>
      <c r="E52">
        <v>13734</v>
      </c>
      <c r="F52">
        <v>1154331.31</v>
      </c>
      <c r="G52">
        <v>107.7</v>
      </c>
      <c r="H52">
        <v>1479151.8</v>
      </c>
      <c r="I52" t="s">
        <v>323</v>
      </c>
      <c r="J52">
        <v>107.7</v>
      </c>
      <c r="K52">
        <v>1479151.8</v>
      </c>
      <c r="L52">
        <v>1154331.31</v>
      </c>
      <c r="M52" t="s">
        <v>323</v>
      </c>
      <c r="N52" s="38">
        <v>43708</v>
      </c>
      <c r="O52">
        <v>41</v>
      </c>
    </row>
    <row r="53" spans="1:15" x14ac:dyDescent="0.2">
      <c r="A53" t="s">
        <v>72</v>
      </c>
      <c r="B53" t="s">
        <v>390</v>
      </c>
      <c r="C53">
        <v>2125097</v>
      </c>
      <c r="D53">
        <v>124765108</v>
      </c>
      <c r="E53">
        <v>61706</v>
      </c>
      <c r="F53">
        <v>976474.74</v>
      </c>
      <c r="G53">
        <v>26.17</v>
      </c>
      <c r="H53">
        <v>1614846.02</v>
      </c>
      <c r="I53" t="s">
        <v>323</v>
      </c>
      <c r="J53">
        <v>26.17</v>
      </c>
      <c r="K53">
        <v>1614846.02</v>
      </c>
      <c r="L53">
        <v>976474.74</v>
      </c>
      <c r="M53" t="s">
        <v>323</v>
      </c>
      <c r="N53" s="38">
        <v>43708</v>
      </c>
      <c r="O53">
        <v>41</v>
      </c>
    </row>
    <row r="54" spans="1:15" x14ac:dyDescent="0.2">
      <c r="A54" t="s">
        <v>72</v>
      </c>
      <c r="B54" t="s">
        <v>391</v>
      </c>
      <c r="C54">
        <v>2124533</v>
      </c>
      <c r="D54">
        <v>878742204</v>
      </c>
      <c r="E54">
        <v>26789</v>
      </c>
      <c r="F54">
        <v>470215.13</v>
      </c>
      <c r="G54">
        <v>17.03</v>
      </c>
      <c r="H54">
        <v>456216.67</v>
      </c>
      <c r="I54" t="s">
        <v>323</v>
      </c>
      <c r="J54">
        <v>17.03</v>
      </c>
      <c r="K54">
        <v>456216.67</v>
      </c>
      <c r="L54">
        <v>470215.13</v>
      </c>
      <c r="M54" t="s">
        <v>323</v>
      </c>
      <c r="N54" s="38">
        <v>43708</v>
      </c>
      <c r="O54">
        <v>41</v>
      </c>
    </row>
    <row r="55" spans="1:15" x14ac:dyDescent="0.2">
      <c r="A55" t="s">
        <v>72</v>
      </c>
      <c r="B55" t="s">
        <v>392</v>
      </c>
      <c r="C55">
        <v>2031730</v>
      </c>
      <c r="D55">
        <v>294821608</v>
      </c>
      <c r="E55">
        <v>165319</v>
      </c>
      <c r="F55">
        <v>1138052.1100000001</v>
      </c>
      <c r="G55">
        <v>7.84</v>
      </c>
      <c r="H55">
        <v>1296100.96</v>
      </c>
      <c r="I55" t="s">
        <v>323</v>
      </c>
      <c r="J55">
        <v>7.84</v>
      </c>
      <c r="K55">
        <v>1296100.96</v>
      </c>
      <c r="L55">
        <v>1138052.1100000001</v>
      </c>
      <c r="M55" t="s">
        <v>323</v>
      </c>
      <c r="N55" s="38">
        <v>43708</v>
      </c>
      <c r="O55">
        <v>43</v>
      </c>
    </row>
    <row r="56" spans="1:15" x14ac:dyDescent="0.2">
      <c r="A56" t="s">
        <v>72</v>
      </c>
      <c r="B56" t="s">
        <v>393</v>
      </c>
      <c r="D56" t="s">
        <v>323</v>
      </c>
      <c r="E56">
        <v>-228.21</v>
      </c>
      <c r="F56">
        <v>-228.21</v>
      </c>
      <c r="G56">
        <v>1</v>
      </c>
      <c r="H56">
        <v>-228.21</v>
      </c>
      <c r="I56" t="s">
        <v>323</v>
      </c>
      <c r="J56">
        <v>1</v>
      </c>
      <c r="K56">
        <v>-228.21</v>
      </c>
      <c r="L56">
        <v>-228.21</v>
      </c>
      <c r="M56" t="s">
        <v>323</v>
      </c>
      <c r="N56" s="38">
        <v>43708</v>
      </c>
      <c r="O56" t="s">
        <v>406</v>
      </c>
    </row>
    <row r="57" spans="1:15" x14ac:dyDescent="0.2">
      <c r="A57" t="s">
        <v>72</v>
      </c>
      <c r="B57" t="s">
        <v>394</v>
      </c>
      <c r="D57" t="s">
        <v>329</v>
      </c>
      <c r="E57">
        <v>69.53</v>
      </c>
      <c r="F57">
        <v>77.87</v>
      </c>
      <c r="G57">
        <v>1.1012500000000001</v>
      </c>
      <c r="H57">
        <v>76.569999999999993</v>
      </c>
      <c r="I57" t="s">
        <v>323</v>
      </c>
      <c r="J57">
        <v>1</v>
      </c>
      <c r="K57">
        <v>69.53</v>
      </c>
      <c r="L57">
        <v>69.53</v>
      </c>
      <c r="M57" t="s">
        <v>329</v>
      </c>
      <c r="N57" s="38">
        <v>43708</v>
      </c>
      <c r="O57" t="s">
        <v>406</v>
      </c>
    </row>
    <row r="58" spans="1:15" x14ac:dyDescent="0.2">
      <c r="A58" t="s">
        <v>72</v>
      </c>
      <c r="B58" t="s">
        <v>395</v>
      </c>
      <c r="D58" t="s">
        <v>357</v>
      </c>
      <c r="E58">
        <v>82135.039999999994</v>
      </c>
      <c r="F58">
        <v>81899.539999999994</v>
      </c>
      <c r="G58">
        <v>1.0106619999999999</v>
      </c>
      <c r="H58">
        <v>83010.8</v>
      </c>
      <c r="I58" t="s">
        <v>323</v>
      </c>
      <c r="J58">
        <v>1</v>
      </c>
      <c r="K58">
        <v>82135.039999999994</v>
      </c>
      <c r="L58">
        <v>82135.039999999994</v>
      </c>
      <c r="M58" t="s">
        <v>357</v>
      </c>
      <c r="N58" s="38">
        <v>43708</v>
      </c>
      <c r="O58" t="s">
        <v>406</v>
      </c>
    </row>
    <row r="59" spans="1:15" x14ac:dyDescent="0.2">
      <c r="A59" t="s">
        <v>72</v>
      </c>
      <c r="B59" t="s">
        <v>396</v>
      </c>
      <c r="D59" t="s">
        <v>397</v>
      </c>
      <c r="E59">
        <v>776948.2</v>
      </c>
      <c r="F59">
        <v>83832.02</v>
      </c>
      <c r="G59">
        <v>0.10197000000000001</v>
      </c>
      <c r="H59">
        <v>79225.460000000006</v>
      </c>
      <c r="I59" t="s">
        <v>323</v>
      </c>
      <c r="J59">
        <v>1</v>
      </c>
      <c r="K59">
        <v>776948.2</v>
      </c>
      <c r="L59">
        <v>776948.2</v>
      </c>
      <c r="M59" t="s">
        <v>397</v>
      </c>
      <c r="N59" s="38">
        <v>43708</v>
      </c>
      <c r="O59" t="s">
        <v>406</v>
      </c>
    </row>
    <row r="60" spans="1:15" x14ac:dyDescent="0.2">
      <c r="A60" t="s">
        <v>72</v>
      </c>
      <c r="B60" t="s">
        <v>398</v>
      </c>
      <c r="D60" t="s">
        <v>320</v>
      </c>
      <c r="E60">
        <v>9753</v>
      </c>
      <c r="F60">
        <v>90.26</v>
      </c>
      <c r="G60">
        <v>9.4210000000000006E-3</v>
      </c>
      <c r="H60">
        <v>91.88</v>
      </c>
      <c r="I60" t="s">
        <v>323</v>
      </c>
      <c r="J60">
        <v>1</v>
      </c>
      <c r="K60">
        <v>9753</v>
      </c>
      <c r="L60">
        <v>9753</v>
      </c>
      <c r="M60" t="s">
        <v>320</v>
      </c>
      <c r="N60" s="38">
        <v>43708</v>
      </c>
      <c r="O60" t="s">
        <v>406</v>
      </c>
    </row>
    <row r="61" spans="1:15" x14ac:dyDescent="0.2">
      <c r="A61" t="s">
        <v>72</v>
      </c>
      <c r="B61" t="s">
        <v>399</v>
      </c>
      <c r="D61" t="s">
        <v>332</v>
      </c>
      <c r="E61">
        <v>35727.81</v>
      </c>
      <c r="F61">
        <v>45626.38</v>
      </c>
      <c r="G61">
        <v>1.2178500000000001</v>
      </c>
      <c r="H61">
        <v>43511.12</v>
      </c>
      <c r="I61" t="s">
        <v>323</v>
      </c>
      <c r="J61">
        <v>1</v>
      </c>
      <c r="K61">
        <v>35727.81</v>
      </c>
      <c r="L61">
        <v>35727.81</v>
      </c>
      <c r="M61" t="s">
        <v>332</v>
      </c>
      <c r="N61" s="38">
        <v>43708</v>
      </c>
      <c r="O61" t="s">
        <v>406</v>
      </c>
    </row>
    <row r="62" spans="1:15" x14ac:dyDescent="0.2">
      <c r="A62" t="s">
        <v>72</v>
      </c>
      <c r="B62" t="s">
        <v>400</v>
      </c>
      <c r="D62" t="s">
        <v>407</v>
      </c>
      <c r="E62">
        <v>1233951.1399999999</v>
      </c>
      <c r="F62">
        <v>1233951.1399999999</v>
      </c>
      <c r="G62">
        <v>100</v>
      </c>
      <c r="H62">
        <v>1233951.1399999999</v>
      </c>
      <c r="I62" t="s">
        <v>323</v>
      </c>
      <c r="J62">
        <v>100</v>
      </c>
      <c r="K62">
        <v>1233951.1399999999</v>
      </c>
      <c r="L62">
        <v>1233951.1399999999</v>
      </c>
      <c r="M62" t="s">
        <v>323</v>
      </c>
      <c r="N62" s="38">
        <v>43708</v>
      </c>
      <c r="O62" t="s">
        <v>408</v>
      </c>
    </row>
    <row r="63" spans="1:15" x14ac:dyDescent="0.2">
      <c r="A63" t="s">
        <v>72</v>
      </c>
      <c r="B63" t="s">
        <v>401</v>
      </c>
      <c r="D63" t="s">
        <v>355</v>
      </c>
      <c r="E63">
        <v>33937.4</v>
      </c>
      <c r="F63">
        <v>23953.83</v>
      </c>
      <c r="G63">
        <v>0.67374999999999996</v>
      </c>
      <c r="H63">
        <v>22865.32</v>
      </c>
      <c r="I63" t="s">
        <v>323</v>
      </c>
      <c r="J63">
        <v>1</v>
      </c>
      <c r="K63">
        <v>33937.4</v>
      </c>
      <c r="L63">
        <v>33937.4</v>
      </c>
      <c r="M63" t="s">
        <v>355</v>
      </c>
      <c r="N63" s="38">
        <v>43708</v>
      </c>
      <c r="O63" t="s">
        <v>406</v>
      </c>
    </row>
    <row r="64" spans="1:15" x14ac:dyDescent="0.2">
      <c r="A64" s="32"/>
      <c r="B64" s="32"/>
      <c r="C64" s="33"/>
      <c r="D64" s="34"/>
      <c r="E64" s="32"/>
      <c r="F64" s="34"/>
      <c r="G64" s="34"/>
      <c r="H64" s="32"/>
    </row>
    <row r="65" spans="1:8" x14ac:dyDescent="0.2">
      <c r="A65" s="32"/>
      <c r="B65" s="32"/>
      <c r="C65" s="33"/>
      <c r="D65" s="34"/>
      <c r="E65" s="32"/>
      <c r="F65" s="34"/>
      <c r="G65" s="34"/>
      <c r="H65" s="3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6"/>
  <sheetViews>
    <sheetView zoomScaleNormal="100" workbookViewId="0">
      <selection activeCell="E46" sqref="E46"/>
    </sheetView>
  </sheetViews>
  <sheetFormatPr defaultRowHeight="12.75" x14ac:dyDescent="0.2"/>
  <cols>
    <col min="2" max="2" width="17" customWidth="1"/>
    <col min="4" max="4" width="14.140625" customWidth="1"/>
  </cols>
  <sheetData>
    <row r="1" spans="1:16" x14ac:dyDescent="0.2">
      <c r="A1" t="s">
        <v>99</v>
      </c>
      <c r="B1" t="s">
        <v>240</v>
      </c>
      <c r="C1" t="s">
        <v>106</v>
      </c>
      <c r="D1" t="s">
        <v>100</v>
      </c>
      <c r="E1" t="s">
        <v>101</v>
      </c>
      <c r="F1" t="s">
        <v>102</v>
      </c>
      <c r="G1" t="s">
        <v>0</v>
      </c>
      <c r="H1" t="s">
        <v>103</v>
      </c>
      <c r="I1" t="s">
        <v>104</v>
      </c>
      <c r="J1" t="s">
        <v>105</v>
      </c>
      <c r="K1" t="s">
        <v>241</v>
      </c>
      <c r="L1" t="s">
        <v>107</v>
      </c>
      <c r="M1" t="s">
        <v>108</v>
      </c>
      <c r="N1" t="s">
        <v>109</v>
      </c>
      <c r="O1" t="s">
        <v>110</v>
      </c>
      <c r="P1" t="s">
        <v>111</v>
      </c>
    </row>
    <row r="2" spans="1:16" x14ac:dyDescent="0.2">
      <c r="A2" t="s">
        <v>318</v>
      </c>
      <c r="B2">
        <v>6269861</v>
      </c>
      <c r="C2">
        <v>4724.3599999999997</v>
      </c>
      <c r="D2">
        <v>626986905</v>
      </c>
      <c r="E2">
        <v>30</v>
      </c>
      <c r="F2" s="38">
        <v>43734</v>
      </c>
      <c r="G2" t="s">
        <v>72</v>
      </c>
      <c r="H2" t="s">
        <v>319</v>
      </c>
      <c r="I2">
        <v>16951</v>
      </c>
      <c r="J2">
        <v>4724.3599999999997</v>
      </c>
      <c r="K2">
        <v>4724.3599999999997</v>
      </c>
      <c r="L2">
        <v>0</v>
      </c>
      <c r="M2">
        <v>0</v>
      </c>
      <c r="N2" t="s">
        <v>320</v>
      </c>
      <c r="O2">
        <v>0</v>
      </c>
      <c r="P2" t="s">
        <v>321</v>
      </c>
    </row>
    <row r="3" spans="1:16" x14ac:dyDescent="0.2">
      <c r="A3" t="s">
        <v>322</v>
      </c>
      <c r="B3" t="s">
        <v>235</v>
      </c>
      <c r="C3">
        <v>0</v>
      </c>
      <c r="D3">
        <v>589339209</v>
      </c>
      <c r="E3">
        <v>0.28088000000000002</v>
      </c>
      <c r="F3" s="38">
        <v>43594</v>
      </c>
      <c r="G3" t="s">
        <v>72</v>
      </c>
      <c r="H3" t="s">
        <v>319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323</v>
      </c>
      <c r="O3">
        <v>115</v>
      </c>
      <c r="P3" t="s">
        <v>321</v>
      </c>
    </row>
    <row r="4" spans="1:16" x14ac:dyDescent="0.2">
      <c r="A4" t="s">
        <v>324</v>
      </c>
      <c r="B4" t="s">
        <v>226</v>
      </c>
      <c r="C4">
        <v>67.02</v>
      </c>
      <c r="D4" t="s">
        <v>66</v>
      </c>
      <c r="E4">
        <v>1.1639999999999999</v>
      </c>
      <c r="F4" s="38">
        <v>43587</v>
      </c>
      <c r="G4" t="s">
        <v>72</v>
      </c>
      <c r="H4" t="s">
        <v>319</v>
      </c>
      <c r="I4">
        <v>0</v>
      </c>
      <c r="J4">
        <v>56.97</v>
      </c>
      <c r="K4">
        <v>56.97</v>
      </c>
      <c r="L4">
        <v>0</v>
      </c>
      <c r="M4">
        <v>0</v>
      </c>
      <c r="N4" t="s">
        <v>323</v>
      </c>
      <c r="O4">
        <v>122</v>
      </c>
      <c r="P4" t="s">
        <v>321</v>
      </c>
    </row>
    <row r="5" spans="1:16" x14ac:dyDescent="0.2">
      <c r="A5" t="s">
        <v>325</v>
      </c>
      <c r="B5" t="s">
        <v>228</v>
      </c>
      <c r="C5">
        <v>0</v>
      </c>
      <c r="D5">
        <v>398438408</v>
      </c>
      <c r="E5">
        <v>0.25031500000000001</v>
      </c>
      <c r="F5" s="38">
        <v>43263</v>
      </c>
      <c r="G5" t="s">
        <v>72</v>
      </c>
      <c r="H5" t="s">
        <v>319</v>
      </c>
      <c r="I5">
        <v>50445</v>
      </c>
      <c r="J5">
        <v>0</v>
      </c>
      <c r="K5">
        <v>0</v>
      </c>
      <c r="L5">
        <v>0</v>
      </c>
      <c r="M5">
        <v>0</v>
      </c>
      <c r="N5" t="s">
        <v>323</v>
      </c>
      <c r="O5">
        <v>446</v>
      </c>
      <c r="P5" t="s">
        <v>321</v>
      </c>
    </row>
    <row r="6" spans="1:16" x14ac:dyDescent="0.2">
      <c r="A6" t="s">
        <v>326</v>
      </c>
      <c r="B6" t="s">
        <v>238</v>
      </c>
      <c r="C6">
        <v>0</v>
      </c>
      <c r="D6" t="s">
        <v>74</v>
      </c>
      <c r="E6">
        <v>0.25155</v>
      </c>
      <c r="F6" s="38">
        <v>43627</v>
      </c>
      <c r="G6" t="s">
        <v>72</v>
      </c>
      <c r="H6" t="s">
        <v>319</v>
      </c>
      <c r="I6">
        <v>6000</v>
      </c>
      <c r="J6">
        <v>0</v>
      </c>
      <c r="K6">
        <v>0</v>
      </c>
      <c r="L6">
        <v>0</v>
      </c>
      <c r="M6">
        <v>0</v>
      </c>
      <c r="N6" t="s">
        <v>323</v>
      </c>
      <c r="O6">
        <v>82</v>
      </c>
      <c r="P6" t="s">
        <v>321</v>
      </c>
    </row>
    <row r="7" spans="1:16" x14ac:dyDescent="0.2">
      <c r="A7" t="s">
        <v>327</v>
      </c>
      <c r="B7" t="s">
        <v>340</v>
      </c>
      <c r="C7">
        <v>0</v>
      </c>
      <c r="D7">
        <v>589339100</v>
      </c>
      <c r="E7">
        <v>0.43735099999999999</v>
      </c>
      <c r="F7" s="38">
        <v>42874</v>
      </c>
      <c r="G7" t="s">
        <v>72</v>
      </c>
      <c r="H7" t="s">
        <v>319</v>
      </c>
      <c r="I7">
        <v>27014</v>
      </c>
      <c r="J7">
        <v>0</v>
      </c>
      <c r="K7">
        <v>0</v>
      </c>
      <c r="L7">
        <v>0</v>
      </c>
      <c r="M7">
        <v>0</v>
      </c>
      <c r="N7" t="s">
        <v>323</v>
      </c>
      <c r="O7">
        <v>835</v>
      </c>
      <c r="P7" t="s">
        <v>321</v>
      </c>
    </row>
    <row r="8" spans="1:16" x14ac:dyDescent="0.2">
      <c r="A8" t="s">
        <v>328</v>
      </c>
      <c r="B8" t="s">
        <v>90</v>
      </c>
      <c r="C8">
        <v>0</v>
      </c>
      <c r="D8" t="s">
        <v>341</v>
      </c>
      <c r="E8">
        <v>0.9</v>
      </c>
      <c r="F8" s="38">
        <v>43612</v>
      </c>
      <c r="G8" t="s">
        <v>72</v>
      </c>
      <c r="H8" t="s">
        <v>319</v>
      </c>
      <c r="I8">
        <v>22463</v>
      </c>
      <c r="J8">
        <v>0</v>
      </c>
      <c r="K8">
        <v>0</v>
      </c>
      <c r="L8">
        <v>0</v>
      </c>
      <c r="M8">
        <v>0</v>
      </c>
      <c r="N8" t="s">
        <v>329</v>
      </c>
      <c r="O8">
        <v>97</v>
      </c>
      <c r="P8" t="s">
        <v>321</v>
      </c>
    </row>
    <row r="9" spans="1:16" x14ac:dyDescent="0.2">
      <c r="A9" t="s">
        <v>328</v>
      </c>
      <c r="B9" t="s">
        <v>90</v>
      </c>
      <c r="C9">
        <v>0</v>
      </c>
      <c r="D9" t="s">
        <v>341</v>
      </c>
      <c r="E9">
        <v>0.88</v>
      </c>
      <c r="F9" s="38">
        <v>43242</v>
      </c>
      <c r="G9" t="s">
        <v>72</v>
      </c>
      <c r="H9" t="s">
        <v>319</v>
      </c>
      <c r="I9">
        <v>22463</v>
      </c>
      <c r="J9">
        <v>0</v>
      </c>
      <c r="K9">
        <v>0</v>
      </c>
      <c r="L9">
        <v>0</v>
      </c>
      <c r="M9">
        <v>0</v>
      </c>
      <c r="N9" t="s">
        <v>329</v>
      </c>
      <c r="O9">
        <v>467</v>
      </c>
      <c r="P9" t="s">
        <v>321</v>
      </c>
    </row>
    <row r="10" spans="1:16" x14ac:dyDescent="0.2">
      <c r="A10" t="s">
        <v>328</v>
      </c>
      <c r="B10" t="s">
        <v>90</v>
      </c>
      <c r="C10">
        <v>0</v>
      </c>
      <c r="D10" t="s">
        <v>341</v>
      </c>
      <c r="E10">
        <v>0.85</v>
      </c>
      <c r="F10" s="38">
        <v>42877</v>
      </c>
      <c r="G10" t="s">
        <v>72</v>
      </c>
      <c r="H10" t="s">
        <v>319</v>
      </c>
      <c r="I10">
        <v>16463</v>
      </c>
      <c r="J10">
        <v>0</v>
      </c>
      <c r="K10">
        <v>0</v>
      </c>
      <c r="L10">
        <v>0</v>
      </c>
      <c r="M10">
        <v>0</v>
      </c>
      <c r="N10" t="s">
        <v>329</v>
      </c>
      <c r="O10">
        <v>832</v>
      </c>
      <c r="P10" t="s">
        <v>321</v>
      </c>
    </row>
    <row r="11" spans="1:16" x14ac:dyDescent="0.2">
      <c r="A11" t="s">
        <v>330</v>
      </c>
      <c r="B11" t="s">
        <v>234</v>
      </c>
      <c r="C11">
        <v>0</v>
      </c>
      <c r="D11" t="s">
        <v>68</v>
      </c>
      <c r="E11">
        <v>0.68756399999999995</v>
      </c>
      <c r="F11" s="38">
        <v>43364</v>
      </c>
      <c r="G11" t="s">
        <v>72</v>
      </c>
      <c r="H11" t="s">
        <v>319</v>
      </c>
      <c r="I11">
        <v>45517</v>
      </c>
      <c r="J11">
        <v>0</v>
      </c>
      <c r="K11">
        <v>0</v>
      </c>
      <c r="L11">
        <v>0</v>
      </c>
      <c r="M11">
        <v>0</v>
      </c>
      <c r="N11" t="s">
        <v>323</v>
      </c>
      <c r="O11">
        <v>345</v>
      </c>
      <c r="P11" t="s">
        <v>321</v>
      </c>
    </row>
    <row r="12" spans="1:16" x14ac:dyDescent="0.2">
      <c r="A12" t="s">
        <v>330</v>
      </c>
      <c r="B12" t="s">
        <v>234</v>
      </c>
      <c r="C12">
        <v>0</v>
      </c>
      <c r="D12" t="s">
        <v>68</v>
      </c>
      <c r="E12">
        <v>0.63414599999999999</v>
      </c>
      <c r="F12" s="38">
        <v>43005</v>
      </c>
      <c r="G12" t="s">
        <v>72</v>
      </c>
      <c r="H12" t="s">
        <v>319</v>
      </c>
      <c r="I12">
        <v>53517</v>
      </c>
      <c r="J12">
        <v>0</v>
      </c>
      <c r="K12">
        <v>0</v>
      </c>
      <c r="L12">
        <v>0</v>
      </c>
      <c r="M12">
        <v>0</v>
      </c>
      <c r="N12" t="s">
        <v>323</v>
      </c>
      <c r="O12">
        <v>704</v>
      </c>
      <c r="P12" t="s">
        <v>321</v>
      </c>
    </row>
    <row r="13" spans="1:16" x14ac:dyDescent="0.2">
      <c r="A13" t="s">
        <v>331</v>
      </c>
      <c r="B13" t="s">
        <v>94</v>
      </c>
      <c r="C13">
        <v>5380.9</v>
      </c>
      <c r="D13" t="s">
        <v>342</v>
      </c>
      <c r="E13">
        <v>0.20100000000000001</v>
      </c>
      <c r="F13" s="38">
        <v>43725</v>
      </c>
      <c r="G13" t="s">
        <v>72</v>
      </c>
      <c r="H13" t="s">
        <v>319</v>
      </c>
      <c r="I13">
        <v>21850</v>
      </c>
      <c r="J13">
        <v>5380.9</v>
      </c>
      <c r="K13">
        <v>5380.9</v>
      </c>
      <c r="L13">
        <v>0</v>
      </c>
      <c r="M13">
        <v>0</v>
      </c>
      <c r="N13" t="s">
        <v>332</v>
      </c>
      <c r="O13">
        <v>0</v>
      </c>
      <c r="P13" t="s">
        <v>321</v>
      </c>
    </row>
    <row r="14" spans="1:16" x14ac:dyDescent="0.2">
      <c r="A14" t="s">
        <v>333</v>
      </c>
      <c r="B14">
        <v>2775135</v>
      </c>
      <c r="C14">
        <v>0</v>
      </c>
      <c r="D14">
        <v>803054204</v>
      </c>
      <c r="E14">
        <v>1.6742699999999999</v>
      </c>
      <c r="F14" s="38">
        <v>43613</v>
      </c>
      <c r="G14" t="s">
        <v>72</v>
      </c>
      <c r="H14" t="s">
        <v>319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323</v>
      </c>
      <c r="O14">
        <v>96</v>
      </c>
      <c r="P14" t="s">
        <v>321</v>
      </c>
    </row>
    <row r="15" spans="1:16" x14ac:dyDescent="0.2">
      <c r="A15" t="s">
        <v>334</v>
      </c>
      <c r="B15">
        <v>2430025</v>
      </c>
      <c r="C15">
        <v>0</v>
      </c>
      <c r="D15">
        <v>861012102</v>
      </c>
      <c r="E15">
        <v>0.06</v>
      </c>
      <c r="F15" s="38">
        <v>43368</v>
      </c>
      <c r="G15" t="s">
        <v>72</v>
      </c>
      <c r="H15" t="s">
        <v>319</v>
      </c>
      <c r="I15">
        <v>95122</v>
      </c>
      <c r="J15">
        <v>0</v>
      </c>
      <c r="K15">
        <v>0</v>
      </c>
      <c r="L15">
        <v>0</v>
      </c>
      <c r="M15">
        <v>0</v>
      </c>
      <c r="N15" t="s">
        <v>323</v>
      </c>
      <c r="O15">
        <v>341</v>
      </c>
      <c r="P15" t="s">
        <v>321</v>
      </c>
    </row>
    <row r="16" spans="1:16" x14ac:dyDescent="0.2">
      <c r="A16" t="s">
        <v>335</v>
      </c>
      <c r="B16">
        <v>5889505</v>
      </c>
      <c r="C16">
        <v>0</v>
      </c>
      <c r="D16">
        <v>588950907</v>
      </c>
      <c r="E16">
        <v>0.27</v>
      </c>
      <c r="F16" s="38">
        <v>43522</v>
      </c>
      <c r="G16" t="s">
        <v>72</v>
      </c>
      <c r="H16" t="s">
        <v>319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329</v>
      </c>
      <c r="O16">
        <v>187</v>
      </c>
      <c r="P16" t="s">
        <v>321</v>
      </c>
    </row>
    <row r="17" spans="1:16" x14ac:dyDescent="0.2">
      <c r="A17" t="s">
        <v>336</v>
      </c>
      <c r="B17">
        <v>2655657</v>
      </c>
      <c r="C17">
        <v>5370.7</v>
      </c>
      <c r="D17">
        <v>683715106</v>
      </c>
      <c r="E17">
        <v>0.17460000000000001</v>
      </c>
      <c r="F17" s="38">
        <v>43728</v>
      </c>
      <c r="G17" t="s">
        <v>72</v>
      </c>
      <c r="H17" t="s">
        <v>319</v>
      </c>
      <c r="I17">
        <v>30760</v>
      </c>
      <c r="J17">
        <v>5370.7</v>
      </c>
      <c r="K17">
        <v>5370.7</v>
      </c>
      <c r="L17">
        <v>0</v>
      </c>
      <c r="M17">
        <v>0</v>
      </c>
      <c r="N17" t="s">
        <v>323</v>
      </c>
      <c r="O17">
        <v>0</v>
      </c>
      <c r="P17" t="s">
        <v>321</v>
      </c>
    </row>
    <row r="18" spans="1:16" x14ac:dyDescent="0.2">
      <c r="A18" t="s">
        <v>337</v>
      </c>
      <c r="B18">
        <v>2559975</v>
      </c>
      <c r="C18">
        <v>0</v>
      </c>
      <c r="D18" t="s">
        <v>64</v>
      </c>
      <c r="E18">
        <v>0.306396</v>
      </c>
      <c r="F18" s="38">
        <v>43529</v>
      </c>
      <c r="G18" t="s">
        <v>72</v>
      </c>
      <c r="H18" t="s">
        <v>319</v>
      </c>
      <c r="I18">
        <v>22414</v>
      </c>
      <c r="J18">
        <v>0</v>
      </c>
      <c r="K18">
        <v>0</v>
      </c>
      <c r="L18">
        <v>0</v>
      </c>
      <c r="M18">
        <v>0</v>
      </c>
      <c r="N18" t="s">
        <v>323</v>
      </c>
      <c r="O18">
        <v>180</v>
      </c>
      <c r="P18" t="s">
        <v>321</v>
      </c>
    </row>
    <row r="19" spans="1:16" x14ac:dyDescent="0.2">
      <c r="A19" t="s">
        <v>272</v>
      </c>
      <c r="B19">
        <v>2704485</v>
      </c>
      <c r="C19">
        <v>7230</v>
      </c>
      <c r="D19">
        <v>705015105</v>
      </c>
      <c r="E19">
        <v>7.3020000000000002E-2</v>
      </c>
      <c r="F19" s="38">
        <v>43726</v>
      </c>
      <c r="G19" t="s">
        <v>72</v>
      </c>
      <c r="H19" t="s">
        <v>319</v>
      </c>
      <c r="I19">
        <v>99014</v>
      </c>
      <c r="J19">
        <v>7230</v>
      </c>
      <c r="K19">
        <v>7230</v>
      </c>
      <c r="L19">
        <v>0</v>
      </c>
      <c r="M19">
        <v>0</v>
      </c>
      <c r="N19" t="s">
        <v>323</v>
      </c>
      <c r="O19">
        <v>0</v>
      </c>
      <c r="P19" t="s">
        <v>321</v>
      </c>
    </row>
    <row r="20" spans="1:16" x14ac:dyDescent="0.2">
      <c r="A20" t="s">
        <v>338</v>
      </c>
      <c r="B20" t="s">
        <v>229</v>
      </c>
      <c r="C20">
        <v>8858.2000000000007</v>
      </c>
      <c r="D20" t="s">
        <v>97</v>
      </c>
      <c r="E20">
        <v>0.39900000000000002</v>
      </c>
      <c r="F20" s="38">
        <v>43741</v>
      </c>
      <c r="G20" t="s">
        <v>72</v>
      </c>
      <c r="H20" t="s">
        <v>319</v>
      </c>
      <c r="I20">
        <v>22201</v>
      </c>
      <c r="J20">
        <v>8858.2000000000007</v>
      </c>
      <c r="K20">
        <v>8858.2000000000007</v>
      </c>
      <c r="L20">
        <v>0</v>
      </c>
      <c r="M20">
        <v>0</v>
      </c>
      <c r="N20" t="s">
        <v>323</v>
      </c>
      <c r="O20">
        <v>0</v>
      </c>
      <c r="P20" t="s">
        <v>321</v>
      </c>
    </row>
    <row r="21" spans="1:16" x14ac:dyDescent="0.2">
      <c r="A21" t="s">
        <v>339</v>
      </c>
      <c r="B21">
        <v>6986041</v>
      </c>
      <c r="C21">
        <v>8644.2800000000007</v>
      </c>
      <c r="D21">
        <v>698604006</v>
      </c>
      <c r="E21">
        <v>26</v>
      </c>
      <c r="F21" s="38">
        <v>43796</v>
      </c>
      <c r="G21" t="s">
        <v>72</v>
      </c>
      <c r="H21" t="s">
        <v>319</v>
      </c>
      <c r="I21">
        <v>35390</v>
      </c>
      <c r="J21">
        <v>8644.2800000000007</v>
      </c>
      <c r="K21">
        <v>8644.2800000000007</v>
      </c>
      <c r="L21">
        <v>0</v>
      </c>
      <c r="M21">
        <v>0</v>
      </c>
      <c r="N21" t="s">
        <v>320</v>
      </c>
      <c r="O21">
        <v>0</v>
      </c>
      <c r="P21" t="s">
        <v>321</v>
      </c>
    </row>
    <row r="22" spans="1:16" x14ac:dyDescent="0.2">
      <c r="F22" s="38"/>
    </row>
    <row r="23" spans="1:16" x14ac:dyDescent="0.2">
      <c r="F23" s="38"/>
    </row>
    <row r="24" spans="1:16" x14ac:dyDescent="0.2">
      <c r="F24" s="38"/>
    </row>
    <row r="25" spans="1:16" x14ac:dyDescent="0.2">
      <c r="F25" s="38"/>
    </row>
    <row r="26" spans="1:16" x14ac:dyDescent="0.2">
      <c r="F26" s="38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H46" sqref="H46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05"/>
  <sheetViews>
    <sheetView topLeftCell="A16" workbookViewId="0">
      <selection activeCell="A43" sqref="A43:XFD43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8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112</v>
      </c>
      <c r="C1" s="36" t="s">
        <v>113</v>
      </c>
      <c r="D1" s="36" t="s">
        <v>114</v>
      </c>
      <c r="E1" s="36" t="s">
        <v>115</v>
      </c>
      <c r="F1" s="36" t="s">
        <v>116</v>
      </c>
      <c r="G1" s="36" t="s">
        <v>117</v>
      </c>
    </row>
    <row r="2" spans="1:12" ht="15" x14ac:dyDescent="0.25">
      <c r="A2" s="26"/>
      <c r="B2" s="55" t="s">
        <v>118</v>
      </c>
      <c r="C2" s="37"/>
      <c r="D2" s="37"/>
      <c r="E2" s="37"/>
      <c r="F2" s="37"/>
      <c r="G2" s="37"/>
    </row>
    <row r="3" spans="1:12" x14ac:dyDescent="0.2">
      <c r="A3" s="16" t="s">
        <v>22</v>
      </c>
      <c r="B3" s="56" t="s">
        <v>119</v>
      </c>
      <c r="C3" s="37">
        <v>52779032.200000003</v>
      </c>
      <c r="D3" s="37">
        <v>0</v>
      </c>
      <c r="E3" s="37">
        <v>0</v>
      </c>
      <c r="F3" s="37">
        <v>0</v>
      </c>
      <c r="G3" s="37">
        <v>52779032.200000003</v>
      </c>
      <c r="H3" s="16"/>
    </row>
    <row r="4" spans="1:12" x14ac:dyDescent="0.2">
      <c r="A4" s="16" t="s">
        <v>22</v>
      </c>
      <c r="B4" s="56" t="s">
        <v>120</v>
      </c>
      <c r="C4" s="37">
        <v>0</v>
      </c>
      <c r="D4" s="37">
        <v>0</v>
      </c>
      <c r="E4" s="37">
        <v>0</v>
      </c>
      <c r="F4" s="37">
        <v>0</v>
      </c>
      <c r="G4" s="37">
        <v>0</v>
      </c>
      <c r="H4" s="16"/>
    </row>
    <row r="5" spans="1:12" x14ac:dyDescent="0.2">
      <c r="A5" s="16" t="s">
        <v>22</v>
      </c>
      <c r="B5" s="56" t="s">
        <v>121</v>
      </c>
      <c r="C5" s="37">
        <v>1326394.3700000001</v>
      </c>
      <c r="D5" s="37">
        <v>3041.08</v>
      </c>
      <c r="E5" s="37">
        <v>95484.31</v>
      </c>
      <c r="F5" s="37">
        <v>-92443.23</v>
      </c>
      <c r="G5" s="37">
        <v>1233951.1399999999</v>
      </c>
      <c r="H5" s="16"/>
    </row>
    <row r="6" spans="1:12" x14ac:dyDescent="0.2">
      <c r="A6" s="16" t="s">
        <v>22</v>
      </c>
      <c r="B6" s="56" t="s">
        <v>122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16"/>
    </row>
    <row r="7" spans="1:12" x14ac:dyDescent="0.2">
      <c r="A7" s="16" t="s">
        <v>22</v>
      </c>
      <c r="B7" s="56" t="s">
        <v>123</v>
      </c>
      <c r="C7" s="37">
        <v>235251.83</v>
      </c>
      <c r="D7" s="37">
        <v>98764.15</v>
      </c>
      <c r="E7" s="37">
        <v>98764.29</v>
      </c>
      <c r="F7" s="37">
        <v>-0.14000000000000001</v>
      </c>
      <c r="G7" s="37">
        <v>235251.69</v>
      </c>
      <c r="H7" s="16"/>
    </row>
    <row r="8" spans="1:12" x14ac:dyDescent="0.2">
      <c r="A8" s="16" t="s">
        <v>35</v>
      </c>
      <c r="B8" s="56" t="s">
        <v>124</v>
      </c>
      <c r="C8" s="37">
        <v>0</v>
      </c>
      <c r="D8" s="37">
        <v>95484.31</v>
      </c>
      <c r="E8" s="37">
        <v>95484.31</v>
      </c>
      <c r="F8" s="37">
        <v>0</v>
      </c>
      <c r="G8" s="37">
        <v>0</v>
      </c>
      <c r="H8" s="2"/>
      <c r="L8" s="16"/>
    </row>
    <row r="9" spans="1:12" x14ac:dyDescent="0.2">
      <c r="A9" s="2" t="s">
        <v>52</v>
      </c>
      <c r="B9" s="56" t="s">
        <v>125</v>
      </c>
      <c r="C9" s="37">
        <v>101.68</v>
      </c>
      <c r="D9" s="37">
        <v>228.25</v>
      </c>
      <c r="E9" s="37">
        <v>329.93</v>
      </c>
      <c r="F9" s="37">
        <v>-101.68</v>
      </c>
      <c r="G9" s="37">
        <v>0</v>
      </c>
      <c r="H9" s="16"/>
      <c r="L9" s="2"/>
    </row>
    <row r="10" spans="1:12" x14ac:dyDescent="0.2">
      <c r="A10" s="28"/>
      <c r="B10" s="56" t="s">
        <v>126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L10" s="16"/>
    </row>
    <row r="11" spans="1:12" x14ac:dyDescent="0.2">
      <c r="A11" s="2" t="s">
        <v>24</v>
      </c>
      <c r="B11" s="56" t="s">
        <v>127</v>
      </c>
      <c r="C11" s="37">
        <v>4781.33</v>
      </c>
      <c r="D11" s="37">
        <v>35484.080000000002</v>
      </c>
      <c r="E11" s="37">
        <v>0</v>
      </c>
      <c r="F11" s="37">
        <v>35484.080000000002</v>
      </c>
      <c r="G11" s="37">
        <v>40265.410000000003</v>
      </c>
      <c r="H11" s="2"/>
      <c r="L11" s="2"/>
    </row>
    <row r="12" spans="1:12" x14ac:dyDescent="0.2">
      <c r="A12" s="2" t="s">
        <v>24</v>
      </c>
      <c r="B12" s="56" t="s">
        <v>128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2"/>
      <c r="L12" s="2"/>
    </row>
    <row r="13" spans="1:12" x14ac:dyDescent="0.2">
      <c r="A13" s="2" t="s">
        <v>24</v>
      </c>
      <c r="B13" s="56" t="s">
        <v>129</v>
      </c>
      <c r="C13" s="37">
        <v>2945.07</v>
      </c>
      <c r="D13" s="37">
        <v>0</v>
      </c>
      <c r="E13" s="37">
        <v>2945.07</v>
      </c>
      <c r="F13" s="37">
        <v>-2945.07</v>
      </c>
      <c r="G13" s="37">
        <v>0</v>
      </c>
      <c r="H13" s="2"/>
      <c r="L13" s="2"/>
    </row>
    <row r="14" spans="1:12" x14ac:dyDescent="0.2">
      <c r="A14" s="16" t="s">
        <v>35</v>
      </c>
      <c r="B14" s="56" t="s">
        <v>130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16"/>
      <c r="L14" s="2"/>
    </row>
    <row r="15" spans="1:12" x14ac:dyDescent="0.2">
      <c r="A15" s="2" t="s">
        <v>24</v>
      </c>
      <c r="B15" s="56" t="s">
        <v>131</v>
      </c>
      <c r="C15" s="37">
        <v>43470.22</v>
      </c>
      <c r="D15" s="37">
        <v>0</v>
      </c>
      <c r="E15" s="37">
        <v>0</v>
      </c>
      <c r="F15" s="37">
        <v>0</v>
      </c>
      <c r="G15" s="37">
        <v>43470.22</v>
      </c>
      <c r="H15" s="2"/>
    </row>
    <row r="16" spans="1:12" x14ac:dyDescent="0.2">
      <c r="A16" s="16" t="s">
        <v>22</v>
      </c>
      <c r="B16" s="56" t="s">
        <v>132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16"/>
    </row>
    <row r="17" spans="1:8" x14ac:dyDescent="0.2">
      <c r="A17" s="2" t="s">
        <v>33</v>
      </c>
      <c r="B17" s="56" t="s">
        <v>133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2"/>
    </row>
    <row r="18" spans="1:8" x14ac:dyDescent="0.2">
      <c r="A18" s="28"/>
      <c r="B18" s="56" t="s">
        <v>134</v>
      </c>
      <c r="C18" s="37">
        <v>54391976.700000003</v>
      </c>
      <c r="D18" s="37">
        <v>233001.87</v>
      </c>
      <c r="E18" s="37">
        <v>293007.90999999997</v>
      </c>
      <c r="F18" s="37">
        <v>-60006.04</v>
      </c>
      <c r="G18" s="37">
        <v>54331970.659999996</v>
      </c>
    </row>
    <row r="19" spans="1:8" x14ac:dyDescent="0.2">
      <c r="A19" s="28"/>
      <c r="B19" s="55" t="s">
        <v>135</v>
      </c>
      <c r="C19" s="37"/>
      <c r="D19" s="37"/>
      <c r="E19" s="37"/>
      <c r="F19" s="37"/>
      <c r="G19" s="37"/>
    </row>
    <row r="20" spans="1:8" x14ac:dyDescent="0.2">
      <c r="A20" s="2" t="s">
        <v>28</v>
      </c>
      <c r="B20" s="56" t="s">
        <v>136</v>
      </c>
      <c r="C20" s="37">
        <v>0</v>
      </c>
      <c r="D20" s="37">
        <v>3041.08</v>
      </c>
      <c r="E20" s="37">
        <v>3041.08</v>
      </c>
      <c r="F20" s="37">
        <v>0</v>
      </c>
      <c r="G20" s="37">
        <v>0</v>
      </c>
      <c r="H20" s="2"/>
    </row>
    <row r="21" spans="1:8" x14ac:dyDescent="0.2">
      <c r="A21" s="2" t="s">
        <v>52</v>
      </c>
      <c r="B21" s="56" t="s">
        <v>137</v>
      </c>
      <c r="C21" s="37">
        <v>101.68</v>
      </c>
      <c r="D21" s="37">
        <v>329.93</v>
      </c>
      <c r="E21" s="37">
        <v>228.25</v>
      </c>
      <c r="F21" s="37">
        <v>-101.68</v>
      </c>
      <c r="G21" s="37">
        <v>0</v>
      </c>
      <c r="H21" s="16"/>
    </row>
    <row r="22" spans="1:8" x14ac:dyDescent="0.2">
      <c r="A22" s="28"/>
      <c r="B22" s="56" t="s">
        <v>138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8" x14ac:dyDescent="0.2">
      <c r="A23" s="2" t="s">
        <v>24</v>
      </c>
      <c r="B23" s="56" t="s">
        <v>139</v>
      </c>
      <c r="C23" s="37">
        <v>0</v>
      </c>
      <c r="D23" s="37">
        <v>229.32</v>
      </c>
      <c r="E23" s="37">
        <v>229.32</v>
      </c>
      <c r="F23" s="37">
        <v>0</v>
      </c>
      <c r="G23" s="37">
        <v>0</v>
      </c>
      <c r="H23" s="2"/>
    </row>
    <row r="24" spans="1:8" x14ac:dyDescent="0.2">
      <c r="A24" s="16" t="s">
        <v>22</v>
      </c>
      <c r="B24" s="56" t="s">
        <v>140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16"/>
    </row>
    <row r="25" spans="1:8" x14ac:dyDescent="0.2">
      <c r="A25" s="16" t="s">
        <v>22</v>
      </c>
      <c r="B25" s="56" t="s">
        <v>141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16"/>
    </row>
    <row r="26" spans="1:8" x14ac:dyDescent="0.2">
      <c r="A26" s="2" t="s">
        <v>27</v>
      </c>
      <c r="B26" s="56" t="s">
        <v>142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2"/>
    </row>
    <row r="27" spans="1:8" x14ac:dyDescent="0.2">
      <c r="A27" s="2" t="s">
        <v>24</v>
      </c>
      <c r="B27" s="56" t="s">
        <v>143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2"/>
    </row>
    <row r="28" spans="1:8" x14ac:dyDescent="0.2">
      <c r="A28" s="2" t="s">
        <v>33</v>
      </c>
      <c r="B28" s="56" t="s">
        <v>144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2"/>
    </row>
    <row r="29" spans="1:8" x14ac:dyDescent="0.2">
      <c r="A29" s="28"/>
      <c r="B29" s="56" t="s">
        <v>145</v>
      </c>
      <c r="C29" s="37">
        <v>101.68</v>
      </c>
      <c r="D29" s="37">
        <v>3600.33</v>
      </c>
      <c r="E29" s="37">
        <v>3498.65</v>
      </c>
      <c r="F29" s="37">
        <v>-101.68</v>
      </c>
      <c r="G29" s="37">
        <v>0</v>
      </c>
    </row>
    <row r="30" spans="1:8" x14ac:dyDescent="0.2">
      <c r="A30" s="28"/>
      <c r="B30" s="56" t="s">
        <v>146</v>
      </c>
      <c r="C30" s="37">
        <v>54391875.020000003</v>
      </c>
      <c r="D30" s="37">
        <v>236602.2</v>
      </c>
      <c r="E30" s="37">
        <v>296506.56</v>
      </c>
      <c r="F30" s="37">
        <v>-59904.36</v>
      </c>
      <c r="G30" s="37">
        <v>54331970.659999996</v>
      </c>
    </row>
    <row r="31" spans="1:8" x14ac:dyDescent="0.2">
      <c r="A31" s="28"/>
      <c r="B31" s="55" t="s">
        <v>147</v>
      </c>
      <c r="C31" s="37"/>
      <c r="D31" s="37"/>
      <c r="E31" s="37"/>
      <c r="F31" s="37"/>
      <c r="G31" s="37"/>
    </row>
    <row r="32" spans="1:8" x14ac:dyDescent="0.2">
      <c r="A32" s="16" t="s">
        <v>22</v>
      </c>
      <c r="B32" s="56" t="s">
        <v>148</v>
      </c>
      <c r="C32" s="37">
        <v>15898118.17</v>
      </c>
      <c r="D32" s="37">
        <v>-1238060.58</v>
      </c>
      <c r="E32" s="37">
        <v>0</v>
      </c>
      <c r="F32" s="37">
        <v>-1238060.58</v>
      </c>
      <c r="G32" s="37">
        <v>14660057.59</v>
      </c>
      <c r="H32" s="16"/>
    </row>
    <row r="33" spans="1:8" x14ac:dyDescent="0.2">
      <c r="A33" s="16" t="s">
        <v>22</v>
      </c>
      <c r="B33" s="56" t="s">
        <v>149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16"/>
    </row>
    <row r="34" spans="1:8" x14ac:dyDescent="0.2">
      <c r="A34" s="16" t="s">
        <v>22</v>
      </c>
      <c r="B34" s="56" t="s">
        <v>150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16"/>
    </row>
    <row r="35" spans="1:8" x14ac:dyDescent="0.2">
      <c r="A35" s="16" t="s">
        <v>22</v>
      </c>
      <c r="B35" s="56" t="s">
        <v>151</v>
      </c>
      <c r="C35" s="37">
        <v>-4224.8900000000003</v>
      </c>
      <c r="D35" s="37">
        <v>46.05</v>
      </c>
      <c r="E35" s="37">
        <v>2519.91</v>
      </c>
      <c r="F35" s="37">
        <v>-2473.86</v>
      </c>
      <c r="G35" s="37">
        <v>-6698.75</v>
      </c>
      <c r="H35" s="16"/>
    </row>
    <row r="36" spans="1:8" x14ac:dyDescent="0.2">
      <c r="A36" s="2" t="s">
        <v>24</v>
      </c>
      <c r="B36" s="56" t="s">
        <v>152</v>
      </c>
      <c r="C36" s="37">
        <v>-467.4</v>
      </c>
      <c r="D36" s="37">
        <v>90.97</v>
      </c>
      <c r="E36" s="37">
        <v>210.62</v>
      </c>
      <c r="F36" s="37">
        <v>-119.65</v>
      </c>
      <c r="G36" s="37">
        <v>-587.04999999999995</v>
      </c>
      <c r="H36" s="2"/>
    </row>
    <row r="37" spans="1:8" x14ac:dyDescent="0.2">
      <c r="A37" s="16" t="s">
        <v>35</v>
      </c>
      <c r="B37" s="56" t="s">
        <v>153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16"/>
    </row>
    <row r="38" spans="1:8" x14ac:dyDescent="0.2">
      <c r="A38" s="2" t="s">
        <v>28</v>
      </c>
      <c r="B38" s="56" t="s">
        <v>154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2"/>
    </row>
    <row r="39" spans="1:8" x14ac:dyDescent="0.2">
      <c r="A39" s="2" t="s">
        <v>52</v>
      </c>
      <c r="B39" s="56" t="s">
        <v>155</v>
      </c>
      <c r="C39" s="37">
        <v>-0.57999999999999996</v>
      </c>
      <c r="D39" s="37">
        <v>0</v>
      </c>
      <c r="E39" s="37">
        <v>-0.57999999999999996</v>
      </c>
      <c r="F39" s="37">
        <v>0.57999999999999996</v>
      </c>
      <c r="G39" s="37">
        <v>0</v>
      </c>
      <c r="H39" s="2"/>
    </row>
    <row r="40" spans="1:8" x14ac:dyDescent="0.2">
      <c r="A40" s="2" t="s">
        <v>52</v>
      </c>
      <c r="B40" s="56" t="s">
        <v>156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2"/>
    </row>
    <row r="41" spans="1:8" x14ac:dyDescent="0.2">
      <c r="A41" s="57" t="s">
        <v>51</v>
      </c>
      <c r="B41" s="56" t="s">
        <v>157</v>
      </c>
      <c r="C41" s="37">
        <v>15893425.300000001</v>
      </c>
      <c r="D41" s="37">
        <v>-1237923.56</v>
      </c>
      <c r="E41" s="37">
        <v>2729.95</v>
      </c>
      <c r="F41" s="37">
        <v>-1240653.51</v>
      </c>
      <c r="G41" s="37">
        <v>14652771.789999999</v>
      </c>
    </row>
    <row r="42" spans="1:8" x14ac:dyDescent="0.2">
      <c r="A42" s="57" t="s">
        <v>51</v>
      </c>
      <c r="B42" s="56" t="s">
        <v>158</v>
      </c>
      <c r="C42" s="37">
        <v>68677150.370000005</v>
      </c>
      <c r="D42" s="37">
        <v>-1238060.58</v>
      </c>
      <c r="E42" s="37">
        <v>0</v>
      </c>
      <c r="F42" s="37">
        <v>-1238060.58</v>
      </c>
      <c r="G42" s="37">
        <v>67439089.790000007</v>
      </c>
    </row>
    <row r="43" spans="1:8" x14ac:dyDescent="0.2">
      <c r="A43" s="57" t="s">
        <v>51</v>
      </c>
      <c r="B43" s="56" t="s">
        <v>159</v>
      </c>
      <c r="C43" s="37">
        <v>70285300.319999993</v>
      </c>
      <c r="D43" s="37">
        <v>-1001321.36</v>
      </c>
      <c r="E43" s="37">
        <v>299236.51</v>
      </c>
      <c r="F43" s="37">
        <v>-1300557.8700000001</v>
      </c>
      <c r="G43" s="37">
        <v>68984742.450000003</v>
      </c>
    </row>
    <row r="44" spans="1:8" ht="15" x14ac:dyDescent="0.25">
      <c r="A44" s="26"/>
      <c r="B44" s="55" t="s">
        <v>160</v>
      </c>
      <c r="C44" s="37"/>
      <c r="D44" s="37"/>
      <c r="E44" s="37"/>
      <c r="F44" s="37"/>
      <c r="G44" s="37"/>
    </row>
    <row r="45" spans="1:8" x14ac:dyDescent="0.2">
      <c r="A45" s="58" t="s">
        <v>51</v>
      </c>
      <c r="B45" s="56" t="s">
        <v>161</v>
      </c>
      <c r="C45" s="37">
        <v>0</v>
      </c>
      <c r="D45" s="37">
        <v>0</v>
      </c>
      <c r="E45" s="37">
        <v>35484.080000000002</v>
      </c>
      <c r="F45" s="37">
        <v>35484.080000000002</v>
      </c>
      <c r="G45" s="37">
        <v>35484.080000000002</v>
      </c>
    </row>
    <row r="46" spans="1:8" x14ac:dyDescent="0.2">
      <c r="A46" s="58" t="s">
        <v>51</v>
      </c>
      <c r="B46" s="56" t="s">
        <v>162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8" x14ac:dyDescent="0.2">
      <c r="A47" s="58" t="s">
        <v>51</v>
      </c>
      <c r="B47" s="56" t="s">
        <v>163</v>
      </c>
      <c r="C47" s="37">
        <v>2714.19</v>
      </c>
      <c r="D47" s="37">
        <v>229.32</v>
      </c>
      <c r="E47" s="37">
        <v>0</v>
      </c>
      <c r="F47" s="37">
        <v>-229.32</v>
      </c>
      <c r="G47" s="37">
        <v>2484.87</v>
      </c>
    </row>
    <row r="48" spans="1:8" x14ac:dyDescent="0.2">
      <c r="A48" s="58" t="s">
        <v>51</v>
      </c>
      <c r="B48" s="56" t="s">
        <v>164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9" x14ac:dyDescent="0.2">
      <c r="A49" s="58" t="s">
        <v>51</v>
      </c>
      <c r="B49" s="56" t="s">
        <v>165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</row>
    <row r="50" spans="1:9" x14ac:dyDescent="0.2">
      <c r="A50" s="58" t="s">
        <v>51</v>
      </c>
      <c r="B50" s="56" t="s">
        <v>166</v>
      </c>
      <c r="C50" s="37">
        <v>-229.17</v>
      </c>
      <c r="D50" s="37">
        <v>0</v>
      </c>
      <c r="E50" s="37">
        <v>0</v>
      </c>
      <c r="F50" s="37">
        <v>0</v>
      </c>
      <c r="G50" s="37">
        <v>-229.17</v>
      </c>
    </row>
    <row r="51" spans="1:9" x14ac:dyDescent="0.2">
      <c r="A51" s="58" t="s">
        <v>51</v>
      </c>
      <c r="B51" s="56" t="s">
        <v>167</v>
      </c>
      <c r="C51" s="37">
        <v>210.16</v>
      </c>
      <c r="D51" s="37">
        <v>2.48</v>
      </c>
      <c r="E51" s="37">
        <v>0</v>
      </c>
      <c r="F51" s="37">
        <v>-2.48</v>
      </c>
      <c r="G51" s="37">
        <v>207.68</v>
      </c>
    </row>
    <row r="52" spans="1:9" x14ac:dyDescent="0.2">
      <c r="A52" s="58" t="s">
        <v>51</v>
      </c>
      <c r="B52" s="56" t="s">
        <v>168</v>
      </c>
      <c r="C52" s="37">
        <v>-799.97</v>
      </c>
      <c r="D52" s="37">
        <v>3.68</v>
      </c>
      <c r="E52" s="37">
        <v>1.61</v>
      </c>
      <c r="F52" s="37">
        <v>-2.0699999999999998</v>
      </c>
      <c r="G52" s="37">
        <v>-802.04</v>
      </c>
    </row>
    <row r="53" spans="1:9" x14ac:dyDescent="0.2">
      <c r="A53" s="58" t="s">
        <v>51</v>
      </c>
      <c r="B53" s="56" t="s">
        <v>169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60"/>
      <c r="I53" s="60"/>
    </row>
    <row r="54" spans="1:9" x14ac:dyDescent="0.2">
      <c r="A54" s="58" t="s">
        <v>51</v>
      </c>
      <c r="B54" s="56" t="s">
        <v>170</v>
      </c>
      <c r="C54" s="37">
        <v>0</v>
      </c>
      <c r="D54" s="37">
        <v>0</v>
      </c>
      <c r="E54" s="37">
        <v>7.32</v>
      </c>
      <c r="F54" s="37">
        <v>7.32</v>
      </c>
      <c r="G54" s="37">
        <v>7.32</v>
      </c>
      <c r="I54" s="59"/>
    </row>
    <row r="55" spans="1:9" x14ac:dyDescent="0.2">
      <c r="A55" s="58" t="s">
        <v>51</v>
      </c>
      <c r="B55" s="56" t="s">
        <v>171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9" x14ac:dyDescent="0.2">
      <c r="A56" s="58" t="s">
        <v>51</v>
      </c>
      <c r="B56" s="56" t="s">
        <v>172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9" x14ac:dyDescent="0.2">
      <c r="A57" s="58" t="s">
        <v>51</v>
      </c>
      <c r="B57" s="56" t="s">
        <v>173</v>
      </c>
      <c r="C57" s="37">
        <v>1895.21</v>
      </c>
      <c r="D57" s="37">
        <v>235.48</v>
      </c>
      <c r="E57" s="37">
        <v>35493.01</v>
      </c>
      <c r="F57" s="37">
        <v>35257.53</v>
      </c>
      <c r="G57" s="37">
        <v>37152.74</v>
      </c>
    </row>
    <row r="58" spans="1:9" ht="15" x14ac:dyDescent="0.25">
      <c r="A58" s="26"/>
      <c r="B58" s="55" t="s">
        <v>174</v>
      </c>
      <c r="C58" s="37"/>
      <c r="D58" s="37"/>
      <c r="E58" s="37"/>
      <c r="F58" s="37"/>
      <c r="G58" s="37"/>
    </row>
    <row r="59" spans="1:9" x14ac:dyDescent="0.2">
      <c r="A59" s="58" t="s">
        <v>51</v>
      </c>
      <c r="B59" s="56" t="s">
        <v>174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</row>
    <row r="60" spans="1:9" x14ac:dyDescent="0.2">
      <c r="A60" s="58" t="s">
        <v>51</v>
      </c>
      <c r="B60" s="56" t="s">
        <v>175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9" x14ac:dyDescent="0.2">
      <c r="A61" s="58" t="s">
        <v>51</v>
      </c>
      <c r="B61" s="56" t="s">
        <v>176</v>
      </c>
      <c r="C61" s="37">
        <v>2085.0300000000002</v>
      </c>
      <c r="D61" s="37">
        <v>0</v>
      </c>
      <c r="E61" s="37">
        <v>0</v>
      </c>
      <c r="F61" s="37">
        <v>0</v>
      </c>
      <c r="G61" s="37">
        <v>2085.0300000000002</v>
      </c>
    </row>
    <row r="62" spans="1:9" x14ac:dyDescent="0.2">
      <c r="A62" s="58" t="s">
        <v>51</v>
      </c>
      <c r="B62" s="56" t="s">
        <v>177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9" x14ac:dyDescent="0.2">
      <c r="A63" s="58" t="s">
        <v>51</v>
      </c>
      <c r="B63" s="56" t="s">
        <v>178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9" x14ac:dyDescent="0.2">
      <c r="A64" s="58" t="s">
        <v>51</v>
      </c>
      <c r="B64" s="56" t="s">
        <v>179</v>
      </c>
      <c r="C64" s="37">
        <v>2085.0300000000002</v>
      </c>
      <c r="D64" s="37">
        <v>0</v>
      </c>
      <c r="E64" s="37">
        <v>0</v>
      </c>
      <c r="F64" s="37">
        <v>0</v>
      </c>
      <c r="G64" s="37">
        <v>2085.0300000000002</v>
      </c>
    </row>
    <row r="65" spans="1:7" x14ac:dyDescent="0.2">
      <c r="A65" s="58" t="s">
        <v>51</v>
      </c>
      <c r="B65" s="56" t="s">
        <v>180</v>
      </c>
      <c r="C65" s="37">
        <v>-189.82</v>
      </c>
      <c r="D65" s="37">
        <v>235.48</v>
      </c>
      <c r="E65" s="37">
        <v>35493.01</v>
      </c>
      <c r="F65" s="37">
        <v>35257.53</v>
      </c>
      <c r="G65" s="37">
        <v>35067.71</v>
      </c>
    </row>
    <row r="66" spans="1:7" x14ac:dyDescent="0.2">
      <c r="A66" s="58" t="s">
        <v>51</v>
      </c>
      <c r="B66" s="56" t="s">
        <v>181</v>
      </c>
      <c r="C66" s="37">
        <v>-189.82</v>
      </c>
      <c r="D66" s="37">
        <v>235.48</v>
      </c>
      <c r="E66" s="37">
        <v>35493.01</v>
      </c>
      <c r="F66" s="37">
        <v>35257.53</v>
      </c>
      <c r="G66" s="37">
        <v>35067.71</v>
      </c>
    </row>
    <row r="67" spans="1:7" x14ac:dyDescent="0.2">
      <c r="A67" s="58" t="s">
        <v>51</v>
      </c>
      <c r="B67" s="56" t="s">
        <v>182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</row>
    <row r="68" spans="1:7" x14ac:dyDescent="0.2">
      <c r="A68" s="58" t="s">
        <v>51</v>
      </c>
      <c r="B68" s="56" t="s">
        <v>183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x14ac:dyDescent="0.2">
      <c r="A69" s="58" t="s">
        <v>51</v>
      </c>
      <c r="B69" s="56" t="s">
        <v>184</v>
      </c>
      <c r="C69" s="37">
        <v>-189.82</v>
      </c>
      <c r="D69" s="37">
        <v>235.48</v>
      </c>
      <c r="E69" s="37">
        <v>35493.01</v>
      </c>
      <c r="F69" s="37">
        <v>35257.53</v>
      </c>
      <c r="G69" s="37">
        <v>35067.71</v>
      </c>
    </row>
    <row r="70" spans="1:7" ht="15" x14ac:dyDescent="0.25">
      <c r="A70" s="26"/>
      <c r="B70" s="55" t="s">
        <v>185</v>
      </c>
      <c r="C70" s="37"/>
      <c r="D70" s="37"/>
      <c r="E70" s="37"/>
      <c r="F70" s="37"/>
      <c r="G70" s="37"/>
    </row>
    <row r="71" spans="1:7" x14ac:dyDescent="0.2">
      <c r="A71" s="58" t="s">
        <v>51</v>
      </c>
      <c r="B71" s="56" t="s">
        <v>186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</row>
    <row r="72" spans="1:7" x14ac:dyDescent="0.2">
      <c r="A72" s="58" t="s">
        <v>51</v>
      </c>
      <c r="B72" s="56" t="s">
        <v>187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</row>
    <row r="73" spans="1:7" x14ac:dyDescent="0.2">
      <c r="A73" s="58" t="s">
        <v>51</v>
      </c>
      <c r="B73" s="56" t="s">
        <v>188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ht="15" x14ac:dyDescent="0.25">
      <c r="A74" s="26"/>
      <c r="B74" s="56" t="s">
        <v>189</v>
      </c>
      <c r="C74" s="37">
        <v>54392064.840000004</v>
      </c>
      <c r="D74" s="37">
        <v>0</v>
      </c>
      <c r="E74" s="37">
        <v>0</v>
      </c>
      <c r="F74" s="37">
        <v>0</v>
      </c>
      <c r="G74" s="37">
        <v>54392064.840000004</v>
      </c>
    </row>
    <row r="75" spans="1:7" x14ac:dyDescent="0.2">
      <c r="A75" s="58" t="s">
        <v>51</v>
      </c>
      <c r="B75" s="55" t="s">
        <v>190</v>
      </c>
      <c r="C75" s="37"/>
      <c r="D75" s="37"/>
      <c r="E75" s="37"/>
      <c r="F75" s="37"/>
      <c r="G75" s="37"/>
    </row>
    <row r="76" spans="1:7" x14ac:dyDescent="0.2">
      <c r="A76" s="58" t="s">
        <v>51</v>
      </c>
      <c r="B76" s="56" t="s">
        <v>191</v>
      </c>
      <c r="C76" s="37">
        <v>-189.82</v>
      </c>
      <c r="D76" s="37">
        <v>235.48</v>
      </c>
      <c r="E76" s="37">
        <v>35493.01</v>
      </c>
      <c r="F76" s="37">
        <v>35257.53</v>
      </c>
      <c r="G76" s="37">
        <v>35067.71</v>
      </c>
    </row>
    <row r="77" spans="1:7" x14ac:dyDescent="0.2">
      <c r="A77" s="58" t="s">
        <v>51</v>
      </c>
      <c r="B77" s="56" t="s">
        <v>192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</row>
    <row r="78" spans="1:7" x14ac:dyDescent="0.2">
      <c r="A78" s="58" t="s">
        <v>51</v>
      </c>
      <c r="B78" s="56" t="s">
        <v>193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</row>
    <row r="79" spans="1:7" x14ac:dyDescent="0.2">
      <c r="A79" s="58" t="s">
        <v>51</v>
      </c>
      <c r="B79" s="56" t="s">
        <v>194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</row>
    <row r="80" spans="1:7" x14ac:dyDescent="0.2">
      <c r="A80" s="58" t="s">
        <v>51</v>
      </c>
      <c r="B80" s="56" t="s">
        <v>195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</row>
    <row r="81" spans="1:7" x14ac:dyDescent="0.2">
      <c r="A81" s="58" t="s">
        <v>51</v>
      </c>
      <c r="B81" s="56" t="s">
        <v>196</v>
      </c>
      <c r="C81" s="37">
        <v>0</v>
      </c>
      <c r="D81" s="37">
        <v>95161.89</v>
      </c>
      <c r="E81" s="37">
        <v>0</v>
      </c>
      <c r="F81" s="37">
        <v>-95161.89</v>
      </c>
      <c r="G81" s="37">
        <v>-95161.89</v>
      </c>
    </row>
    <row r="82" spans="1:7" x14ac:dyDescent="0.2">
      <c r="A82" s="58" t="s">
        <v>51</v>
      </c>
      <c r="B82" s="56" t="s">
        <v>197</v>
      </c>
      <c r="C82" s="37">
        <v>0</v>
      </c>
      <c r="D82" s="37">
        <v>228.25</v>
      </c>
      <c r="E82" s="37">
        <v>228.25</v>
      </c>
      <c r="F82" s="37">
        <v>0</v>
      </c>
      <c r="G82" s="37">
        <v>0</v>
      </c>
    </row>
    <row r="83" spans="1:7" x14ac:dyDescent="0.2">
      <c r="A83" s="58" t="s">
        <v>51</v>
      </c>
      <c r="B83" s="56" t="s">
        <v>198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</row>
    <row r="84" spans="1:7" x14ac:dyDescent="0.2">
      <c r="A84" s="58" t="s">
        <v>51</v>
      </c>
      <c r="B84" s="56" t="s">
        <v>199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</row>
    <row r="85" spans="1:7" x14ac:dyDescent="0.2">
      <c r="A85" s="58" t="s">
        <v>51</v>
      </c>
      <c r="B85" s="56" t="s">
        <v>200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</row>
    <row r="86" spans="1:7" x14ac:dyDescent="0.2">
      <c r="A86" s="58" t="s">
        <v>51</v>
      </c>
      <c r="B86" s="56" t="s">
        <v>201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</row>
    <row r="87" spans="1:7" x14ac:dyDescent="0.2">
      <c r="A87" s="58" t="s">
        <v>51</v>
      </c>
      <c r="B87" s="56" t="s">
        <v>202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</row>
    <row r="88" spans="1:7" x14ac:dyDescent="0.2">
      <c r="A88" s="58" t="s">
        <v>51</v>
      </c>
      <c r="B88" s="56" t="s">
        <v>203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</row>
    <row r="89" spans="1:7" x14ac:dyDescent="0.2">
      <c r="A89" s="58" t="s">
        <v>51</v>
      </c>
      <c r="B89" s="56" t="s">
        <v>204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</row>
    <row r="90" spans="1:7" x14ac:dyDescent="0.2">
      <c r="A90" s="58" t="s">
        <v>51</v>
      </c>
      <c r="B90" s="56" t="s">
        <v>205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</row>
    <row r="91" spans="1:7" x14ac:dyDescent="0.2">
      <c r="A91" s="58" t="s">
        <v>51</v>
      </c>
      <c r="B91" s="56" t="s">
        <v>206</v>
      </c>
      <c r="C91" s="37">
        <v>54391875.020000003</v>
      </c>
      <c r="D91" s="37">
        <v>95625.62</v>
      </c>
      <c r="E91" s="37">
        <v>35721.26</v>
      </c>
      <c r="F91" s="37">
        <v>-59904.36</v>
      </c>
      <c r="G91" s="37">
        <v>54331970.659999996</v>
      </c>
    </row>
    <row r="92" spans="1:7" x14ac:dyDescent="0.2">
      <c r="A92" s="58" t="s">
        <v>51</v>
      </c>
      <c r="B92" s="56" t="s">
        <v>147</v>
      </c>
      <c r="C92" s="37">
        <v>15893425.300000001</v>
      </c>
      <c r="D92" s="37">
        <v>2729.95</v>
      </c>
      <c r="E92" s="37">
        <v>-1237923.56</v>
      </c>
      <c r="F92" s="37">
        <v>-1240653.51</v>
      </c>
      <c r="G92" s="37">
        <v>14652771.789999999</v>
      </c>
    </row>
    <row r="93" spans="1:7" ht="15" x14ac:dyDescent="0.25">
      <c r="A93" s="26"/>
      <c r="B93" s="56" t="s">
        <v>207</v>
      </c>
      <c r="C93" s="37">
        <v>70285300.319999993</v>
      </c>
      <c r="D93" s="37">
        <v>98355.57</v>
      </c>
      <c r="E93" s="37">
        <v>-1202202.3</v>
      </c>
      <c r="F93" s="37">
        <v>-1300557.8700000001</v>
      </c>
      <c r="G93" s="37">
        <v>68984742.450000003</v>
      </c>
    </row>
    <row r="94" spans="1:7" x14ac:dyDescent="0.2">
      <c r="A94" s="58" t="s">
        <v>51</v>
      </c>
      <c r="B94" s="55" t="s">
        <v>208</v>
      </c>
      <c r="C94" s="37"/>
      <c r="D94" s="37"/>
      <c r="E94" s="37"/>
      <c r="F94" s="37"/>
      <c r="G94" s="37"/>
    </row>
    <row r="95" spans="1:7" x14ac:dyDescent="0.2">
      <c r="A95" s="58" t="s">
        <v>51</v>
      </c>
      <c r="B95" s="56" t="s">
        <v>209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</row>
    <row r="96" spans="1:7" x14ac:dyDescent="0.2">
      <c r="A96" s="58" t="s">
        <v>51</v>
      </c>
      <c r="B96" s="56" t="s">
        <v>118</v>
      </c>
      <c r="C96" s="37">
        <v>54391976.700000003</v>
      </c>
      <c r="D96" s="37">
        <v>233001.87</v>
      </c>
      <c r="E96" s="37">
        <v>293007.90999999997</v>
      </c>
      <c r="F96" s="37">
        <v>-60006.04</v>
      </c>
      <c r="G96" s="37">
        <v>54331970.659999996</v>
      </c>
    </row>
    <row r="97" spans="1:8" x14ac:dyDescent="0.2">
      <c r="A97" s="58" t="s">
        <v>51</v>
      </c>
      <c r="B97" s="56" t="s">
        <v>135</v>
      </c>
      <c r="C97" s="37">
        <v>101.68</v>
      </c>
      <c r="D97" s="37">
        <v>3600.33</v>
      </c>
      <c r="E97" s="37">
        <v>3498.65</v>
      </c>
      <c r="F97" s="37">
        <v>-101.68</v>
      </c>
      <c r="G97" s="37">
        <v>0</v>
      </c>
    </row>
    <row r="98" spans="1:8" x14ac:dyDescent="0.2">
      <c r="A98" s="58" t="s">
        <v>51</v>
      </c>
      <c r="B98" s="56" t="s">
        <v>185</v>
      </c>
      <c r="C98" s="37">
        <v>54391875.020000003</v>
      </c>
      <c r="D98" s="37">
        <v>95625.62</v>
      </c>
      <c r="E98" s="37">
        <v>35721.26</v>
      </c>
      <c r="F98" s="37">
        <v>-59904.36</v>
      </c>
      <c r="G98" s="37">
        <v>54331970.659999996</v>
      </c>
    </row>
    <row r="99" spans="1:8" x14ac:dyDescent="0.2">
      <c r="A99" s="58" t="s">
        <v>51</v>
      </c>
      <c r="B99" s="56" t="s">
        <v>210</v>
      </c>
      <c r="C99" s="37">
        <v>0</v>
      </c>
      <c r="D99" s="37">
        <v>-902965.79</v>
      </c>
      <c r="E99" s="37">
        <v>-902965.79</v>
      </c>
      <c r="F99" s="37">
        <v>0</v>
      </c>
      <c r="G99" s="37">
        <v>0</v>
      </c>
    </row>
    <row r="100" spans="1:8" x14ac:dyDescent="0.2">
      <c r="A100" s="58" t="s">
        <v>51</v>
      </c>
      <c r="B100" s="56" t="s">
        <v>211</v>
      </c>
      <c r="C100" s="37">
        <v>68677150.370000005</v>
      </c>
      <c r="D100" s="37">
        <v>-1238060.58</v>
      </c>
      <c r="E100" s="37">
        <v>0</v>
      </c>
      <c r="F100" s="37">
        <v>-1238060.58</v>
      </c>
      <c r="G100" s="37">
        <v>67439089.790000007</v>
      </c>
    </row>
    <row r="101" spans="1:8" x14ac:dyDescent="0.2">
      <c r="A101" s="58" t="s">
        <v>51</v>
      </c>
      <c r="B101" s="56" t="s">
        <v>212</v>
      </c>
      <c r="C101" s="37">
        <v>70285300.319999993</v>
      </c>
      <c r="D101" s="37">
        <v>-1001321.36</v>
      </c>
      <c r="E101" s="37">
        <v>299236.51</v>
      </c>
      <c r="F101" s="37">
        <v>-1300557.8700000001</v>
      </c>
      <c r="G101" s="37">
        <v>68984742.450000003</v>
      </c>
      <c r="H101" s="59"/>
    </row>
    <row r="102" spans="1:8" x14ac:dyDescent="0.2">
      <c r="A102" s="58" t="s">
        <v>51</v>
      </c>
      <c r="B102" s="56" t="s">
        <v>213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</row>
    <row r="103" spans="1:8" x14ac:dyDescent="0.2">
      <c r="A103" s="58" t="s">
        <v>51</v>
      </c>
      <c r="B103" s="56" t="s">
        <v>214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</row>
    <row r="104" spans="1:8" x14ac:dyDescent="0.2">
      <c r="A104" s="58" t="s">
        <v>51</v>
      </c>
      <c r="B104" s="56" t="s">
        <v>215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</row>
    <row r="105" spans="1:8" x14ac:dyDescent="0.2">
      <c r="B105" s="56" t="s">
        <v>216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="80" zoomScaleNormal="80" workbookViewId="0">
      <pane ySplit="1" topLeftCell="A2" activePane="bottomLeft" state="frozen"/>
      <selection pane="bottomLeft" activeCell="N76" sqref="N76"/>
    </sheetView>
  </sheetViews>
  <sheetFormatPr defaultRowHeight="12.75" x14ac:dyDescent="0.2"/>
  <cols>
    <col min="13" max="13" width="17.7109375" customWidth="1"/>
  </cols>
  <sheetData>
    <row r="1" spans="1:13" x14ac:dyDescent="0.2">
      <c r="A1" t="s">
        <v>77</v>
      </c>
      <c r="B1" t="s">
        <v>78</v>
      </c>
      <c r="C1" t="s">
        <v>223</v>
      </c>
      <c r="D1" t="s">
        <v>79</v>
      </c>
      <c r="E1" t="s">
        <v>80</v>
      </c>
      <c r="F1" t="s">
        <v>81</v>
      </c>
      <c r="G1" t="s">
        <v>83</v>
      </c>
      <c r="H1" t="s">
        <v>84</v>
      </c>
      <c r="I1" t="s">
        <v>82</v>
      </c>
      <c r="J1" t="s">
        <v>85</v>
      </c>
      <c r="K1" t="s">
        <v>86</v>
      </c>
      <c r="L1" t="s">
        <v>87</v>
      </c>
      <c r="M1" t="s">
        <v>88</v>
      </c>
    </row>
    <row r="2" spans="1:13" x14ac:dyDescent="0.2">
      <c r="A2" t="s">
        <v>89</v>
      </c>
      <c r="B2" t="s">
        <v>59</v>
      </c>
      <c r="C2" t="s">
        <v>224</v>
      </c>
      <c r="D2" t="s">
        <v>250</v>
      </c>
      <c r="E2">
        <v>27326</v>
      </c>
      <c r="F2">
        <v>1252041.8</v>
      </c>
      <c r="G2">
        <v>53.62</v>
      </c>
      <c r="H2">
        <v>1465220.12</v>
      </c>
      <c r="I2">
        <v>1252041.8</v>
      </c>
      <c r="J2">
        <v>53.62</v>
      </c>
      <c r="K2">
        <v>1465220.12</v>
      </c>
      <c r="L2" t="s">
        <v>251</v>
      </c>
      <c r="M2" s="38">
        <v>43708</v>
      </c>
    </row>
    <row r="3" spans="1:13" x14ac:dyDescent="0.2">
      <c r="A3" t="s">
        <v>89</v>
      </c>
      <c r="B3" t="s">
        <v>249</v>
      </c>
      <c r="C3" t="s">
        <v>248</v>
      </c>
      <c r="D3" t="s">
        <v>252</v>
      </c>
      <c r="E3">
        <v>112883</v>
      </c>
      <c r="F3">
        <v>1320519.48</v>
      </c>
      <c r="G3">
        <v>9.82</v>
      </c>
      <c r="H3">
        <v>1108511.06</v>
      </c>
      <c r="I3">
        <v>1320519.48</v>
      </c>
      <c r="J3">
        <v>9.82</v>
      </c>
      <c r="K3">
        <v>1108511.06</v>
      </c>
      <c r="L3" t="s">
        <v>251</v>
      </c>
      <c r="M3" s="38">
        <v>43708</v>
      </c>
    </row>
    <row r="4" spans="1:13" x14ac:dyDescent="0.2">
      <c r="A4" t="s">
        <v>89</v>
      </c>
      <c r="B4" t="s">
        <v>98</v>
      </c>
      <c r="C4" t="s">
        <v>225</v>
      </c>
      <c r="D4" t="s">
        <v>253</v>
      </c>
      <c r="E4">
        <v>27647</v>
      </c>
      <c r="F4">
        <v>1367701.97</v>
      </c>
      <c r="G4">
        <v>78.48</v>
      </c>
      <c r="H4">
        <v>2169736.56</v>
      </c>
      <c r="I4">
        <v>1367701.97</v>
      </c>
      <c r="J4">
        <v>78.48</v>
      </c>
      <c r="K4">
        <v>2169736.56</v>
      </c>
      <c r="L4" t="s">
        <v>251</v>
      </c>
      <c r="M4" s="38">
        <v>43708</v>
      </c>
    </row>
    <row r="5" spans="1:13" x14ac:dyDescent="0.2">
      <c r="A5" t="s">
        <v>89</v>
      </c>
      <c r="B5" t="s">
        <v>60</v>
      </c>
      <c r="C5">
        <v>2181334</v>
      </c>
      <c r="D5" t="s">
        <v>254</v>
      </c>
      <c r="E5">
        <v>13734</v>
      </c>
      <c r="F5">
        <v>1154331.31</v>
      </c>
      <c r="G5">
        <v>107.7</v>
      </c>
      <c r="H5">
        <v>1479151.8</v>
      </c>
      <c r="I5">
        <v>1154331.31</v>
      </c>
      <c r="J5">
        <v>107.7</v>
      </c>
      <c r="K5">
        <v>1479151.8</v>
      </c>
      <c r="L5" t="s">
        <v>251</v>
      </c>
      <c r="M5" s="38">
        <v>43708</v>
      </c>
    </row>
    <row r="6" spans="1:13" x14ac:dyDescent="0.2">
      <c r="A6" t="s">
        <v>89</v>
      </c>
      <c r="B6">
        <v>124765108</v>
      </c>
      <c r="C6">
        <v>2125097</v>
      </c>
      <c r="D6" t="s">
        <v>255</v>
      </c>
      <c r="E6">
        <v>61706</v>
      </c>
      <c r="F6">
        <v>976474.74</v>
      </c>
      <c r="G6">
        <v>26.17</v>
      </c>
      <c r="H6">
        <v>1614846.02</v>
      </c>
      <c r="I6">
        <v>976474.74</v>
      </c>
      <c r="J6">
        <v>26.17</v>
      </c>
      <c r="K6">
        <v>1614846.02</v>
      </c>
      <c r="L6" t="s">
        <v>251</v>
      </c>
      <c r="M6" s="38">
        <v>43708</v>
      </c>
    </row>
    <row r="7" spans="1:13" x14ac:dyDescent="0.2">
      <c r="A7" t="s">
        <v>89</v>
      </c>
      <c r="B7">
        <v>294821608</v>
      </c>
      <c r="C7">
        <v>2031730</v>
      </c>
      <c r="D7" t="s">
        <v>256</v>
      </c>
      <c r="E7">
        <v>165319</v>
      </c>
      <c r="F7">
        <v>1138052.1100000001</v>
      </c>
      <c r="G7">
        <v>7.84</v>
      </c>
      <c r="H7">
        <v>1296100.96</v>
      </c>
      <c r="I7">
        <v>1138052.1100000001</v>
      </c>
      <c r="J7">
        <v>7.84</v>
      </c>
      <c r="K7">
        <v>1296100.96</v>
      </c>
      <c r="L7" t="s">
        <v>251</v>
      </c>
      <c r="M7" s="38">
        <v>43708</v>
      </c>
    </row>
    <row r="8" spans="1:13" x14ac:dyDescent="0.2">
      <c r="A8" t="s">
        <v>89</v>
      </c>
      <c r="B8" t="s">
        <v>69</v>
      </c>
      <c r="C8">
        <v>2311614</v>
      </c>
      <c r="D8" t="s">
        <v>257</v>
      </c>
      <c r="E8">
        <v>13944</v>
      </c>
      <c r="F8">
        <v>1367877.11</v>
      </c>
      <c r="G8">
        <v>155.02000000000001</v>
      </c>
      <c r="H8">
        <v>2161598.88</v>
      </c>
      <c r="I8">
        <v>1367877.11</v>
      </c>
      <c r="J8">
        <v>155.02000000000001</v>
      </c>
      <c r="K8">
        <v>2161598.88</v>
      </c>
      <c r="L8" t="s">
        <v>251</v>
      </c>
      <c r="M8" s="38">
        <v>43708</v>
      </c>
    </row>
    <row r="9" spans="1:13" x14ac:dyDescent="0.2">
      <c r="A9" t="s">
        <v>89</v>
      </c>
      <c r="B9">
        <v>292505104</v>
      </c>
      <c r="C9">
        <v>2793182</v>
      </c>
      <c r="D9" t="s">
        <v>258</v>
      </c>
      <c r="E9">
        <v>101063</v>
      </c>
      <c r="F9">
        <v>1101666.3700000001</v>
      </c>
      <c r="G9">
        <v>4.4400000000000004</v>
      </c>
      <c r="H9">
        <v>448719.72</v>
      </c>
      <c r="I9">
        <v>1101666.3700000001</v>
      </c>
      <c r="J9">
        <v>4.4400000000000004</v>
      </c>
      <c r="K9">
        <v>448719.72</v>
      </c>
      <c r="L9" t="s">
        <v>251</v>
      </c>
      <c r="M9" s="38">
        <v>43708</v>
      </c>
    </row>
    <row r="10" spans="1:13" x14ac:dyDescent="0.2">
      <c r="A10" t="s">
        <v>89</v>
      </c>
      <c r="B10" t="s">
        <v>66</v>
      </c>
      <c r="C10" t="s">
        <v>226</v>
      </c>
      <c r="D10" t="s">
        <v>259</v>
      </c>
      <c r="E10">
        <v>14596</v>
      </c>
      <c r="F10">
        <v>958553.82</v>
      </c>
      <c r="G10">
        <v>157.75</v>
      </c>
      <c r="H10">
        <v>2302519</v>
      </c>
      <c r="I10">
        <v>958553.82</v>
      </c>
      <c r="J10">
        <v>157.75</v>
      </c>
      <c r="K10">
        <v>2302519</v>
      </c>
      <c r="L10" t="s">
        <v>251</v>
      </c>
      <c r="M10" s="38">
        <v>43708</v>
      </c>
    </row>
    <row r="11" spans="1:13" x14ac:dyDescent="0.2">
      <c r="A11" t="s">
        <v>89</v>
      </c>
      <c r="B11" t="s">
        <v>62</v>
      </c>
      <c r="C11" t="s">
        <v>227</v>
      </c>
      <c r="D11" t="s">
        <v>260</v>
      </c>
      <c r="E11">
        <v>6324</v>
      </c>
      <c r="F11">
        <v>442685.63</v>
      </c>
      <c r="G11">
        <v>168.17</v>
      </c>
      <c r="H11">
        <v>1063507.08</v>
      </c>
      <c r="I11">
        <v>442685.63</v>
      </c>
      <c r="J11">
        <v>168.17</v>
      </c>
      <c r="K11">
        <v>1063507.08</v>
      </c>
      <c r="L11" t="s">
        <v>251</v>
      </c>
      <c r="M11" s="38">
        <v>43708</v>
      </c>
    </row>
    <row r="12" spans="1:13" x14ac:dyDescent="0.2">
      <c r="A12" t="s">
        <v>89</v>
      </c>
      <c r="B12">
        <v>398438408</v>
      </c>
      <c r="C12" t="s">
        <v>228</v>
      </c>
      <c r="D12" t="s">
        <v>261</v>
      </c>
      <c r="E12">
        <v>50445</v>
      </c>
      <c r="F12">
        <v>865596.57</v>
      </c>
      <c r="G12">
        <v>21.3</v>
      </c>
      <c r="H12">
        <v>1074478.5</v>
      </c>
      <c r="I12">
        <v>865596.57</v>
      </c>
      <c r="J12">
        <v>21.3</v>
      </c>
      <c r="K12">
        <v>1074478.5</v>
      </c>
      <c r="L12" t="s">
        <v>251</v>
      </c>
      <c r="M12" s="38">
        <v>43708</v>
      </c>
    </row>
    <row r="13" spans="1:13" x14ac:dyDescent="0.2">
      <c r="A13" t="s">
        <v>89</v>
      </c>
      <c r="B13" t="s">
        <v>64</v>
      </c>
      <c r="C13">
        <v>2559975</v>
      </c>
      <c r="D13" t="s">
        <v>262</v>
      </c>
      <c r="E13">
        <v>22414</v>
      </c>
      <c r="F13">
        <v>412838.96</v>
      </c>
      <c r="G13">
        <v>17.34</v>
      </c>
      <c r="H13">
        <v>388726</v>
      </c>
      <c r="I13">
        <v>412838.96</v>
      </c>
      <c r="J13">
        <v>17.34</v>
      </c>
      <c r="K13">
        <v>388726</v>
      </c>
      <c r="L13" t="s">
        <v>251</v>
      </c>
      <c r="M13" s="38">
        <v>43708</v>
      </c>
    </row>
    <row r="14" spans="1:13" x14ac:dyDescent="0.2">
      <c r="A14" t="s">
        <v>89</v>
      </c>
      <c r="B14" t="s">
        <v>97</v>
      </c>
      <c r="C14" t="s">
        <v>229</v>
      </c>
      <c r="D14" t="s">
        <v>263</v>
      </c>
      <c r="E14">
        <v>22201</v>
      </c>
      <c r="F14">
        <v>1045342.31</v>
      </c>
      <c r="G14">
        <v>62.68</v>
      </c>
      <c r="H14">
        <v>1391558.68</v>
      </c>
      <c r="I14">
        <v>1045342.31</v>
      </c>
      <c r="J14">
        <v>62.68</v>
      </c>
      <c r="K14">
        <v>1391558.68</v>
      </c>
      <c r="L14" t="s">
        <v>251</v>
      </c>
      <c r="M14" s="38">
        <v>43708</v>
      </c>
    </row>
    <row r="15" spans="1:13" x14ac:dyDescent="0.2">
      <c r="A15" t="s">
        <v>89</v>
      </c>
      <c r="B15" t="s">
        <v>65</v>
      </c>
      <c r="C15" t="s">
        <v>230</v>
      </c>
      <c r="D15" t="s">
        <v>264</v>
      </c>
      <c r="E15">
        <v>17843</v>
      </c>
      <c r="F15">
        <v>673361.92000000004</v>
      </c>
      <c r="G15">
        <v>80.94</v>
      </c>
      <c r="H15">
        <v>1444212.42</v>
      </c>
      <c r="I15">
        <v>673361.92000000004</v>
      </c>
      <c r="J15">
        <v>80.94</v>
      </c>
      <c r="K15">
        <v>1444212.42</v>
      </c>
      <c r="L15" t="s">
        <v>251</v>
      </c>
      <c r="M15" s="38">
        <v>43708</v>
      </c>
    </row>
    <row r="16" spans="1:13" x14ac:dyDescent="0.2">
      <c r="A16" t="s">
        <v>89</v>
      </c>
      <c r="B16" t="s">
        <v>70</v>
      </c>
      <c r="C16" t="s">
        <v>231</v>
      </c>
      <c r="D16" t="s">
        <v>265</v>
      </c>
      <c r="E16">
        <v>11424</v>
      </c>
      <c r="F16">
        <v>900848.13</v>
      </c>
      <c r="G16">
        <v>154.19</v>
      </c>
      <c r="H16">
        <v>1761466.56</v>
      </c>
      <c r="I16">
        <v>900848.13</v>
      </c>
      <c r="J16">
        <v>154.19</v>
      </c>
      <c r="K16">
        <v>1761466.56</v>
      </c>
      <c r="L16" t="s">
        <v>251</v>
      </c>
      <c r="M16" s="38">
        <v>43708</v>
      </c>
    </row>
    <row r="17" spans="1:13" x14ac:dyDescent="0.2">
      <c r="A17" t="s">
        <v>89</v>
      </c>
      <c r="B17" t="s">
        <v>73</v>
      </c>
      <c r="C17" t="s">
        <v>232</v>
      </c>
      <c r="D17" t="s">
        <v>266</v>
      </c>
      <c r="E17">
        <v>79740</v>
      </c>
      <c r="F17">
        <v>677848.87</v>
      </c>
      <c r="G17">
        <v>7.91</v>
      </c>
      <c r="H17">
        <v>630663.66</v>
      </c>
      <c r="I17">
        <v>677848.87</v>
      </c>
      <c r="J17">
        <v>7.91</v>
      </c>
      <c r="K17">
        <v>630663.66</v>
      </c>
      <c r="L17" t="s">
        <v>251</v>
      </c>
      <c r="M17" s="38">
        <v>43708</v>
      </c>
    </row>
    <row r="18" spans="1:13" x14ac:dyDescent="0.2">
      <c r="A18" t="s">
        <v>89</v>
      </c>
      <c r="B18" t="s">
        <v>67</v>
      </c>
      <c r="C18" t="s">
        <v>233</v>
      </c>
      <c r="D18" t="s">
        <v>267</v>
      </c>
      <c r="E18">
        <v>38552</v>
      </c>
      <c r="F18">
        <v>1675194.86</v>
      </c>
      <c r="G18">
        <v>35.33</v>
      </c>
      <c r="H18">
        <v>1362042.16</v>
      </c>
      <c r="I18">
        <v>1675194.86</v>
      </c>
      <c r="J18">
        <v>35.33</v>
      </c>
      <c r="K18">
        <v>1362042.16</v>
      </c>
      <c r="L18" t="s">
        <v>251</v>
      </c>
      <c r="M18" s="38">
        <v>43708</v>
      </c>
    </row>
    <row r="19" spans="1:13" x14ac:dyDescent="0.2">
      <c r="A19" t="s">
        <v>89</v>
      </c>
      <c r="B19" t="s">
        <v>68</v>
      </c>
      <c r="C19" t="s">
        <v>234</v>
      </c>
      <c r="D19" t="s">
        <v>268</v>
      </c>
      <c r="E19">
        <v>28127</v>
      </c>
      <c r="F19">
        <v>711541.75</v>
      </c>
      <c r="G19">
        <v>40.74</v>
      </c>
      <c r="H19">
        <v>1145893.98</v>
      </c>
      <c r="I19">
        <v>711541.75</v>
      </c>
      <c r="J19">
        <v>40.74</v>
      </c>
      <c r="K19">
        <v>1145893.98</v>
      </c>
      <c r="L19" t="s">
        <v>251</v>
      </c>
      <c r="M19" s="38">
        <v>43708</v>
      </c>
    </row>
    <row r="20" spans="1:13" x14ac:dyDescent="0.2">
      <c r="A20" t="s">
        <v>89</v>
      </c>
      <c r="B20">
        <v>589339209</v>
      </c>
      <c r="C20" t="s">
        <v>235</v>
      </c>
      <c r="D20" t="s">
        <v>269</v>
      </c>
      <c r="E20">
        <v>73023</v>
      </c>
      <c r="F20">
        <v>1599526.32</v>
      </c>
      <c r="G20">
        <v>21.42</v>
      </c>
      <c r="H20">
        <v>1564298.71</v>
      </c>
      <c r="I20">
        <v>1599526.32</v>
      </c>
      <c r="J20">
        <v>21.42</v>
      </c>
      <c r="K20">
        <v>1564298.71</v>
      </c>
      <c r="L20" t="s">
        <v>251</v>
      </c>
      <c r="M20" s="38">
        <v>43708</v>
      </c>
    </row>
    <row r="21" spans="1:13" x14ac:dyDescent="0.2">
      <c r="A21" t="s">
        <v>89</v>
      </c>
      <c r="B21">
        <v>683715106</v>
      </c>
      <c r="C21">
        <v>2655657</v>
      </c>
      <c r="D21" t="s">
        <v>270</v>
      </c>
      <c r="E21">
        <v>30760</v>
      </c>
      <c r="F21">
        <v>1063849.21</v>
      </c>
      <c r="G21">
        <v>39.090000000000003</v>
      </c>
      <c r="H21">
        <v>1202408.3999999999</v>
      </c>
      <c r="I21">
        <v>1063849.21</v>
      </c>
      <c r="J21">
        <v>39.090000000000003</v>
      </c>
      <c r="K21">
        <v>1202408.3999999999</v>
      </c>
      <c r="L21" t="s">
        <v>251</v>
      </c>
      <c r="M21" s="38">
        <v>43708</v>
      </c>
    </row>
    <row r="22" spans="1:13" x14ac:dyDescent="0.2">
      <c r="A22" t="s">
        <v>89</v>
      </c>
      <c r="B22">
        <v>686330101</v>
      </c>
      <c r="C22">
        <v>2402444</v>
      </c>
      <c r="D22" t="s">
        <v>271</v>
      </c>
      <c r="E22">
        <v>10507</v>
      </c>
      <c r="F22">
        <v>843980.32</v>
      </c>
      <c r="G22">
        <v>73.86</v>
      </c>
      <c r="H22">
        <v>776047.02</v>
      </c>
      <c r="I22">
        <v>843980.32</v>
      </c>
      <c r="J22">
        <v>73.86</v>
      </c>
      <c r="K22">
        <v>776047.02</v>
      </c>
      <c r="L22" t="s">
        <v>251</v>
      </c>
      <c r="M22" s="38">
        <v>43708</v>
      </c>
    </row>
    <row r="23" spans="1:13" x14ac:dyDescent="0.2">
      <c r="A23" t="s">
        <v>89</v>
      </c>
      <c r="B23">
        <v>705015105</v>
      </c>
      <c r="C23">
        <v>2704485</v>
      </c>
      <c r="D23" t="s">
        <v>272</v>
      </c>
      <c r="E23">
        <v>99014</v>
      </c>
      <c r="F23">
        <v>1181340.82</v>
      </c>
      <c r="G23">
        <v>10.09</v>
      </c>
      <c r="H23">
        <v>999051.26</v>
      </c>
      <c r="I23">
        <v>1181340.82</v>
      </c>
      <c r="J23">
        <v>10.09</v>
      </c>
      <c r="K23">
        <v>999051.26</v>
      </c>
      <c r="L23" t="s">
        <v>251</v>
      </c>
      <c r="M23" s="38">
        <v>43708</v>
      </c>
    </row>
    <row r="24" spans="1:13" x14ac:dyDescent="0.2">
      <c r="A24" t="s">
        <v>89</v>
      </c>
      <c r="B24">
        <v>803054204</v>
      </c>
      <c r="C24">
        <v>2775135</v>
      </c>
      <c r="D24" t="s">
        <v>273</v>
      </c>
      <c r="E24">
        <v>13700</v>
      </c>
      <c r="F24">
        <v>1379457.16</v>
      </c>
      <c r="G24">
        <v>119.15</v>
      </c>
      <c r="H24">
        <v>1632355</v>
      </c>
      <c r="I24">
        <v>1379457.16</v>
      </c>
      <c r="J24">
        <v>119.15</v>
      </c>
      <c r="K24">
        <v>1632355</v>
      </c>
      <c r="L24" t="s">
        <v>251</v>
      </c>
      <c r="M24" s="38">
        <v>43708</v>
      </c>
    </row>
    <row r="25" spans="1:13" x14ac:dyDescent="0.2">
      <c r="A25" t="s">
        <v>89</v>
      </c>
      <c r="B25">
        <v>835699307</v>
      </c>
      <c r="C25">
        <v>2821481</v>
      </c>
      <c r="D25" t="s">
        <v>274</v>
      </c>
      <c r="E25">
        <v>41226</v>
      </c>
      <c r="F25">
        <v>1340484.27</v>
      </c>
      <c r="G25">
        <v>56.91</v>
      </c>
      <c r="H25">
        <v>2346171.66</v>
      </c>
      <c r="I25">
        <v>1340484.27</v>
      </c>
      <c r="J25">
        <v>56.91</v>
      </c>
      <c r="K25">
        <v>2346171.66</v>
      </c>
      <c r="L25" t="s">
        <v>251</v>
      </c>
      <c r="M25" s="38">
        <v>43708</v>
      </c>
    </row>
    <row r="26" spans="1:13" x14ac:dyDescent="0.2">
      <c r="A26" t="s">
        <v>89</v>
      </c>
      <c r="B26" t="s">
        <v>76</v>
      </c>
      <c r="C26" t="s">
        <v>236</v>
      </c>
      <c r="D26" t="s">
        <v>275</v>
      </c>
      <c r="E26">
        <v>5992</v>
      </c>
      <c r="F26">
        <v>1108323.28</v>
      </c>
      <c r="G26">
        <v>385.39</v>
      </c>
      <c r="H26">
        <v>2309256.88</v>
      </c>
      <c r="I26">
        <v>1108323.28</v>
      </c>
      <c r="J26">
        <v>385.39</v>
      </c>
      <c r="K26">
        <v>2309256.88</v>
      </c>
      <c r="L26" t="s">
        <v>251</v>
      </c>
      <c r="M26" s="38">
        <v>43708</v>
      </c>
    </row>
    <row r="27" spans="1:13" x14ac:dyDescent="0.2">
      <c r="A27" t="s">
        <v>89</v>
      </c>
      <c r="B27" t="s">
        <v>61</v>
      </c>
      <c r="C27">
        <v>2615565</v>
      </c>
      <c r="D27" t="s">
        <v>276</v>
      </c>
      <c r="E27">
        <v>40885</v>
      </c>
      <c r="F27">
        <v>1351842.11</v>
      </c>
      <c r="G27">
        <v>47.96</v>
      </c>
      <c r="H27">
        <v>1960844.6</v>
      </c>
      <c r="I27">
        <v>1351842.11</v>
      </c>
      <c r="J27">
        <v>47.96</v>
      </c>
      <c r="K27">
        <v>1960844.6</v>
      </c>
      <c r="L27" t="s">
        <v>251</v>
      </c>
      <c r="M27" s="38">
        <v>43708</v>
      </c>
    </row>
    <row r="28" spans="1:13" x14ac:dyDescent="0.2">
      <c r="A28" t="s">
        <v>89</v>
      </c>
      <c r="B28" t="s">
        <v>71</v>
      </c>
      <c r="C28" t="s">
        <v>237</v>
      </c>
      <c r="D28" t="s">
        <v>277</v>
      </c>
      <c r="E28">
        <v>77042</v>
      </c>
      <c r="F28">
        <v>827053</v>
      </c>
      <c r="G28">
        <v>8.89</v>
      </c>
      <c r="H28">
        <v>685211.55</v>
      </c>
      <c r="I28">
        <v>827053</v>
      </c>
      <c r="J28">
        <v>8.89</v>
      </c>
      <c r="K28">
        <v>685211.55</v>
      </c>
      <c r="L28" t="s">
        <v>251</v>
      </c>
      <c r="M28" s="38">
        <v>43708</v>
      </c>
    </row>
    <row r="29" spans="1:13" x14ac:dyDescent="0.2">
      <c r="A29" t="s">
        <v>89</v>
      </c>
      <c r="B29">
        <v>861012102</v>
      </c>
      <c r="C29">
        <v>2430025</v>
      </c>
      <c r="D29" t="s">
        <v>278</v>
      </c>
      <c r="E29">
        <v>64583</v>
      </c>
      <c r="F29">
        <v>672166.21</v>
      </c>
      <c r="G29">
        <v>17.7</v>
      </c>
      <c r="H29">
        <v>1143119.1000000001</v>
      </c>
      <c r="I29">
        <v>672166.21</v>
      </c>
      <c r="J29">
        <v>17.7</v>
      </c>
      <c r="K29">
        <v>1143119.1000000001</v>
      </c>
      <c r="L29" t="s">
        <v>251</v>
      </c>
      <c r="M29" s="38">
        <v>43708</v>
      </c>
    </row>
    <row r="30" spans="1:13" x14ac:dyDescent="0.2">
      <c r="A30" t="s">
        <v>89</v>
      </c>
      <c r="B30" t="s">
        <v>74</v>
      </c>
      <c r="C30" t="s">
        <v>238</v>
      </c>
      <c r="D30" t="s">
        <v>279</v>
      </c>
      <c r="E30">
        <v>6000</v>
      </c>
      <c r="F30">
        <v>125800.2</v>
      </c>
      <c r="G30">
        <v>23.38</v>
      </c>
      <c r="H30">
        <v>140280</v>
      </c>
      <c r="I30">
        <v>125800.2</v>
      </c>
      <c r="J30">
        <v>23.38</v>
      </c>
      <c r="K30">
        <v>140280</v>
      </c>
      <c r="L30" t="s">
        <v>251</v>
      </c>
      <c r="M30" s="38">
        <v>43708</v>
      </c>
    </row>
    <row r="31" spans="1:13" x14ac:dyDescent="0.2">
      <c r="A31" t="s">
        <v>89</v>
      </c>
      <c r="B31">
        <v>878742204</v>
      </c>
      <c r="C31">
        <v>2124533</v>
      </c>
      <c r="D31" t="s">
        <v>280</v>
      </c>
      <c r="E31">
        <v>26789</v>
      </c>
      <c r="F31">
        <v>470215.13</v>
      </c>
      <c r="G31">
        <v>17.03</v>
      </c>
      <c r="H31">
        <v>456216.67</v>
      </c>
      <c r="I31">
        <v>470215.13</v>
      </c>
      <c r="J31">
        <v>17.03</v>
      </c>
      <c r="K31">
        <v>456216.67</v>
      </c>
      <c r="L31" t="s">
        <v>251</v>
      </c>
      <c r="M31" s="38">
        <v>43708</v>
      </c>
    </row>
    <row r="32" spans="1:13" x14ac:dyDescent="0.2">
      <c r="A32" t="s">
        <v>89</v>
      </c>
      <c r="B32" t="s">
        <v>63</v>
      </c>
      <c r="C32" t="s">
        <v>239</v>
      </c>
      <c r="D32" t="s">
        <v>281</v>
      </c>
      <c r="E32">
        <v>30672</v>
      </c>
      <c r="F32">
        <v>260185.98</v>
      </c>
      <c r="G32">
        <v>54.25</v>
      </c>
      <c r="H32">
        <v>1663956</v>
      </c>
      <c r="I32">
        <v>260185.98</v>
      </c>
      <c r="J32">
        <v>54.25</v>
      </c>
      <c r="K32">
        <v>1663956</v>
      </c>
      <c r="L32" t="s">
        <v>251</v>
      </c>
      <c r="M32" s="38">
        <v>43708</v>
      </c>
    </row>
    <row r="33" spans="1:13" x14ac:dyDescent="0.2">
      <c r="A33" t="s">
        <v>89</v>
      </c>
      <c r="B33">
        <v>5330047</v>
      </c>
      <c r="C33">
        <v>5330047</v>
      </c>
      <c r="D33" t="s">
        <v>282</v>
      </c>
      <c r="E33">
        <v>11395</v>
      </c>
      <c r="F33">
        <v>976539.43</v>
      </c>
      <c r="G33">
        <v>140.82</v>
      </c>
      <c r="H33">
        <v>1604689.88</v>
      </c>
      <c r="I33">
        <v>876799.03</v>
      </c>
      <c r="J33">
        <v>128.15</v>
      </c>
      <c r="K33">
        <v>1460269.25</v>
      </c>
      <c r="L33" t="s">
        <v>283</v>
      </c>
      <c r="M33" s="38">
        <v>43708</v>
      </c>
    </row>
    <row r="34" spans="1:13" x14ac:dyDescent="0.2">
      <c r="A34" t="s">
        <v>89</v>
      </c>
      <c r="B34">
        <v>5889505</v>
      </c>
      <c r="C34">
        <v>5889505</v>
      </c>
      <c r="D34" t="s">
        <v>284</v>
      </c>
      <c r="E34">
        <v>53225</v>
      </c>
      <c r="F34">
        <v>1067159.77</v>
      </c>
      <c r="G34">
        <v>17.309999999999999</v>
      </c>
      <c r="H34">
        <v>921084.02</v>
      </c>
      <c r="I34">
        <v>965766.58</v>
      </c>
      <c r="J34">
        <v>15.75</v>
      </c>
      <c r="K34">
        <v>838187.3</v>
      </c>
      <c r="L34" t="s">
        <v>283</v>
      </c>
      <c r="M34" s="38">
        <v>43708</v>
      </c>
    </row>
    <row r="35" spans="1:13" x14ac:dyDescent="0.2">
      <c r="A35" t="s">
        <v>89</v>
      </c>
      <c r="B35" t="s">
        <v>90</v>
      </c>
      <c r="C35" t="s">
        <v>90</v>
      </c>
      <c r="D35" t="s">
        <v>285</v>
      </c>
      <c r="E35">
        <v>22463</v>
      </c>
      <c r="F35">
        <v>561618.21</v>
      </c>
      <c r="G35">
        <v>93.32</v>
      </c>
      <c r="H35">
        <v>2096215.44</v>
      </c>
      <c r="I35">
        <v>497232.14</v>
      </c>
      <c r="J35">
        <v>84.92</v>
      </c>
      <c r="K35">
        <v>1907557.96</v>
      </c>
      <c r="L35" t="s">
        <v>283</v>
      </c>
      <c r="M35" s="38">
        <v>43708</v>
      </c>
    </row>
    <row r="36" spans="1:13" x14ac:dyDescent="0.2">
      <c r="A36" t="s">
        <v>89</v>
      </c>
      <c r="B36">
        <v>5999330</v>
      </c>
      <c r="C36">
        <v>5999330</v>
      </c>
      <c r="D36" t="s">
        <v>286</v>
      </c>
      <c r="E36">
        <v>8400</v>
      </c>
      <c r="F36">
        <v>1524006.27</v>
      </c>
      <c r="G36">
        <v>218.24</v>
      </c>
      <c r="H36">
        <v>1833228.94</v>
      </c>
      <c r="I36">
        <v>1345481.09</v>
      </c>
      <c r="J36">
        <v>198.6</v>
      </c>
      <c r="K36">
        <v>1668240</v>
      </c>
      <c r="L36" t="s">
        <v>283</v>
      </c>
      <c r="M36" s="38">
        <v>43708</v>
      </c>
    </row>
    <row r="37" spans="1:13" x14ac:dyDescent="0.2">
      <c r="A37" t="s">
        <v>89</v>
      </c>
      <c r="B37">
        <v>4031879</v>
      </c>
      <c r="C37">
        <v>4031879</v>
      </c>
      <c r="D37" t="s">
        <v>287</v>
      </c>
      <c r="E37">
        <v>43721</v>
      </c>
      <c r="F37">
        <v>951816.56</v>
      </c>
      <c r="G37">
        <v>23.9</v>
      </c>
      <c r="H37">
        <v>1044978.9</v>
      </c>
      <c r="I37">
        <v>854457.01</v>
      </c>
      <c r="J37">
        <v>21.75</v>
      </c>
      <c r="K37">
        <v>950931.75</v>
      </c>
      <c r="L37" t="s">
        <v>283</v>
      </c>
      <c r="M37" s="38">
        <v>43708</v>
      </c>
    </row>
    <row r="38" spans="1:13" x14ac:dyDescent="0.2">
      <c r="A38" t="s">
        <v>89</v>
      </c>
      <c r="B38">
        <v>6021500</v>
      </c>
      <c r="C38">
        <v>6021500</v>
      </c>
      <c r="D38" t="s">
        <v>288</v>
      </c>
      <c r="E38">
        <v>18000</v>
      </c>
      <c r="F38">
        <v>497005</v>
      </c>
      <c r="G38">
        <v>17.45</v>
      </c>
      <c r="H38">
        <v>314140.56</v>
      </c>
      <c r="I38">
        <v>54901657.32</v>
      </c>
      <c r="J38">
        <v>1855</v>
      </c>
      <c r="K38">
        <v>33390000</v>
      </c>
      <c r="L38" t="s">
        <v>289</v>
      </c>
      <c r="M38" s="38">
        <v>43708</v>
      </c>
    </row>
    <row r="39" spans="1:13" x14ac:dyDescent="0.2">
      <c r="A39" t="s">
        <v>89</v>
      </c>
      <c r="B39">
        <v>6054603</v>
      </c>
      <c r="C39">
        <v>6054603</v>
      </c>
      <c r="D39" t="s">
        <v>290</v>
      </c>
      <c r="E39">
        <v>86685</v>
      </c>
      <c r="F39">
        <v>708791.26</v>
      </c>
      <c r="G39">
        <v>9.0399999999999991</v>
      </c>
      <c r="H39">
        <v>783908.38</v>
      </c>
      <c r="I39">
        <v>74588701.5</v>
      </c>
      <c r="J39">
        <v>961.2</v>
      </c>
      <c r="K39">
        <v>83321622</v>
      </c>
      <c r="L39" t="s">
        <v>289</v>
      </c>
      <c r="M39" s="38">
        <v>43708</v>
      </c>
    </row>
    <row r="40" spans="1:13" x14ac:dyDescent="0.2">
      <c r="A40" t="s">
        <v>89</v>
      </c>
      <c r="B40">
        <v>6555805</v>
      </c>
      <c r="C40">
        <v>6555805</v>
      </c>
      <c r="D40" t="s">
        <v>291</v>
      </c>
      <c r="E40">
        <v>22900</v>
      </c>
      <c r="F40">
        <v>799104.8</v>
      </c>
      <c r="G40">
        <v>29.4</v>
      </c>
      <c r="H40">
        <v>673275.94</v>
      </c>
      <c r="I40">
        <v>83719000</v>
      </c>
      <c r="J40">
        <v>3125</v>
      </c>
      <c r="K40">
        <v>71562500</v>
      </c>
      <c r="L40" t="s">
        <v>289</v>
      </c>
      <c r="M40" s="38">
        <v>43708</v>
      </c>
    </row>
    <row r="41" spans="1:13" x14ac:dyDescent="0.2">
      <c r="A41" t="s">
        <v>89</v>
      </c>
      <c r="B41">
        <v>6640682</v>
      </c>
      <c r="C41">
        <v>6640682</v>
      </c>
      <c r="D41" t="s">
        <v>292</v>
      </c>
      <c r="E41">
        <v>13518</v>
      </c>
      <c r="F41">
        <v>1219600.04</v>
      </c>
      <c r="G41">
        <v>130.35</v>
      </c>
      <c r="H41">
        <v>1762083.83</v>
      </c>
      <c r="I41">
        <v>127967454</v>
      </c>
      <c r="J41">
        <v>13855</v>
      </c>
      <c r="K41">
        <v>187291890</v>
      </c>
      <c r="L41" t="s">
        <v>289</v>
      </c>
      <c r="M41" s="38">
        <v>43708</v>
      </c>
    </row>
    <row r="42" spans="1:13" x14ac:dyDescent="0.2">
      <c r="A42" t="s">
        <v>89</v>
      </c>
      <c r="B42">
        <v>6659428</v>
      </c>
      <c r="C42">
        <v>6659428</v>
      </c>
      <c r="D42" t="s">
        <v>293</v>
      </c>
      <c r="E42">
        <v>24737</v>
      </c>
      <c r="F42">
        <v>1074572.6399999999</v>
      </c>
      <c r="G42">
        <v>49.49</v>
      </c>
      <c r="H42">
        <v>1224166.1499999999</v>
      </c>
      <c r="I42">
        <v>120072645</v>
      </c>
      <c r="J42">
        <v>5260</v>
      </c>
      <c r="K42">
        <v>130116620</v>
      </c>
      <c r="L42" t="s">
        <v>289</v>
      </c>
      <c r="M42" s="38">
        <v>43708</v>
      </c>
    </row>
    <row r="43" spans="1:13" x14ac:dyDescent="0.2">
      <c r="A43" t="s">
        <v>89</v>
      </c>
      <c r="B43">
        <v>6269861</v>
      </c>
      <c r="C43">
        <v>6269861</v>
      </c>
      <c r="D43" t="s">
        <v>294</v>
      </c>
      <c r="E43">
        <v>67804</v>
      </c>
      <c r="F43">
        <v>1092695.1399999999</v>
      </c>
      <c r="G43">
        <v>15.63</v>
      </c>
      <c r="H43">
        <v>1059577.04</v>
      </c>
      <c r="I43">
        <v>122017806</v>
      </c>
      <c r="J43">
        <v>1661</v>
      </c>
      <c r="K43">
        <v>112622444</v>
      </c>
      <c r="L43" t="s">
        <v>289</v>
      </c>
      <c r="M43" s="38">
        <v>43708</v>
      </c>
    </row>
    <row r="44" spans="1:13" x14ac:dyDescent="0.2">
      <c r="A44" t="s">
        <v>89</v>
      </c>
      <c r="B44">
        <v>6229597</v>
      </c>
      <c r="C44">
        <v>6229597</v>
      </c>
      <c r="D44" t="s">
        <v>295</v>
      </c>
      <c r="E44">
        <v>171810</v>
      </c>
      <c r="F44">
        <v>1464470.49</v>
      </c>
      <c r="G44">
        <v>9.42</v>
      </c>
      <c r="H44">
        <v>1618043.18</v>
      </c>
      <c r="I44">
        <v>163435850</v>
      </c>
      <c r="J44">
        <v>1001</v>
      </c>
      <c r="K44">
        <v>171981810</v>
      </c>
      <c r="L44" t="s">
        <v>289</v>
      </c>
      <c r="M44" s="38">
        <v>43708</v>
      </c>
    </row>
    <row r="45" spans="1:13" x14ac:dyDescent="0.2">
      <c r="A45" t="s">
        <v>89</v>
      </c>
      <c r="B45">
        <v>6356406</v>
      </c>
      <c r="C45">
        <v>6356406</v>
      </c>
      <c r="D45" t="s">
        <v>296</v>
      </c>
      <c r="E45">
        <v>18896</v>
      </c>
      <c r="F45">
        <v>717790.05</v>
      </c>
      <c r="G45">
        <v>26.78</v>
      </c>
      <c r="H45">
        <v>505955.56</v>
      </c>
      <c r="I45">
        <v>75697360</v>
      </c>
      <c r="J45">
        <v>2846</v>
      </c>
      <c r="K45">
        <v>53778016</v>
      </c>
      <c r="L45" t="s">
        <v>289</v>
      </c>
      <c r="M45" s="38">
        <v>43708</v>
      </c>
    </row>
    <row r="46" spans="1:13" x14ac:dyDescent="0.2">
      <c r="A46" t="s">
        <v>89</v>
      </c>
      <c r="B46">
        <v>6616508</v>
      </c>
      <c r="C46">
        <v>6616508</v>
      </c>
      <c r="D46" t="s">
        <v>297</v>
      </c>
      <c r="E46">
        <v>20275</v>
      </c>
      <c r="F46">
        <v>391019.45</v>
      </c>
      <c r="G46">
        <v>13.29</v>
      </c>
      <c r="H46">
        <v>269532.18</v>
      </c>
      <c r="I46">
        <v>41258300</v>
      </c>
      <c r="J46">
        <v>1413</v>
      </c>
      <c r="K46">
        <v>28648575</v>
      </c>
      <c r="L46" t="s">
        <v>289</v>
      </c>
      <c r="M46" s="38">
        <v>43708</v>
      </c>
    </row>
    <row r="47" spans="1:13" x14ac:dyDescent="0.2">
      <c r="A47" t="s">
        <v>89</v>
      </c>
      <c r="B47">
        <v>6869302</v>
      </c>
      <c r="C47">
        <v>6869302</v>
      </c>
      <c r="D47" t="s">
        <v>298</v>
      </c>
      <c r="E47">
        <v>10891</v>
      </c>
      <c r="F47">
        <v>734355.68</v>
      </c>
      <c r="G47">
        <v>79.59</v>
      </c>
      <c r="H47">
        <v>866853.51</v>
      </c>
      <c r="I47">
        <v>77018280</v>
      </c>
      <c r="J47">
        <v>8460</v>
      </c>
      <c r="K47">
        <v>92137860</v>
      </c>
      <c r="L47" t="s">
        <v>289</v>
      </c>
      <c r="M47" s="38">
        <v>43708</v>
      </c>
    </row>
    <row r="48" spans="1:13" x14ac:dyDescent="0.2">
      <c r="A48" t="s">
        <v>89</v>
      </c>
      <c r="B48">
        <v>6986041</v>
      </c>
      <c r="C48">
        <v>6986041</v>
      </c>
      <c r="D48" t="s">
        <v>299</v>
      </c>
      <c r="E48">
        <v>35390</v>
      </c>
      <c r="F48">
        <v>1021773.62</v>
      </c>
      <c r="G48">
        <v>33.590000000000003</v>
      </c>
      <c r="H48">
        <v>1188656.51</v>
      </c>
      <c r="I48">
        <v>114156082</v>
      </c>
      <c r="J48">
        <v>3570</v>
      </c>
      <c r="K48">
        <v>126342300</v>
      </c>
      <c r="L48" t="s">
        <v>289</v>
      </c>
      <c r="M48" s="38">
        <v>43708</v>
      </c>
    </row>
    <row r="49" spans="1:13" x14ac:dyDescent="0.2">
      <c r="A49" t="s">
        <v>89</v>
      </c>
      <c r="B49">
        <v>7124594</v>
      </c>
      <c r="C49">
        <v>7124594</v>
      </c>
      <c r="D49" t="s">
        <v>300</v>
      </c>
      <c r="E49">
        <v>6300</v>
      </c>
      <c r="F49">
        <v>953629.32</v>
      </c>
      <c r="G49">
        <v>170.42</v>
      </c>
      <c r="H49">
        <v>1073653.8999999999</v>
      </c>
      <c r="I49">
        <v>929121.05</v>
      </c>
      <c r="J49">
        <v>168.7</v>
      </c>
      <c r="K49">
        <v>1062810</v>
      </c>
      <c r="L49" t="s">
        <v>301</v>
      </c>
      <c r="M49" s="38">
        <v>43708</v>
      </c>
    </row>
    <row r="50" spans="1:13" x14ac:dyDescent="0.2">
      <c r="A50" t="s">
        <v>89</v>
      </c>
      <c r="B50" t="s">
        <v>91</v>
      </c>
      <c r="C50" t="s">
        <v>91</v>
      </c>
      <c r="D50" t="s">
        <v>302</v>
      </c>
      <c r="E50">
        <v>18000</v>
      </c>
      <c r="F50">
        <v>946195.59</v>
      </c>
      <c r="G50">
        <v>39.53</v>
      </c>
      <c r="H50">
        <v>711526.42</v>
      </c>
      <c r="I50">
        <v>921878.36</v>
      </c>
      <c r="J50">
        <v>39.130000000000003</v>
      </c>
      <c r="K50">
        <v>704340</v>
      </c>
      <c r="L50" t="s">
        <v>301</v>
      </c>
      <c r="M50" s="38">
        <v>43708</v>
      </c>
    </row>
    <row r="51" spans="1:13" x14ac:dyDescent="0.2">
      <c r="A51" t="s">
        <v>89</v>
      </c>
      <c r="B51">
        <v>7333378</v>
      </c>
      <c r="C51">
        <v>7333378</v>
      </c>
      <c r="D51" t="s">
        <v>303</v>
      </c>
      <c r="E51">
        <v>6754</v>
      </c>
      <c r="F51">
        <v>1211167.53</v>
      </c>
      <c r="G51">
        <v>353.37</v>
      </c>
      <c r="H51">
        <v>2386654.41</v>
      </c>
      <c r="I51">
        <v>1193865.8</v>
      </c>
      <c r="J51">
        <v>349.8</v>
      </c>
      <c r="K51">
        <v>2362549.2000000002</v>
      </c>
      <c r="L51" t="s">
        <v>301</v>
      </c>
      <c r="M51" s="38">
        <v>43708</v>
      </c>
    </row>
    <row r="52" spans="1:13" x14ac:dyDescent="0.2">
      <c r="A52" t="s">
        <v>89</v>
      </c>
      <c r="B52" t="s">
        <v>92</v>
      </c>
      <c r="C52" t="s">
        <v>92</v>
      </c>
      <c r="D52" t="s">
        <v>304</v>
      </c>
      <c r="E52">
        <v>59863</v>
      </c>
      <c r="F52">
        <v>515852.82</v>
      </c>
      <c r="G52">
        <v>12.62</v>
      </c>
      <c r="H52">
        <v>755666.45</v>
      </c>
      <c r="I52">
        <v>682727.89</v>
      </c>
      <c r="J52">
        <v>18.739999999999998</v>
      </c>
      <c r="K52">
        <v>1121832.6200000001</v>
      </c>
      <c r="L52" t="s">
        <v>305</v>
      </c>
      <c r="M52" s="38">
        <v>43708</v>
      </c>
    </row>
    <row r="53" spans="1:13" x14ac:dyDescent="0.2">
      <c r="A53" t="s">
        <v>89</v>
      </c>
      <c r="B53" t="s">
        <v>93</v>
      </c>
      <c r="C53" t="s">
        <v>93</v>
      </c>
      <c r="D53" t="s">
        <v>306</v>
      </c>
      <c r="E53">
        <v>41337</v>
      </c>
      <c r="F53">
        <v>842947.7</v>
      </c>
      <c r="G53">
        <v>24.47</v>
      </c>
      <c r="H53">
        <v>1011517.55</v>
      </c>
      <c r="I53">
        <v>970148.1</v>
      </c>
      <c r="J53">
        <v>20.13</v>
      </c>
      <c r="K53">
        <v>832113.81</v>
      </c>
      <c r="L53" t="s">
        <v>307</v>
      </c>
      <c r="M53" s="38">
        <v>43708</v>
      </c>
    </row>
    <row r="54" spans="1:13" x14ac:dyDescent="0.2">
      <c r="A54" t="s">
        <v>89</v>
      </c>
      <c r="B54" t="s">
        <v>94</v>
      </c>
      <c r="C54" t="s">
        <v>94</v>
      </c>
      <c r="D54" t="s">
        <v>308</v>
      </c>
      <c r="E54">
        <v>21850</v>
      </c>
      <c r="F54">
        <v>1318338.1100000001</v>
      </c>
      <c r="G54">
        <v>84.53</v>
      </c>
      <c r="H54">
        <v>1847042.2</v>
      </c>
      <c r="I54">
        <v>986229.89</v>
      </c>
      <c r="J54">
        <v>69.540000000000006</v>
      </c>
      <c r="K54">
        <v>1519449</v>
      </c>
      <c r="L54" t="s">
        <v>307</v>
      </c>
      <c r="M54" s="38">
        <v>43708</v>
      </c>
    </row>
    <row r="55" spans="1:13" x14ac:dyDescent="0.2">
      <c r="A55" t="s">
        <v>89</v>
      </c>
      <c r="B55" t="s">
        <v>95</v>
      </c>
      <c r="C55" t="s">
        <v>95</v>
      </c>
      <c r="D55" t="s">
        <v>309</v>
      </c>
      <c r="E55">
        <v>33623</v>
      </c>
      <c r="F55">
        <v>645299.34</v>
      </c>
      <c r="G55">
        <v>20.29</v>
      </c>
      <c r="H55">
        <v>682360.02</v>
      </c>
      <c r="I55">
        <v>514113.17</v>
      </c>
      <c r="J55">
        <v>16.690000000000001</v>
      </c>
      <c r="K55">
        <v>561335.98</v>
      </c>
      <c r="L55" t="s">
        <v>307</v>
      </c>
      <c r="M55" s="38">
        <v>43708</v>
      </c>
    </row>
    <row r="56" spans="1:13" x14ac:dyDescent="0.2">
      <c r="A56" t="s">
        <v>89</v>
      </c>
      <c r="B56" t="s">
        <v>96</v>
      </c>
      <c r="C56" t="s">
        <v>96</v>
      </c>
      <c r="D56" t="s">
        <v>310</v>
      </c>
      <c r="F56">
        <v>1233722.93</v>
      </c>
      <c r="H56">
        <v>1233722.93</v>
      </c>
      <c r="I56">
        <v>1233722.93</v>
      </c>
      <c r="K56">
        <v>1233722.93</v>
      </c>
      <c r="L56" t="s">
        <v>251</v>
      </c>
      <c r="M56" s="38">
        <v>43708</v>
      </c>
    </row>
    <row r="57" spans="1:13" x14ac:dyDescent="0.2">
      <c r="A57" t="s">
        <v>89</v>
      </c>
      <c r="B57" t="s">
        <v>96</v>
      </c>
      <c r="C57" t="s">
        <v>96</v>
      </c>
      <c r="D57" t="s">
        <v>311</v>
      </c>
      <c r="E57">
        <v>35727.81</v>
      </c>
      <c r="F57">
        <v>46356.959999999999</v>
      </c>
      <c r="G57">
        <v>1.22</v>
      </c>
      <c r="H57">
        <v>43430.73</v>
      </c>
      <c r="I57">
        <v>35727.81</v>
      </c>
      <c r="J57">
        <v>1</v>
      </c>
      <c r="K57">
        <v>35727.81</v>
      </c>
      <c r="L57" t="s">
        <v>307</v>
      </c>
      <c r="M57" s="38">
        <v>43708</v>
      </c>
    </row>
    <row r="58" spans="1:13" x14ac:dyDescent="0.2">
      <c r="A58" t="s">
        <v>89</v>
      </c>
      <c r="B58" t="s">
        <v>96</v>
      </c>
      <c r="C58" t="s">
        <v>96</v>
      </c>
      <c r="D58" t="s">
        <v>312</v>
      </c>
      <c r="E58">
        <v>776948.2</v>
      </c>
      <c r="F58">
        <v>83766.69</v>
      </c>
      <c r="G58">
        <v>0.1</v>
      </c>
      <c r="H58">
        <v>79137.5</v>
      </c>
      <c r="I58">
        <v>776948.2</v>
      </c>
      <c r="J58">
        <v>1</v>
      </c>
      <c r="K58">
        <v>776948.2</v>
      </c>
      <c r="L58" t="s">
        <v>313</v>
      </c>
      <c r="M58" s="38">
        <v>43708</v>
      </c>
    </row>
    <row r="59" spans="1:13" x14ac:dyDescent="0.2">
      <c r="A59" t="s">
        <v>89</v>
      </c>
      <c r="B59" t="s">
        <v>96</v>
      </c>
      <c r="C59" t="s">
        <v>96</v>
      </c>
      <c r="D59" t="s">
        <v>314</v>
      </c>
      <c r="E59">
        <v>82135.039999999994</v>
      </c>
      <c r="F59">
        <v>81865.63</v>
      </c>
      <c r="G59">
        <v>1.01</v>
      </c>
      <c r="H59">
        <v>82973.070000000007</v>
      </c>
      <c r="I59">
        <v>82135.039999999994</v>
      </c>
      <c r="J59">
        <v>1</v>
      </c>
      <c r="K59">
        <v>82135.039999999994</v>
      </c>
      <c r="L59" t="s">
        <v>301</v>
      </c>
      <c r="M59" s="38">
        <v>43708</v>
      </c>
    </row>
    <row r="60" spans="1:13" x14ac:dyDescent="0.2">
      <c r="A60" t="s">
        <v>89</v>
      </c>
      <c r="B60" t="s">
        <v>96</v>
      </c>
      <c r="C60" t="s">
        <v>96</v>
      </c>
      <c r="D60" t="s">
        <v>315</v>
      </c>
      <c r="E60">
        <v>9753</v>
      </c>
      <c r="F60">
        <v>90.34</v>
      </c>
      <c r="G60">
        <v>0.01</v>
      </c>
      <c r="H60">
        <v>91.76</v>
      </c>
      <c r="I60">
        <v>9753</v>
      </c>
      <c r="J60">
        <v>1</v>
      </c>
      <c r="K60">
        <v>9753</v>
      </c>
      <c r="L60" t="s">
        <v>289</v>
      </c>
      <c r="M60" s="38">
        <v>43708</v>
      </c>
    </row>
    <row r="61" spans="1:13" x14ac:dyDescent="0.2">
      <c r="A61" t="s">
        <v>89</v>
      </c>
      <c r="B61" t="s">
        <v>96</v>
      </c>
      <c r="C61" t="s">
        <v>96</v>
      </c>
      <c r="D61" t="s">
        <v>316</v>
      </c>
      <c r="E61">
        <v>33937.4</v>
      </c>
      <c r="F61">
        <v>23957.68</v>
      </c>
      <c r="G61">
        <v>0.67</v>
      </c>
      <c r="H61">
        <v>22860.23</v>
      </c>
      <c r="I61">
        <v>33937.4</v>
      </c>
      <c r="J61">
        <v>1</v>
      </c>
      <c r="K61">
        <v>33937.4</v>
      </c>
      <c r="L61" t="s">
        <v>305</v>
      </c>
      <c r="M61" s="38">
        <v>43708</v>
      </c>
    </row>
    <row r="62" spans="1:13" x14ac:dyDescent="0.2">
      <c r="A62" t="s">
        <v>89</v>
      </c>
      <c r="B62" t="s">
        <v>96</v>
      </c>
      <c r="C62" t="s">
        <v>96</v>
      </c>
      <c r="D62" t="s">
        <v>317</v>
      </c>
      <c r="E62">
        <v>69.53</v>
      </c>
      <c r="F62">
        <v>77.760000000000005</v>
      </c>
      <c r="G62">
        <v>1.1000000000000001</v>
      </c>
      <c r="H62">
        <v>76.41</v>
      </c>
      <c r="I62">
        <v>69.53</v>
      </c>
      <c r="J62">
        <v>1</v>
      </c>
      <c r="K62">
        <v>69.53</v>
      </c>
      <c r="L62" t="s">
        <v>283</v>
      </c>
      <c r="M62" s="38">
        <v>43708</v>
      </c>
    </row>
  </sheetData>
  <sortState xmlns:xlrd2="http://schemas.microsoft.com/office/spreadsheetml/2017/richdata2" ref="A2:M55">
    <sortCondition ref="D2:D5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2019-09-04T13:42:24Z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