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50430\"/>
    </mc:Choice>
  </mc:AlternateContent>
  <xr:revisionPtr revIDLastSave="0" documentId="13_ncr:1_{2C07B082-C49A-445F-9A00-9F78AA50E30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1" l="1"/>
  <c r="G65" i="1"/>
  <c r="F65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13" i="1"/>
  <c r="E19" i="2"/>
  <c r="E17" i="2"/>
  <c r="D19" i="2"/>
  <c r="D17" i="2"/>
  <c r="I67" i="1"/>
  <c r="J67" i="1"/>
  <c r="I66" i="1"/>
  <c r="J66" i="1"/>
  <c r="I65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67" i="1"/>
  <c r="N67" i="1"/>
  <c r="K67" i="1"/>
  <c r="H67" i="1"/>
  <c r="Q66" i="1"/>
  <c r="N66" i="1"/>
  <c r="K66" i="1"/>
  <c r="H66" i="1"/>
  <c r="Q65" i="1"/>
  <c r="N65" i="1"/>
  <c r="K65" i="1"/>
  <c r="H65" i="1"/>
  <c r="Q64" i="1"/>
  <c r="N64" i="1"/>
  <c r="K64" i="1"/>
  <c r="H64" i="1"/>
  <c r="D15" i="2"/>
  <c r="F20" i="2"/>
  <c r="F21" i="2"/>
  <c r="D18" i="2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<sst xmlns="http://schemas.openxmlformats.org/spreadsheetml/2006/main" count="1367" uniqueCount="442">
  <si>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</si>
  <si>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</si>
  <si>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</si>
  <si>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</si>
  <si>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</si>
  <si>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</si>
  <si>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</si>
  <si>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</si>
  <si>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</si>
  <si>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</si>
  <si>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</si>
  <si>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</si>
  <si>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</si>
  <si>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</si>
  <si>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</si>
  <si>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</si>
  <si>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</si>
  <si>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</si>
  <si>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</si>
  <si>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</si>
  <si>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</si>
  <si>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</si>
  <si>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</si>
  <si>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</si>
  <si>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</si>
  <si>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</si>
  <si>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</si>
  <si>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</si>
  <si>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</si>
  <si>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</si>
  <si>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</si>
  <si>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</si>
  <si>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</si>
  <si>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</si>
  <si>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</si>
  <si>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</si>
  <si>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</si>
  <si>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</si>
  <si>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</si>
  <si>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</si>
  <si>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</si>
  <si>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</si>
  <si>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</si>
  <si>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</si>
  <si>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</si>
  <si>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</si>
  <si>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</si>
  <si>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</si>
  <si>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</si>
  <si>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</si>
  <si>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</si>
  <si>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</si>
  <si>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</si>
  <si>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</si>
  <si>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</si>
  <si>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</si>
  <si>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</si>
  <si>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</si>
  <si>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</si>
  <si>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</si>
  <si>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</si>
  <si>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</si>
  <si>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</si>
  <si>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</si>
  <si>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</si>
  <si>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</si>
  <si>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</si>
  <si>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</si>
  <si>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</si>
  <si>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</si>
  <si>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</si>
  <si>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</si>
  <si>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</si>
  <si>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</si>
  <si>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</si>
  <si>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</si>
  <si>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</si>
  <si>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</si>
  <si>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</si>
  <si>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</si>
  <si>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</si>
  <si>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</si>
  <si>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</si>
  <si>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</si>
  <si>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</si>
  <si>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</si>
  <si>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</si>
  <si>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</si>
  <si>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</si>
  <si>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</si>
  <si>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</si>
  <si>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</si>
  <si>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</si>
  <si>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</si>
  <si>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</si>
  <si>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</si>
  <si>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</si>
  <si>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</si>
  <si>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</si>
  <si>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</si>
  <si>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</si>
  <si>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</si>
  <si>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</si>
  <si>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</si>
  <si>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</si>
  <si>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</si>
  <si>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</si>
  <si>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</si>
  <si>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</si>
  <si>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</si>
  <si>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</si>
  <si>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</si>
  <si>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</si>
  <si>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</si>
  <si>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</si>
  <si>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</si>
  <si>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</si>
  <si>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</si>
  <si>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</si>
  <si>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</si>
  <si>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</si>
  <si>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</si>
  <si>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</si>
  <si>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</si>
  <si>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</si>
  <si>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</si>
  <si>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</si>
  <si>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</si>
  <si>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</si>
  <si>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</si>
  <si>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</si>
  <si>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</si>
  <si>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</si>
  <si>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</si>
  <si>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</si>
  <si>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</si>
  <si>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</si>
  <si>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</si>
  <si>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</si>
  <si>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</si>
  <si>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</si>
  <si>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</si>
  <si>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</si>
  <si>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</si>
  <si>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</si>
  <si>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</si>
  <si>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</si>
  <si>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</si>
  <si>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</si>
  <si>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</si>
  <si>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</si>
  <si>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</si>
  <si>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</si>
  <si>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</si>
  <si>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</si>
  <si>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</si>
  <si>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</si>
  <si>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</si>
  <si>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</si>
  <si>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</si>
  <si>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</si>
  <si>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</si>
  <si>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</si>
  <si>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</si>
  <si>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</si>
  <si>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</si>
  <si>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</si>
  <si>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</si>
  <si>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</si>
  <si>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</si>
  <si>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</si>
  <si>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</si>
  <si>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</si>
  <si>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</si>
  <si>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</si>
  <si>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</si>
  <si>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</si>
  <si>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</si>
  <si>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</si>
  <si>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</si>
  <si>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</si>
  <si>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</si>
  <si>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</si>
  <si>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GROSS ASSETS</t>
  </si>
  <si>
    <t>INC PER SHARE</t>
  </si>
  <si>
    <t>OFFERING PRICE</t>
  </si>
  <si>
    <t>CASH-STATE STREET BANK</t>
  </si>
  <si>
    <t>CASH HELD IN OTHER BANKS</t>
  </si>
  <si>
    <t>m4n9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</si>
  <si>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</si>
  <si>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</si>
  <si>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</si>
  <si>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</si>
  <si>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</si>
  <si>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</si>
  <si>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</si>
  <si>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</si>
  <si>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</si>
  <si>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</si>
  <si>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</si>
  <si>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</si>
  <si>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</si>
  <si>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</si>
  <si>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</si>
  <si>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</si>
  <si>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</si>
  <si>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</si>
  <si>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B3B1QJ3</t>
  </si>
  <si>
    <t>Commonwealth Bank of Australia</t>
  </si>
  <si>
    <t>D18190898</t>
  </si>
  <si>
    <t>Deutsche Bank Ag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</si>
  <si>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</si>
  <si>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</si>
  <si>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</si>
  <si>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</si>
  <si>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</si>
  <si>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</si>
  <si>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</si>
  <si>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</si>
  <si>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</si>
  <si>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</si>
  <si>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</si>
  <si>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</si>
  <si>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</si>
  <si>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48137C108</t>
  </si>
  <si>
    <t>B5BH372</t>
  </si>
  <si>
    <t>Julius Baer Gruppe AG Unsponso</t>
  </si>
  <si>
    <t>Lloyds Banking Group plc Spons</t>
  </si>
  <si>
    <t>H50430232</t>
  </si>
  <si>
    <t>B1921K0</t>
  </si>
  <si>
    <t>Logitech International S.A.</t>
  </si>
  <si>
    <t>Mitsubishi UFJ Financial Group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</si>
  <si>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</si>
  <si>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</si>
  <si>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</si>
  <si>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</si>
  <si>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</si>
  <si>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</si>
  <si>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</si>
  <si>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</si>
  <si>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PEARSON PLC SPONSORED ADR ADR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</si>
  <si>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</si>
  <si>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</si>
  <si>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</si>
  <si>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</si>
  <si>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</si>
  <si>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</si>
  <si>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</si>
  <si>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</si>
  <si>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</si>
  <si>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</si>
  <si>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</si>
  <si>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</si>
  <si>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</si>
  <si>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</si>
  <si>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</si>
  <si>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</si>
  <si>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</si>
  <si>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</si>
  <si>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</si>
  <si>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</si>
  <si>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</si>
  <si>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</si>
  <si>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</si>
  <si>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</si>
  <si>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</si>
  <si>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</si>
  <si>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</si>
  <si>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</si>
  <si>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</si>
  <si>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</si>
  <si>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</si>
  <si>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</si>
  <si>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</si>
  <si>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Lonza Group AG</t>
  </si>
  <si>
    <t>B0744B3</t>
  </si>
  <si>
    <t>Bunzl plc</t>
  </si>
  <si>
    <t>gb</t>
  </si>
  <si>
    <t>B0SWJX3</t>
  </si>
  <si>
    <t>London Stock Exchange Grpoup P</t>
  </si>
  <si>
    <t>Pearson PLC</t>
  </si>
  <si>
    <t>B1WY233</t>
  </si>
  <si>
    <t>Smiths Group PLC</t>
  </si>
  <si>
    <t>money</t>
  </si>
  <si>
    <t>US Dollar</t>
  </si>
  <si>
    <t>European Union Euro</t>
  </si>
  <si>
    <t>000375204</t>
  </si>
  <si>
    <t>046353108</t>
  </si>
  <si>
    <t>0677608</t>
  </si>
  <si>
    <t>eur</t>
  </si>
  <si>
    <t>86199E9B7</t>
  </si>
  <si>
    <t>DR</t>
  </si>
  <si>
    <t>USD</t>
  </si>
  <si>
    <t>N</t>
  </si>
  <si>
    <t>ELBIT SYSTEMS LTD COMMON STOCK ILS1.0</t>
  </si>
  <si>
    <t>YASKAWA ELECTRIC CORP COMMON STOCK</t>
  </si>
  <si>
    <t>JPY</t>
  </si>
  <si>
    <t>PEARSON PLC COMMON STOCK GBP.25</t>
  </si>
  <si>
    <t>067760009</t>
  </si>
  <si>
    <t>GBP</t>
  </si>
  <si>
    <t>MERCK KGAA COMMON STOCK</t>
  </si>
  <si>
    <t>EUR</t>
  </si>
  <si>
    <t>ASAHI KASEI CORP COMMON STOCK</t>
  </si>
  <si>
    <t>MAKITA CORP COMMON STOCK</t>
  </si>
  <si>
    <t>NIDEC CORP COMMON STOCK</t>
  </si>
  <si>
    <t>INFINEON TECHNOLOGIES AG COMMON STOCK</t>
  </si>
  <si>
    <t>STMICROELECTRONICS NV NY SHS NY REG SHRS</t>
  </si>
  <si>
    <t>NESTLE SA SPONS ADR ADR</t>
  </si>
  <si>
    <t>NOVO NORDISK A/S SPONS ADR ADR</t>
  </si>
  <si>
    <t>SAP SE SPONSORED ADR ADR</t>
  </si>
  <si>
    <t>ROLLS ROYCE HOLDINGS SP ADR ADR</t>
  </si>
  <si>
    <t>SMITH + NEPHEW PLC  SPON ADR ADR</t>
  </si>
  <si>
    <t>LLOYDS BANKING GROUP PLC ADR ADR</t>
  </si>
  <si>
    <t>BALOISE HOLDING AG   REG COMMON STOCK CHF.1</t>
  </si>
  <si>
    <t>CHF</t>
  </si>
  <si>
    <t>ABB LTD SPON ADR ADR</t>
  </si>
  <si>
    <t>LONZA GROUP AG REG COMMON STOCK CHF1.0</t>
  </si>
  <si>
    <t>ERICSSON (LM) TEL SP ADR ADR</t>
  </si>
  <si>
    <t>LONDON STOCK EXCHANGE GROUP COMMON STOCK GBP.06918605</t>
  </si>
  <si>
    <t>B0SWJX907</t>
  </si>
  <si>
    <t>LOGITECH INTERNATIONAL REG COMMON STOCK CHF.25</t>
  </si>
  <si>
    <t>SYMRISE AG COMMON STOCK</t>
  </si>
  <si>
    <t>B1JB4K905</t>
  </si>
  <si>
    <t>SMITHS GROUP PLC COMMON STOCK GBP.375</t>
  </si>
  <si>
    <t>B1WY23900</t>
  </si>
  <si>
    <t>JULIUS BAER GROUP LTD COMMON STOCK CHF.02</t>
  </si>
  <si>
    <t>B4R2R50</t>
  </si>
  <si>
    <t>B4R2R5908</t>
  </si>
  <si>
    <t>JULIUS BAER GROUP LTD UN ADR ADR</t>
  </si>
  <si>
    <t>ASML HOLDING NV NY REG SHS NY REG SHRS EUR.09</t>
  </si>
  <si>
    <t>UBS GROUP AG REG COMMON STOCK USD.1</t>
  </si>
  <si>
    <t>FERRARI NV COMMON STOCK EUR.01</t>
  </si>
  <si>
    <t>INTERCONTINENTAL HOTELS ADR ADR</t>
  </si>
  <si>
    <t>SANDOZ GROUP AG ADR ADR</t>
  </si>
  <si>
    <t>STATE STREET TR STIF FUND</t>
  </si>
  <si>
    <t>IR</t>
  </si>
  <si>
    <t xml:space="preserve">   TOTAL CASH</t>
  </si>
  <si>
    <t xml:space="preserve">   TOTAL ASSETS:</t>
  </si>
  <si>
    <t xml:space="preserve">   TOTAL LIABILITIES:</t>
  </si>
  <si>
    <t xml:space="preserve">   NET ASSETS - EXCLUDING MARKET:</t>
  </si>
  <si>
    <t xml:space="preserve">   TOTAL UNREALIZED SEC &amp; CUR APPR/DEPR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</si>
  <si>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</si>
  <si>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</si>
  <si>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</si>
  <si>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</si>
  <si>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- CURRENT YEAR</t>
  </si>
  <si>
    <t xml:space="preserve">   NET INTERLEDGER TRANSFERS</t>
  </si>
  <si>
    <t xml:space="preserve">   NET AVERAGE GAIN/LOSS</t>
  </si>
  <si>
    <t xml:space="preserve">ASSET TRANSFER </t>
  </si>
  <si>
    <t xml:space="preserve">   TOTAL CAPITAL:</t>
  </si>
  <si>
    <t xml:space="preserve">   NET CAPITAL AT MARKET:</t>
  </si>
  <si>
    <t xml:space="preserve">   ASSETS</t>
  </si>
  <si>
    <t xml:space="preserve">   LIABILITIES</t>
  </si>
  <si>
    <t xml:space="preserve">   CAPITAL</t>
  </si>
  <si>
    <t xml:space="preserve">   BALANCED TRIAL FORMULA</t>
  </si>
  <si>
    <t xml:space="preserve">   TOTAL MKTVAL</t>
  </si>
  <si>
    <t xml:space="preserve">   TOTAL NAV</t>
  </si>
  <si>
    <t xml:space="preserve">   NAV PER SHARE</t>
  </si>
  <si>
    <t xml:space="preserve">   EXTENDED NAV</t>
  </si>
  <si>
    <t xml:space="preserve">   MARKET VALUE IMPACT</t>
  </si>
  <si>
    <t xml:space="preserve">   CAP STOCK IMPACT</t>
  </si>
  <si>
    <t>CAP GAINS IMPACT</t>
  </si>
  <si>
    <t>MISC CAP IMPACT</t>
  </si>
  <si>
    <t xml:space="preserve">   INC/EXP IMPACT</t>
  </si>
  <si>
    <t xml:space="preserve">   MTM IMPACT MYNAV</t>
  </si>
  <si>
    <t>MTM IMPACT</t>
  </si>
  <si>
    <t xml:space="preserve">   FUTURES IMPACT</t>
  </si>
  <si>
    <t xml:space="preserve">   INCOME IMPACT</t>
  </si>
  <si>
    <t xml:space="preserve">   EXPENSE IMPACT</t>
  </si>
  <si>
    <t xml:space="preserve">   NET CASHFLOW FOR ROR</t>
  </si>
  <si>
    <t>WH TAX LEDGER</t>
  </si>
  <si>
    <t>INCOME PAYABLE SLP</t>
  </si>
  <si>
    <t xml:space="preserve">   OPEN SELL SLP</t>
  </si>
  <si>
    <t xml:space="preserve">   OPEN BUYS SLP</t>
  </si>
  <si>
    <t xml:space="preserve">   UNREALIZED APP/DEPP SLP</t>
  </si>
  <si>
    <t>UNREALIZED APP/DEPP MV SLP</t>
  </si>
  <si>
    <t xml:space="preserve">   FUTURE OTE SLP</t>
  </si>
  <si>
    <t>BSLP CURRENCY</t>
  </si>
  <si>
    <t>BSLP ST COST</t>
  </si>
  <si>
    <t>BSLP LT COST</t>
  </si>
  <si>
    <t>BSLP INT REC</t>
  </si>
  <si>
    <t>BSLP DIV REC</t>
  </si>
  <si>
    <t>BSLP RECLAIMS</t>
  </si>
  <si>
    <t>BSLP TAX EX PAY</t>
  </si>
  <si>
    <t>UNREALIZED MTM</t>
  </si>
  <si>
    <t>FERRARI NV</t>
  </si>
  <si>
    <t>SHOPIFY INC   CLASS A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</si>
  <si>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</si>
  <si>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</si>
  <si>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</si>
  <si>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</si>
  <si>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</si>
  <si>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</si>
  <si>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</si>
  <si>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</si>
  <si>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GRIFOLS SA ADR</t>
  </si>
  <si>
    <t>JULIUS BAER GROUP LTD UN ADR</t>
  </si>
  <si>
    <t>COMMONWEALTH BK AUS SP ADR</t>
  </si>
  <si>
    <t>SMITHS GROUP PLC</t>
  </si>
  <si>
    <t>SYMRISE AG</t>
  </si>
  <si>
    <t>AERCAP HOLDINGS NV</t>
  </si>
  <si>
    <t>EXPERIAN PLC SPONS ADR</t>
  </si>
  <si>
    <t>LOGITECH INTERNATIONAL REG</t>
  </si>
  <si>
    <t>LONDON STOCK EXCHANGE GROUP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</si>
  <si>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</si>
  <si>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</si>
  <si>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</si>
  <si>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</si>
  <si>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</si>
  <si>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</si>
  <si>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NIDEC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</si>
  <si>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</si>
  <si>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</si>
  <si>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</si>
  <si>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</si>
  <si>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</si>
  <si>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</si>
  <si>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</si>
  <si>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DEUTSCHE BANK AG REGISTERED</t>
  </si>
  <si>
    <t>SAP SE SPONSORED ADR</t>
  </si>
  <si>
    <t>ABB LTD SPON ADR</t>
  </si>
  <si>
    <t>MITSUBISHI UFJ FINL SPON ADR</t>
  </si>
  <si>
    <t>ROLLS ROYCE HOLDINGS SP ADR</t>
  </si>
  <si>
    <t>PEARSON PLC SPONSORED ADR</t>
  </si>
  <si>
    <t>OPEN TEXT CORP</t>
  </si>
  <si>
    <t>NOVO NORDISK A/S SPONS ADR</t>
  </si>
  <si>
    <t>NOKIA CORP SPON ADR</t>
  </si>
  <si>
    <t>NOVARTIS AG SPONSORED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</si>
  <si>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</si>
  <si>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</si>
  <si>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</si>
  <si>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</si>
  <si>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</si>
  <si>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</si>
  <si>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</si>
  <si>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</si>
  <si>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</si>
  <si>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STATE STREET TR</t>
  </si>
  <si>
    <t>SF</t>
  </si>
  <si>
    <t>EURO CURRENCY</t>
  </si>
  <si>
    <t>FC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</si>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</sst>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4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4" fillId="0" borderId="0" xfId="2"/>
    <xf numFmtId="0" fontId="23" fillId="0" borderId="0" xfId="2" applyFont="1"/>
    <xf numFmtId="0" fontId="0" fillId="3" borderId="0" xfId="0" applyFill="1"/>
    <xf numFmtId="43" fontId="16" fillId="0" borderId="0" xfId="1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8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29" fillId="0" borderId="0" xfId="0" applyFon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5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3" borderId="0" xfId="2" applyFont="1" applyFill="1"/>
    <xf numFmtId="0" fontId="13" fillId="0" borderId="0" xfId="2" applyFont="1"/>
    <xf numFmtId="2" fontId="4" fillId="0" borderId="0" xfId="12" applyNumberFormat="1"/>
    <xf numFmtId="2" fontId="0" fillId="0" borderId="0" xfId="0" applyNumberFormat="1"/>
    <xf numFmtId="0" fontId="17" fillId="0" borderId="11" xfId="0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65</v>
      </c>
      <c r="D4" s="13"/>
      <c r="E4" s="13"/>
      <c r="F4" s="13"/>
    </row>
    <row r="5" spans="1:8" ht="21.75" customHeight="1" x14ac:dyDescent="0.2">
      <c r="A5" s="2" t="s">
        <v>58</v>
      </c>
      <c r="B5" s="29">
        <v>45777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>Trial!G100</f>
        <v>73528082.109999999</v>
      </c>
      <c r="E15" s="30">
        <f>+Recon!H3</f>
        <v>73453548.090000004</v>
      </c>
      <c r="F15" s="12">
        <f>+D15-E15</f>
        <v>74534.019999995828</v>
      </c>
      <c r="G15" s="2" t="s">
        <v>29</v>
      </c>
      <c r="H15" s="2" t="s">
        <v>42</v>
      </c>
    </row>
    <row r="16" spans="1:8" x14ac:dyDescent="0.2">
      <c r="A16" s="2" t="s">
        <v>24</v>
      </c>
      <c r="D16" s="30">
        <f>+Recon!B4</f>
        <v>306861.77999999997</v>
      </c>
      <c r="E16" s="30">
        <f>+Recon!B3</f>
        <v>306861.77999999997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8">
        <f>+Trial!C21</f>
        <v>0</v>
      </c>
      <c r="E18" s="28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8">
        <v>0</v>
      </c>
      <c r="E20" s="28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8">
        <v>0</v>
      </c>
      <c r="E21" s="28">
        <v>0</v>
      </c>
      <c r="F21" s="12">
        <f t="shared" si="0"/>
        <v>0</v>
      </c>
    </row>
    <row r="23" spans="1:7" x14ac:dyDescent="0.2">
      <c r="B23" s="2" t="s">
        <v>31</v>
      </c>
      <c r="D23" s="16">
        <f ca="1">SUM(D14:D22)</f>
        <v>73834943.890000001</v>
      </c>
      <c r="E23" s="16">
        <f>SUM(E14:E22)</f>
        <v>73760409.870000005</v>
      </c>
      <c r="F23" s="16">
        <f ca="1">SUM(F14:F22)</f>
        <v>74534.019999995828</v>
      </c>
    </row>
    <row r="24" spans="1:7" x14ac:dyDescent="0.2">
      <c r="B24" s="15" t="s">
        <v>36</v>
      </c>
      <c r="D24" s="16">
        <f>+D15+D16</f>
        <v>73834943.890000001</v>
      </c>
    </row>
    <row r="25" spans="1:7" x14ac:dyDescent="0.2">
      <c r="G25" s="24"/>
    </row>
    <row r="26" spans="1:7" x14ac:dyDescent="0.2">
      <c r="B26" s="15" t="s">
        <v>46</v>
      </c>
      <c r="D26" s="12">
        <f ca="1">+D23-D24</f>
        <v>0</v>
      </c>
      <c r="F26" s="23">
        <f ca="1">(+F23-F18)/D23</f>
        <v>1.0094680929268033E-3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1" t="s">
        <v>34</v>
      </c>
      <c r="B2" s="72"/>
      <c r="C2" s="72"/>
      <c r="D2" s="72"/>
      <c r="E2" s="73"/>
      <c r="G2" s="71" t="s">
        <v>16</v>
      </c>
      <c r="H2" s="72"/>
      <c r="I2" s="72"/>
      <c r="J2" s="72"/>
      <c r="K2" s="73"/>
      <c r="M2" s="77" t="s">
        <v>40</v>
      </c>
      <c r="N2" s="72"/>
      <c r="O2" s="72"/>
      <c r="P2" s="72"/>
      <c r="Q2" s="73"/>
    </row>
    <row r="3" spans="1:19" x14ac:dyDescent="0.2">
      <c r="A3" s="7" t="s">
        <v>11</v>
      </c>
      <c r="B3" s="75">
        <f>SUM(P:P)</f>
        <v>306861.77999999997</v>
      </c>
      <c r="C3" s="75"/>
      <c r="D3" s="75"/>
      <c r="E3" s="76"/>
      <c r="F3" s="2" t="s">
        <v>38</v>
      </c>
      <c r="G3" s="7" t="s">
        <v>11</v>
      </c>
      <c r="H3" s="75">
        <f>SUM(M13:M59962)</f>
        <v>73453548.090000004</v>
      </c>
      <c r="I3" s="75"/>
      <c r="J3" s="75"/>
      <c r="K3" s="76"/>
      <c r="L3" s="2" t="s">
        <v>38</v>
      </c>
      <c r="M3" s="7" t="s">
        <v>11</v>
      </c>
      <c r="N3" s="78">
        <f>SUM(G13:G59962)</f>
        <v>2307798</v>
      </c>
      <c r="O3" s="78"/>
      <c r="P3" s="78"/>
      <c r="Q3" s="79"/>
      <c r="R3" s="2" t="s">
        <v>38</v>
      </c>
    </row>
    <row r="4" spans="1:19" x14ac:dyDescent="0.2">
      <c r="A4" s="7" t="s">
        <v>12</v>
      </c>
      <c r="B4" s="75">
        <f>SUM(O:O)</f>
        <v>306861.77999999997</v>
      </c>
      <c r="C4" s="75"/>
      <c r="D4" s="75"/>
      <c r="E4" s="76"/>
      <c r="F4" s="2" t="s">
        <v>38</v>
      </c>
      <c r="G4" s="7" t="s">
        <v>12</v>
      </c>
      <c r="H4" s="75">
        <f>SUM(L13:L59963)</f>
        <v>73509382.400000021</v>
      </c>
      <c r="I4" s="75"/>
      <c r="J4" s="75"/>
      <c r="K4" s="76"/>
      <c r="L4" s="2" t="s">
        <v>38</v>
      </c>
      <c r="M4" s="7" t="s">
        <v>12</v>
      </c>
      <c r="N4" s="80">
        <f>SUM(F13:F59963)</f>
        <v>2307798</v>
      </c>
      <c r="O4" s="80"/>
      <c r="P4" s="80"/>
      <c r="Q4" s="81"/>
      <c r="R4" s="2" t="s">
        <v>38</v>
      </c>
      <c r="S4" s="22"/>
    </row>
    <row r="5" spans="1:19" ht="13.5" thickBot="1" x14ac:dyDescent="0.25">
      <c r="A5" s="7" t="s">
        <v>13</v>
      </c>
      <c r="B5" s="75">
        <f>B4-B3</f>
        <v>0</v>
      </c>
      <c r="C5" s="75"/>
      <c r="D5" s="75"/>
      <c r="E5" s="76"/>
      <c r="F5" s="2" t="s">
        <v>10</v>
      </c>
      <c r="G5" s="7" t="s">
        <v>13</v>
      </c>
      <c r="H5" s="75">
        <f>H4-H3</f>
        <v>55834.310000017285</v>
      </c>
      <c r="I5" s="75"/>
      <c r="J5" s="75"/>
      <c r="K5" s="76"/>
      <c r="M5" s="7" t="s">
        <v>13</v>
      </c>
      <c r="N5" s="80">
        <f>N4-N3</f>
        <v>0</v>
      </c>
      <c r="O5" s="80"/>
      <c r="P5" s="80"/>
      <c r="Q5" s="81"/>
      <c r="S5" s="22"/>
    </row>
    <row r="6" spans="1:19" ht="13.5" thickBot="1" x14ac:dyDescent="0.25">
      <c r="A6" s="74" t="s">
        <v>14</v>
      </c>
      <c r="B6" s="72"/>
      <c r="C6" s="72"/>
      <c r="D6" s="72"/>
      <c r="E6" s="73"/>
      <c r="G6" s="74" t="s">
        <v>14</v>
      </c>
      <c r="H6" s="72"/>
      <c r="I6" s="72"/>
      <c r="J6" s="72"/>
      <c r="K6" s="73"/>
      <c r="M6" s="74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84" t="s">
        <v>39</v>
      </c>
      <c r="C7" s="85"/>
      <c r="D7" s="85"/>
      <c r="E7" s="86"/>
      <c r="G7" s="6"/>
      <c r="H7" s="84" t="s">
        <v>44</v>
      </c>
      <c r="I7" s="85"/>
      <c r="J7" s="85"/>
      <c r="K7" s="86"/>
      <c r="M7" s="93" t="s">
        <v>45</v>
      </c>
      <c r="N7" s="85"/>
      <c r="O7" s="85"/>
      <c r="P7" s="86"/>
      <c r="Q7" s="3"/>
    </row>
    <row r="8" spans="1:19" x14ac:dyDescent="0.2">
      <c r="A8" s="6"/>
      <c r="B8" s="87"/>
      <c r="C8" s="88"/>
      <c r="D8" s="88"/>
      <c r="E8" s="89"/>
      <c r="F8" s="2" t="s">
        <v>15</v>
      </c>
      <c r="G8" s="6"/>
      <c r="H8" s="87"/>
      <c r="I8" s="88"/>
      <c r="J8" s="88"/>
      <c r="K8" s="89"/>
      <c r="L8" s="2" t="s">
        <v>15</v>
      </c>
      <c r="M8" s="87"/>
      <c r="N8" s="88"/>
      <c r="O8" s="88"/>
      <c r="P8" s="89"/>
      <c r="Q8" s="2" t="s">
        <v>15</v>
      </c>
    </row>
    <row r="9" spans="1:19" ht="13.5" thickBot="1" x14ac:dyDescent="0.25">
      <c r="A9" s="6"/>
      <c r="B9" s="90"/>
      <c r="C9" s="91"/>
      <c r="D9" s="91"/>
      <c r="E9" s="92"/>
      <c r="G9" s="6"/>
      <c r="H9" s="90"/>
      <c r="I9" s="91"/>
      <c r="J9" s="91"/>
      <c r="K9" s="92"/>
      <c r="L9" s="2"/>
      <c r="M9" s="90"/>
      <c r="N9" s="91"/>
      <c r="O9" s="91"/>
      <c r="P9" s="92"/>
    </row>
    <row r="11" spans="1:19" s="1" customFormat="1" x14ac:dyDescent="0.2">
      <c r="A11" s="82" t="s">
        <v>8</v>
      </c>
      <c r="B11" s="82" t="s">
        <v>0</v>
      </c>
      <c r="C11" s="82" t="s">
        <v>1</v>
      </c>
      <c r="D11" s="83" t="s">
        <v>9</v>
      </c>
      <c r="E11" s="83" t="s">
        <v>2</v>
      </c>
      <c r="F11" s="41" t="s">
        <v>17</v>
      </c>
      <c r="G11" s="41"/>
      <c r="H11" s="82" t="s">
        <v>3</v>
      </c>
      <c r="I11" s="41" t="s">
        <v>47</v>
      </c>
      <c r="J11" s="41"/>
      <c r="K11" s="82" t="s">
        <v>3</v>
      </c>
      <c r="L11" s="95" t="s">
        <v>18</v>
      </c>
      <c r="M11" s="95"/>
      <c r="N11" s="82" t="s">
        <v>3</v>
      </c>
      <c r="O11" s="41" t="s">
        <v>4</v>
      </c>
      <c r="P11" s="41"/>
      <c r="Q11" s="82" t="s">
        <v>3</v>
      </c>
      <c r="R11" s="94" t="s">
        <v>48</v>
      </c>
      <c r="S11" s="94" t="s">
        <v>5</v>
      </c>
    </row>
    <row r="12" spans="1:19" s="1" customFormat="1" x14ac:dyDescent="0.2">
      <c r="A12" s="82"/>
      <c r="B12" s="82"/>
      <c r="C12" s="82"/>
      <c r="D12" s="83"/>
      <c r="E12" s="83"/>
      <c r="F12" s="42" t="s">
        <v>6</v>
      </c>
      <c r="G12" s="42" t="s">
        <v>7</v>
      </c>
      <c r="H12" s="82"/>
      <c r="I12" s="42" t="s">
        <v>6</v>
      </c>
      <c r="J12" s="42" t="s">
        <v>7</v>
      </c>
      <c r="K12" s="82"/>
      <c r="L12" s="36" t="s">
        <v>6</v>
      </c>
      <c r="M12" s="36" t="s">
        <v>7</v>
      </c>
      <c r="N12" s="82"/>
      <c r="O12" s="42" t="s">
        <v>6</v>
      </c>
      <c r="P12" s="42" t="s">
        <v>7</v>
      </c>
      <c r="Q12" s="82"/>
      <c r="R12" s="94"/>
      <c r="S12" s="94"/>
    </row>
    <row r="13" spans="1:19" x14ac:dyDescent="0.2">
      <c r="A13" s="43">
        <v>45777</v>
      </c>
      <c r="B13" s="37" t="s">
        <v>66</v>
      </c>
      <c r="C13" s="44">
        <f>VLOOKUP(D13,'Holdings Manager'!$C$2:$O$100,13,FALSE)</f>
        <v>41</v>
      </c>
      <c r="D13" s="37" t="s">
        <v>217</v>
      </c>
      <c r="E13" s="37" t="s">
        <v>216</v>
      </c>
      <c r="F13" s="46">
        <f>VLOOKUP(D13,'Holdings Manager'!$C$2:$E$100,3,FALSE)</f>
        <v>6707</v>
      </c>
      <c r="G13" s="46">
        <f>VLOOKUP(D13,Sheet1!$C$1:$E$100,3,FALSE)</f>
        <v>6707</v>
      </c>
      <c r="H13" s="38">
        <f>F13-G13</f>
        <v>0</v>
      </c>
      <c r="I13" s="46">
        <f>VLOOKUP(D13,'Holdings Manager'!$C$2:$J$100,8,FALSE)</f>
        <v>461.78</v>
      </c>
      <c r="J13" s="46">
        <f>VLOOKUP(D13,Sheet1!$C$1:$J$100,8,FALSE)</f>
        <v>461.78</v>
      </c>
      <c r="K13" s="39">
        <f>I13-J13</f>
        <v>0</v>
      </c>
      <c r="L13" s="46">
        <f>VLOOKUP(D13,'Holdings Manager'!$C$2:$H$100,6,FALSE)</f>
        <v>3097158.46</v>
      </c>
      <c r="M13" s="46">
        <f>VLOOKUP(D13,Sheet1!$C$1:$H$100,6,FALSE)</f>
        <v>3097158.46</v>
      </c>
      <c r="N13" s="39">
        <f>L13-M13</f>
        <v>0</v>
      </c>
      <c r="O13" s="46">
        <f>IFERROR(SUMIF('Accruals Manager'!$B$2:$B$100,D13,'Accruals Manager'!$C$2:$C$100),0)</f>
        <v>22750.81</v>
      </c>
      <c r="P13" s="46">
        <v>22750.81</v>
      </c>
      <c r="Q13" s="38">
        <f t="shared" ref="Q13:Q63" si="0">O13-P13</f>
        <v>0</v>
      </c>
      <c r="R13" s="40"/>
      <c r="S13" s="40"/>
    </row>
    <row r="14" spans="1:19" x14ac:dyDescent="0.2">
      <c r="A14" s="43">
        <v>45777</v>
      </c>
      <c r="B14" s="37" t="s">
        <v>66</v>
      </c>
      <c r="C14" s="44">
        <f>VLOOKUP(D14,'Holdings Manager'!$C$2:$O$100,13,FALSE)</f>
        <v>41</v>
      </c>
      <c r="D14" s="37" t="s">
        <v>246</v>
      </c>
      <c r="E14" s="37" t="s">
        <v>245</v>
      </c>
      <c r="F14" s="46">
        <f>VLOOKUP(D14,'Holdings Manager'!$C$2:$E$100,3,FALSE)</f>
        <v>34626</v>
      </c>
      <c r="G14" s="46">
        <f>VLOOKUP(D14,Sheet1!$C$1:$E$100,3,FALSE)</f>
        <v>34626</v>
      </c>
      <c r="H14" s="38">
        <f t="shared" ref="H14:H63" si="1">F14-G14</f>
        <v>0</v>
      </c>
      <c r="I14" s="46">
        <f>VLOOKUP(D14,'Holdings Manager'!$C$2:$J$100,8,FALSE)</f>
        <v>95</v>
      </c>
      <c r="J14" s="46">
        <f>VLOOKUP(D14,Sheet1!$C$1:$J$100,8,FALSE)</f>
        <v>95</v>
      </c>
      <c r="K14" s="39">
        <f t="shared" ref="K14:K63" si="2">I14-J14</f>
        <v>0</v>
      </c>
      <c r="L14" s="46">
        <f>VLOOKUP(D14,'Holdings Manager'!$C$2:$H$100,6,FALSE)</f>
        <v>3289470</v>
      </c>
      <c r="M14" s="46">
        <f>VLOOKUP(D14,Sheet1!$C$1:$H$100,6,FALSE)</f>
        <v>3289470</v>
      </c>
      <c r="N14" s="39">
        <f t="shared" ref="N14:N63" si="3">L14-M14</f>
        <v>0</v>
      </c>
      <c r="O14" s="46">
        <f>IFERROR(SUMIF('Accruals Manager'!$B$2:$B$100,D14,'Accruals Manager'!$C$2:$C$100),0)</f>
        <v>0</v>
      </c>
      <c r="P14" s="46">
        <v>0</v>
      </c>
      <c r="Q14" s="38">
        <f t="shared" si="0"/>
        <v>0</v>
      </c>
      <c r="R14" s="40"/>
      <c r="S14" s="40"/>
    </row>
    <row r="15" spans="1:19" ht="12.75" customHeight="1" x14ac:dyDescent="0.2">
      <c r="A15" s="43">
        <v>45777</v>
      </c>
      <c r="B15" s="37" t="s">
        <v>66</v>
      </c>
      <c r="C15" s="44">
        <f>VLOOKUP(D15,'Holdings Manager'!$C$2:$O$100,13,FALSE)</f>
        <v>43</v>
      </c>
      <c r="D15" s="37" t="s">
        <v>199</v>
      </c>
      <c r="E15" s="37" t="s">
        <v>198</v>
      </c>
      <c r="F15" s="46">
        <f>VLOOKUP(D15,'Holdings Manager'!$C$2:$E$100,3,FALSE)</f>
        <v>8554</v>
      </c>
      <c r="G15" s="46">
        <f>VLOOKUP(D15,Sheet1!$C$1:$E$100,3,FALSE)</f>
        <v>8554</v>
      </c>
      <c r="H15" s="38">
        <f t="shared" si="1"/>
        <v>0</v>
      </c>
      <c r="I15" s="46">
        <f>VLOOKUP(D15,'Holdings Manager'!$C$2:$J$100,8,FALSE)</f>
        <v>170.44</v>
      </c>
      <c r="J15" s="46">
        <f>VLOOKUP(D15,Sheet1!$C$1:$J$100,8,FALSE)</f>
        <v>170.44</v>
      </c>
      <c r="K15" s="39">
        <f t="shared" si="2"/>
        <v>0</v>
      </c>
      <c r="L15" s="46">
        <f>VLOOKUP(D15,'Holdings Manager'!$C$2:$H$100,6,FALSE)</f>
        <v>1457943.76</v>
      </c>
      <c r="M15" s="46">
        <f>VLOOKUP(D15,Sheet1!$C$1:$H$100,6,FALSE)</f>
        <v>1457943.76</v>
      </c>
      <c r="N15" s="39">
        <f t="shared" si="3"/>
        <v>0</v>
      </c>
      <c r="O15" s="46">
        <f>IFERROR(SUMIF('Accruals Manager'!$B$2:$B$100,D15,'Accruals Manager'!$C$2:$C$100),0)</f>
        <v>0</v>
      </c>
      <c r="P15" s="46">
        <v>0</v>
      </c>
      <c r="Q15" s="38">
        <f t="shared" si="0"/>
        <v>0</v>
      </c>
      <c r="R15" s="40"/>
      <c r="S15" s="40"/>
    </row>
    <row r="16" spans="1:19" x14ac:dyDescent="0.2">
      <c r="A16" s="43">
        <v>45777</v>
      </c>
      <c r="B16" s="37" t="s">
        <v>66</v>
      </c>
      <c r="C16" s="44">
        <f>VLOOKUP(D16,'Holdings Manager'!$C$2:$O$100,13,FALSE)</f>
        <v>43</v>
      </c>
      <c r="D16" s="37" t="s">
        <v>243</v>
      </c>
      <c r="E16" s="37">
        <v>799926100</v>
      </c>
      <c r="F16" s="46">
        <f>VLOOKUP(D16,'Holdings Manager'!$C$2:$E$100,3,FALSE)</f>
        <v>4782</v>
      </c>
      <c r="G16" s="46">
        <f>VLOOKUP(D16,Sheet1!$C$1:$E$100,3,FALSE)</f>
        <v>4782</v>
      </c>
      <c r="H16" s="38">
        <f t="shared" si="1"/>
        <v>0</v>
      </c>
      <c r="I16" s="46">
        <f>VLOOKUP(D16,'Holdings Manager'!$C$2:$J$100,8,FALSE)</f>
        <v>43.38</v>
      </c>
      <c r="J16" s="46">
        <f>VLOOKUP(D16,Sheet1!$C$1:$J$100,8,FALSE)</f>
        <v>43.38</v>
      </c>
      <c r="K16" s="39">
        <f t="shared" si="2"/>
        <v>0</v>
      </c>
      <c r="L16" s="46">
        <f>VLOOKUP(D16,'Holdings Manager'!$C$2:$H$100,6,FALSE)</f>
        <v>207443.16</v>
      </c>
      <c r="M16" s="46">
        <f>VLOOKUP(D16,Sheet1!$C$1:$H$100,6,FALSE)</f>
        <v>207443.16</v>
      </c>
      <c r="N16" s="39">
        <f t="shared" si="3"/>
        <v>0</v>
      </c>
      <c r="O16" s="46">
        <f>IFERROR(SUMIF('Accruals Manager'!$B$2:$B$100,D16,'Accruals Manager'!$C$2:$C$100),0)</f>
        <v>3225.27</v>
      </c>
      <c r="P16" s="46">
        <v>3225.27</v>
      </c>
      <c r="Q16" s="38">
        <f t="shared" si="0"/>
        <v>0</v>
      </c>
      <c r="R16" s="40"/>
      <c r="S16" s="40"/>
    </row>
    <row r="17" spans="1:19" x14ac:dyDescent="0.2">
      <c r="A17" s="43">
        <v>45777</v>
      </c>
      <c r="B17" s="37" t="s">
        <v>66</v>
      </c>
      <c r="C17" s="44">
        <f>VLOOKUP(D17,'Holdings Manager'!$C$2:$O$100,13,FALSE)</f>
        <v>41</v>
      </c>
      <c r="D17" s="37" t="s">
        <v>256</v>
      </c>
      <c r="E17" s="37" t="s">
        <v>255</v>
      </c>
      <c r="F17" s="46">
        <f>VLOOKUP(D17,'Holdings Manager'!$C$2:$E$100,3,FALSE)</f>
        <v>86349</v>
      </c>
      <c r="G17" s="46">
        <f>VLOOKUP(D17,Sheet1!$C$1:$E$100,3,FALSE)</f>
        <v>86349</v>
      </c>
      <c r="H17" s="38">
        <f t="shared" si="1"/>
        <v>0</v>
      </c>
      <c r="I17" s="46">
        <f>VLOOKUP(D17,'Holdings Manager'!$C$2:$J$100,8,FALSE)</f>
        <v>30.23</v>
      </c>
      <c r="J17" s="46">
        <f>VLOOKUP(D17,Sheet1!$C$1:$J$100,8,FALSE)</f>
        <v>30.23</v>
      </c>
      <c r="K17" s="39">
        <f t="shared" si="2"/>
        <v>0</v>
      </c>
      <c r="L17" s="46">
        <f>VLOOKUP(D17,'Holdings Manager'!$C$2:$H$100,6,FALSE)</f>
        <v>2610330.27</v>
      </c>
      <c r="M17" s="46">
        <f>VLOOKUP(D17,Sheet1!$C$1:$H$100,6,FALSE)</f>
        <v>2610330.27</v>
      </c>
      <c r="N17" s="39">
        <f t="shared" si="3"/>
        <v>0</v>
      </c>
      <c r="O17" s="46">
        <f>IFERROR(SUMIF('Accruals Manager'!$B$2:$B$100,D17,'Accruals Manager'!$C$2:$C$100),0)</f>
        <v>0</v>
      </c>
      <c r="P17" s="46">
        <v>0</v>
      </c>
      <c r="Q17" s="38">
        <f t="shared" si="0"/>
        <v>0</v>
      </c>
      <c r="R17" s="40"/>
      <c r="S17" s="40"/>
    </row>
    <row r="18" spans="1:19" x14ac:dyDescent="0.2">
      <c r="A18" s="43">
        <v>45777</v>
      </c>
      <c r="B18" s="37" t="s">
        <v>66</v>
      </c>
      <c r="C18" s="44">
        <f>VLOOKUP(D18,'Holdings Manager'!$C$2:$O$100,13,FALSE)</f>
        <v>41</v>
      </c>
      <c r="D18" s="37" t="s">
        <v>258</v>
      </c>
      <c r="E18" s="37" t="s">
        <v>391</v>
      </c>
      <c r="F18" s="46">
        <f>VLOOKUP(D18,'Holdings Manager'!$C$2:$E$100,3,FALSE)</f>
        <v>52815</v>
      </c>
      <c r="G18" s="46">
        <f>VLOOKUP(D18,Sheet1!$C$1:$E$100,3,FALSE)</f>
        <v>52815</v>
      </c>
      <c r="H18" s="38">
        <f t="shared" si="1"/>
        <v>0</v>
      </c>
      <c r="I18" s="46">
        <f>VLOOKUP(D18,'Holdings Manager'!$C$2:$J$100,8,FALSE)</f>
        <v>32.840000000000003</v>
      </c>
      <c r="J18" s="46">
        <f>VLOOKUP(D18,Sheet1!$C$1:$J$100,8,FALSE)</f>
        <v>32.840000000000003</v>
      </c>
      <c r="K18" s="39">
        <f t="shared" si="2"/>
        <v>0</v>
      </c>
      <c r="L18" s="46">
        <f>VLOOKUP(D18,'Holdings Manager'!$C$2:$H$100,6,FALSE)</f>
        <v>1971629.68</v>
      </c>
      <c r="M18" s="46">
        <f>VLOOKUP(D18,Sheet1!$C$1:$H$100,6,FALSE)</f>
        <v>1964708.43</v>
      </c>
      <c r="N18" s="39">
        <f t="shared" si="3"/>
        <v>6921.25</v>
      </c>
      <c r="O18" s="46">
        <f>IFERROR(SUMIF('Accruals Manager'!$B$2:$B$100,D18,'Accruals Manager'!$C$2:$C$100),0)</f>
        <v>0</v>
      </c>
      <c r="P18" s="46">
        <v>0</v>
      </c>
      <c r="Q18" s="38">
        <f t="shared" si="0"/>
        <v>0</v>
      </c>
      <c r="R18" s="40" t="s">
        <v>441</v>
      </c>
      <c r="S18" s="40"/>
    </row>
    <row r="19" spans="1:19" ht="12.75" customHeight="1" x14ac:dyDescent="0.2">
      <c r="A19" s="43">
        <v>45777</v>
      </c>
      <c r="B19" s="37" t="s">
        <v>66</v>
      </c>
      <c r="C19" s="44">
        <f>VLOOKUP(D19,'Holdings Manager'!$C$2:$O$100,13,FALSE)</f>
        <v>41</v>
      </c>
      <c r="D19" s="37" t="s">
        <v>202</v>
      </c>
      <c r="E19" s="37" t="s">
        <v>201</v>
      </c>
      <c r="F19" s="46">
        <f>VLOOKUP(D19,'Holdings Manager'!$C$2:$E$100,3,FALSE)</f>
        <v>21463</v>
      </c>
      <c r="G19" s="46">
        <f>VLOOKUP(D19,Sheet1!$C$1:$E$100,3,FALSE)</f>
        <v>21463</v>
      </c>
      <c r="H19" s="38">
        <f t="shared" si="1"/>
        <v>0</v>
      </c>
      <c r="I19" s="46">
        <f>VLOOKUP(D19,'Holdings Manager'!$C$2:$J$100,8,FALSE)</f>
        <v>106.06</v>
      </c>
      <c r="J19" s="46">
        <f>VLOOKUP(D19,Sheet1!$C$1:$J$100,8,FALSE)</f>
        <v>106.06</v>
      </c>
      <c r="K19" s="39">
        <f t="shared" si="2"/>
        <v>0</v>
      </c>
      <c r="L19" s="46">
        <f>VLOOKUP(D19,'Holdings Manager'!$C$2:$H$100,6,FALSE)</f>
        <v>2276365.7799999998</v>
      </c>
      <c r="M19" s="46">
        <f>VLOOKUP(D19,Sheet1!$C$1:$H$100,6,FALSE)</f>
        <v>2276365.7799999998</v>
      </c>
      <c r="N19" s="39">
        <f t="shared" si="3"/>
        <v>0</v>
      </c>
      <c r="O19" s="46">
        <f>IFERROR(SUMIF('Accruals Manager'!$B$2:$B$100,D19,'Accruals Manager'!$C$2:$C$100),0)</f>
        <v>0</v>
      </c>
      <c r="P19" s="46">
        <v>0</v>
      </c>
      <c r="Q19" s="38">
        <f t="shared" si="0"/>
        <v>0</v>
      </c>
      <c r="S19" s="40"/>
    </row>
    <row r="20" spans="1:19" x14ac:dyDescent="0.2">
      <c r="A20" s="43">
        <v>45777</v>
      </c>
      <c r="B20" s="37" t="s">
        <v>66</v>
      </c>
      <c r="C20" s="44">
        <f>VLOOKUP(D20,'Holdings Manager'!$C$2:$O$100,13,FALSE)</f>
        <v>43</v>
      </c>
      <c r="D20" s="37" t="s">
        <v>222</v>
      </c>
      <c r="E20" s="37" t="s">
        <v>221</v>
      </c>
      <c r="F20" s="46">
        <f>VLOOKUP(D20,'Holdings Manager'!$C$2:$E$100,3,FALSE)</f>
        <v>22520</v>
      </c>
      <c r="G20" s="46">
        <f>VLOOKUP(D20,Sheet1!$C$1:$E$100,3,FALSE)</f>
        <v>22520</v>
      </c>
      <c r="H20" s="38">
        <f t="shared" si="1"/>
        <v>0</v>
      </c>
      <c r="I20" s="46">
        <f>VLOOKUP(D20,'Holdings Manager'!$C$2:$J$100,8,FALSE)</f>
        <v>107.89</v>
      </c>
      <c r="J20" s="46">
        <f>VLOOKUP(D20,Sheet1!$C$1:$J$100,8,FALSE)</f>
        <v>107.89</v>
      </c>
      <c r="K20" s="39">
        <f t="shared" si="2"/>
        <v>0</v>
      </c>
      <c r="L20" s="46">
        <f>VLOOKUP(D20,'Holdings Manager'!$C$2:$H$100,6,FALSE)</f>
        <v>2429682.7999999998</v>
      </c>
      <c r="M20" s="46">
        <f>VLOOKUP(D20,Sheet1!$C$1:$H$100,6,FALSE)</f>
        <v>2429682.7999999998</v>
      </c>
      <c r="N20" s="39">
        <f t="shared" si="3"/>
        <v>0</v>
      </c>
      <c r="O20" s="46">
        <f>IFERROR(SUMIF('Accruals Manager'!$B$2:$B$100,D20,'Accruals Manager'!$C$2:$C$100),0)</f>
        <v>25762.880000000001</v>
      </c>
      <c r="P20" s="46">
        <v>25762.880000000001</v>
      </c>
      <c r="Q20" s="38">
        <f t="shared" si="0"/>
        <v>0</v>
      </c>
      <c r="R20" s="40"/>
      <c r="S20" s="40"/>
    </row>
    <row r="21" spans="1:19" x14ac:dyDescent="0.2">
      <c r="A21" s="43">
        <v>45777</v>
      </c>
      <c r="B21" s="37" t="s">
        <v>66</v>
      </c>
      <c r="C21" s="44">
        <f>VLOOKUP(D21,'Holdings Manager'!$C$2:$O$100,13,FALSE)</f>
        <v>43</v>
      </c>
      <c r="D21" s="37" t="s">
        <v>192</v>
      </c>
      <c r="E21" s="37" t="s">
        <v>191</v>
      </c>
      <c r="F21" s="46">
        <f>VLOOKUP(D21,'Holdings Manager'!$C$2:$E$100,3,FALSE)</f>
        <v>2959</v>
      </c>
      <c r="G21" s="46">
        <f>VLOOKUP(D21,Sheet1!$C$1:$E$100,3,FALSE)</f>
        <v>2959</v>
      </c>
      <c r="H21" s="38">
        <f t="shared" si="1"/>
        <v>0</v>
      </c>
      <c r="I21" s="46">
        <f>VLOOKUP(D21,'Holdings Manager'!$C$2:$J$100,8,FALSE)</f>
        <v>668.08</v>
      </c>
      <c r="J21" s="46">
        <f>VLOOKUP(D21,Sheet1!$C$1:$J$100,8,FALSE)</f>
        <v>668.08</v>
      </c>
      <c r="K21" s="39">
        <f t="shared" si="2"/>
        <v>0</v>
      </c>
      <c r="L21" s="46">
        <f>VLOOKUP(D21,'Holdings Manager'!$C$2:$H$100,6,FALSE)</f>
        <v>1976848.72</v>
      </c>
      <c r="M21" s="46">
        <f>VLOOKUP(D21,Sheet1!$C$1:$H$100,6,FALSE)</f>
        <v>1976848.72</v>
      </c>
      <c r="N21" s="39">
        <f t="shared" si="3"/>
        <v>0</v>
      </c>
      <c r="O21" s="46">
        <f>IFERROR(SUMIF('Accruals Manager'!$B$2:$B$100,D21,'Accruals Manager'!$C$2:$C$100),0)</f>
        <v>6186.11</v>
      </c>
      <c r="P21" s="46">
        <v>6186.11</v>
      </c>
      <c r="Q21" s="38">
        <f t="shared" si="0"/>
        <v>0</v>
      </c>
      <c r="R21" s="40"/>
      <c r="S21" s="40"/>
    </row>
    <row r="22" spans="1:19" ht="12.75" customHeight="1" x14ac:dyDescent="0.2">
      <c r="A22" s="43">
        <v>45777</v>
      </c>
      <c r="B22" s="37" t="s">
        <v>66</v>
      </c>
      <c r="C22" s="44">
        <f>VLOOKUP(D22,'Holdings Manager'!$C$2:$O$100,13,FALSE)</f>
        <v>43</v>
      </c>
      <c r="D22" s="37" t="s">
        <v>219</v>
      </c>
      <c r="E22" s="37">
        <v>398438408</v>
      </c>
      <c r="F22" s="46">
        <f>VLOOKUP(D22,'Holdings Manager'!$C$2:$E$100,3,FALSE)</f>
        <v>77906</v>
      </c>
      <c r="G22" s="46">
        <f>VLOOKUP(D22,Sheet1!$C$1:$E$100,3,FALSE)</f>
        <v>77906</v>
      </c>
      <c r="H22" s="38">
        <f t="shared" si="1"/>
        <v>0</v>
      </c>
      <c r="I22" s="46">
        <f>VLOOKUP(D22,'Holdings Manager'!$C$2:$J$100,8,FALSE)</f>
        <v>6.95</v>
      </c>
      <c r="J22" s="46">
        <f>VLOOKUP(D22,Sheet1!$C$1:$J$100,8,FALSE)</f>
        <v>6.95</v>
      </c>
      <c r="K22" s="39">
        <f t="shared" si="2"/>
        <v>0</v>
      </c>
      <c r="L22" s="46">
        <f>VLOOKUP(D22,'Holdings Manager'!$C$2:$H$100,6,FALSE)</f>
        <v>541446.69999999995</v>
      </c>
      <c r="M22" s="46">
        <f>VLOOKUP(D22,Sheet1!$C$1:$H$100,6,FALSE)</f>
        <v>541446.69999999995</v>
      </c>
      <c r="N22" s="39">
        <f t="shared" si="3"/>
        <v>0</v>
      </c>
      <c r="O22" s="46">
        <f>IFERROR(SUMIF('Accruals Manager'!$B$2:$B$100,D22,'Accruals Manager'!$C$2:$C$100),0)</f>
        <v>0</v>
      </c>
      <c r="P22" s="46">
        <v>0</v>
      </c>
      <c r="Q22" s="38">
        <f t="shared" si="0"/>
        <v>0</v>
      </c>
      <c r="R22" s="40"/>
      <c r="S22" s="40"/>
    </row>
    <row r="23" spans="1:19" ht="12.75" customHeight="1" x14ac:dyDescent="0.2">
      <c r="A23" s="43">
        <v>45777</v>
      </c>
      <c r="B23" s="37" t="s">
        <v>66</v>
      </c>
      <c r="C23" s="44">
        <f>VLOOKUP(D23,'Holdings Manager'!$C$2:$O$100,13,FALSE)</f>
        <v>43</v>
      </c>
      <c r="D23" s="37" t="s">
        <v>225</v>
      </c>
      <c r="E23" s="37" t="s">
        <v>224</v>
      </c>
      <c r="F23" s="46">
        <f>VLOOKUP(D23,'Holdings Manager'!$C$2:$E$100,3,FALSE)</f>
        <v>63100</v>
      </c>
      <c r="G23" s="46">
        <f>VLOOKUP(D23,Sheet1!$C$1:$E$100,3,FALSE)</f>
        <v>63100</v>
      </c>
      <c r="H23" s="38">
        <f t="shared" si="1"/>
        <v>0</v>
      </c>
      <c r="I23" s="46">
        <f>VLOOKUP(D23,'Holdings Manager'!$C$2:$J$100,8,FALSE)</f>
        <v>12.9</v>
      </c>
      <c r="J23" s="46">
        <f>VLOOKUP(D23,Sheet1!$C$1:$J$100,8,FALSE)</f>
        <v>12.9</v>
      </c>
      <c r="K23" s="39">
        <f t="shared" si="2"/>
        <v>0</v>
      </c>
      <c r="L23" s="46">
        <f>VLOOKUP(D23,'Holdings Manager'!$C$2:$H$100,6,FALSE)</f>
        <v>813990</v>
      </c>
      <c r="M23" s="46">
        <f>VLOOKUP(D23,Sheet1!$C$1:$H$100,6,FALSE)</f>
        <v>813990</v>
      </c>
      <c r="N23" s="39">
        <f t="shared" si="3"/>
        <v>0</v>
      </c>
      <c r="O23" s="46">
        <f>IFERROR(SUMIF('Accruals Manager'!$B$2:$B$100,D23,'Accruals Manager'!$C$2:$C$100),0)</f>
        <v>40225.56</v>
      </c>
      <c r="P23" s="46">
        <v>40225.56</v>
      </c>
      <c r="Q23" s="38">
        <f t="shared" si="0"/>
        <v>0</v>
      </c>
      <c r="R23" s="40"/>
      <c r="S23" s="40"/>
    </row>
    <row r="24" spans="1:19" x14ac:dyDescent="0.2">
      <c r="A24" s="43">
        <v>45777</v>
      </c>
      <c r="B24" s="37" t="s">
        <v>66</v>
      </c>
      <c r="C24" s="44">
        <f>VLOOKUP(D24,'Holdings Manager'!$C$2:$O$100,13,FALSE)</f>
        <v>43</v>
      </c>
      <c r="D24" s="37" t="s">
        <v>207</v>
      </c>
      <c r="E24" s="37">
        <v>202712600</v>
      </c>
      <c r="F24" s="46">
        <f>VLOOKUP(D24,'Holdings Manager'!$C$2:$E$100,3,FALSE)</f>
        <v>9424</v>
      </c>
      <c r="G24" s="46">
        <f>VLOOKUP(D24,Sheet1!$C$1:$E$100,3,FALSE)</f>
        <v>9424</v>
      </c>
      <c r="H24" s="38">
        <f t="shared" si="1"/>
        <v>0</v>
      </c>
      <c r="I24" s="46">
        <f>VLOOKUP(D24,'Holdings Manager'!$C$2:$J$100,8,FALSE)</f>
        <v>106</v>
      </c>
      <c r="J24" s="46">
        <f>VLOOKUP(D24,Sheet1!$C$1:$J$100,8,FALSE)</f>
        <v>106</v>
      </c>
      <c r="K24" s="39">
        <f t="shared" si="2"/>
        <v>0</v>
      </c>
      <c r="L24" s="46">
        <f>VLOOKUP(D24,'Holdings Manager'!$C$2:$H$100,6,FALSE)</f>
        <v>998944</v>
      </c>
      <c r="M24" s="46">
        <f>VLOOKUP(D24,Sheet1!$C$1:$H$100,6,FALSE)</f>
        <v>998944</v>
      </c>
      <c r="N24" s="39">
        <f t="shared" si="3"/>
        <v>0</v>
      </c>
      <c r="O24" s="46">
        <f>IFERROR(SUMIF('Accruals Manager'!$B$2:$B$100,D24,'Accruals Manager'!$C$2:$C$100),0)</f>
        <v>0</v>
      </c>
      <c r="P24" s="46">
        <v>0</v>
      </c>
      <c r="Q24" s="38">
        <f t="shared" si="0"/>
        <v>0</v>
      </c>
      <c r="R24" s="40"/>
      <c r="S24" s="40"/>
    </row>
    <row r="25" spans="1:19" x14ac:dyDescent="0.2">
      <c r="A25" s="43">
        <v>45777</v>
      </c>
      <c r="B25" s="37" t="s">
        <v>66</v>
      </c>
      <c r="C25" s="44">
        <f>VLOOKUP(D25,'Holdings Manager'!$C$2:$O$100,13,FALSE)</f>
        <v>41</v>
      </c>
      <c r="D25" s="37" t="s">
        <v>281</v>
      </c>
      <c r="E25" s="37" t="s">
        <v>324</v>
      </c>
      <c r="F25" s="46">
        <f>VLOOKUP(D25,'Holdings Manager'!$C$2:$E$100,3,FALSE)</f>
        <v>38036</v>
      </c>
      <c r="G25" s="46">
        <f>VLOOKUP(D25,Sheet1!$C$1:$E$100,3,FALSE)</f>
        <v>38036</v>
      </c>
      <c r="H25" s="38">
        <f t="shared" si="1"/>
        <v>0</v>
      </c>
      <c r="I25" s="46">
        <f>VLOOKUP(D25,'Holdings Manager'!$C$2:$J$100,8,FALSE)</f>
        <v>18.64</v>
      </c>
      <c r="J25" s="46">
        <f>VLOOKUP(D25,Sheet1!$C$1:$J$100,8,FALSE)</f>
        <v>18.64</v>
      </c>
      <c r="K25" s="39">
        <f t="shared" si="2"/>
        <v>0</v>
      </c>
      <c r="L25" s="46">
        <f>VLOOKUP(D25,'Holdings Manager'!$C$2:$H$100,6,FALSE)</f>
        <v>946999.47</v>
      </c>
      <c r="M25" s="46">
        <f>VLOOKUP(D25,Sheet1!$C$1:$H$100,6,FALSE)</f>
        <v>944817.48</v>
      </c>
      <c r="N25" s="39">
        <f t="shared" si="3"/>
        <v>2181.9899999999907</v>
      </c>
      <c r="O25" s="46">
        <f>IFERROR(SUMIF('Accruals Manager'!$B$2:$B$100,D25,'Accruals Manager'!$C$2:$C$100),0)</f>
        <v>7126.93</v>
      </c>
      <c r="P25" s="46">
        <v>7126.93</v>
      </c>
      <c r="Q25" s="38">
        <f t="shared" si="0"/>
        <v>0</v>
      </c>
      <c r="R25" s="40" t="s">
        <v>441</v>
      </c>
      <c r="S25" s="40"/>
    </row>
    <row r="26" spans="1:19" x14ac:dyDescent="0.2">
      <c r="A26" s="43">
        <v>45777</v>
      </c>
      <c r="B26" s="37" t="s">
        <v>66</v>
      </c>
      <c r="C26" s="44">
        <f>VLOOKUP(D26,'Holdings Manager'!$C$2:$O$100,13,FALSE)</f>
        <v>41</v>
      </c>
      <c r="D26" s="37" t="s">
        <v>263</v>
      </c>
      <c r="E26" s="37" t="s">
        <v>322</v>
      </c>
      <c r="F26" s="46">
        <f>VLOOKUP(D26,'Holdings Manager'!$C$2:$E$100,3,FALSE)</f>
        <v>19812</v>
      </c>
      <c r="G26" s="46">
        <f>VLOOKUP(D26,Sheet1!$C$1:$E$100,3,FALSE)</f>
        <v>19812</v>
      </c>
      <c r="H26" s="38">
        <f t="shared" si="1"/>
        <v>0</v>
      </c>
      <c r="I26" s="46">
        <f>VLOOKUP(D26,'Holdings Manager'!$C$2:$J$100,8,FALSE)</f>
        <v>101.55</v>
      </c>
      <c r="J26" s="46">
        <f>VLOOKUP(D26,Sheet1!$C$1:$J$100,8,FALSE)</f>
        <v>101.55</v>
      </c>
      <c r="K26" s="39">
        <f t="shared" si="2"/>
        <v>0</v>
      </c>
      <c r="L26" s="46">
        <f>VLOOKUP(D26,'Holdings Manager'!$C$2:$H$100,6,FALSE)</f>
        <v>2287036.85</v>
      </c>
      <c r="M26" s="46">
        <f>VLOOKUP(D26,Sheet1!$C$1:$H$100,6,FALSE)</f>
        <v>2279008.38</v>
      </c>
      <c r="N26" s="39">
        <f t="shared" si="3"/>
        <v>8028.4700000002049</v>
      </c>
      <c r="O26" s="46">
        <f>IFERROR(SUMIF('Accruals Manager'!$B$2:$B$100,D26,'Accruals Manager'!$C$2:$C$100),0)</f>
        <v>0</v>
      </c>
      <c r="P26" s="46">
        <v>0</v>
      </c>
      <c r="Q26" s="38">
        <f t="shared" si="0"/>
        <v>0</v>
      </c>
      <c r="R26" s="40" t="s">
        <v>441</v>
      </c>
      <c r="S26" s="40"/>
    </row>
    <row r="27" spans="1:19" x14ac:dyDescent="0.2">
      <c r="A27" s="43">
        <v>45777</v>
      </c>
      <c r="B27" s="37" t="s">
        <v>66</v>
      </c>
      <c r="C27" s="44">
        <f>VLOOKUP(D27,'Holdings Manager'!$C$2:$O$100,13,FALSE)</f>
        <v>41</v>
      </c>
      <c r="D27" s="37" t="s">
        <v>196</v>
      </c>
      <c r="E27" s="37" t="s">
        <v>195</v>
      </c>
      <c r="F27" s="46">
        <f>VLOOKUP(D27,'Holdings Manager'!$C$2:$E$100,3,FALSE)</f>
        <v>31102</v>
      </c>
      <c r="G27" s="46">
        <f>VLOOKUP(D27,Sheet1!$C$1:$E$100,3,FALSE)</f>
        <v>31102</v>
      </c>
      <c r="H27" s="38">
        <f t="shared" si="1"/>
        <v>0</v>
      </c>
      <c r="I27" s="46">
        <f>VLOOKUP(D27,'Holdings Manager'!$C$2:$J$100,8,FALSE)</f>
        <v>106</v>
      </c>
      <c r="J27" s="46">
        <f>VLOOKUP(D27,Sheet1!$C$1:$J$100,8,FALSE)</f>
        <v>106</v>
      </c>
      <c r="K27" s="39">
        <f t="shared" si="2"/>
        <v>0</v>
      </c>
      <c r="L27" s="46">
        <f>VLOOKUP(D27,'Holdings Manager'!$C$2:$H$100,6,FALSE)</f>
        <v>3296812</v>
      </c>
      <c r="M27" s="46">
        <f>VLOOKUP(D27,Sheet1!$C$1:$H$100,6,FALSE)</f>
        <v>3296812</v>
      </c>
      <c r="N27" s="39">
        <f t="shared" si="3"/>
        <v>0</v>
      </c>
      <c r="O27" s="46">
        <f>IFERROR(SUMIF('Accruals Manager'!$B$2:$B$100,D27,'Accruals Manager'!$C$2:$C$100),0)</f>
        <v>0</v>
      </c>
      <c r="P27" s="46">
        <v>0</v>
      </c>
      <c r="Q27" s="38">
        <f t="shared" si="0"/>
        <v>0</v>
      </c>
      <c r="R27" s="40"/>
      <c r="S27" s="40"/>
    </row>
    <row r="28" spans="1:19" x14ac:dyDescent="0.2">
      <c r="A28" s="43">
        <v>45777</v>
      </c>
      <c r="B28" s="37" t="s">
        <v>66</v>
      </c>
      <c r="C28" s="44">
        <f>VLOOKUP(D28,'Holdings Manager'!$C$2:$O$100,13,FALSE)</f>
        <v>43</v>
      </c>
      <c r="D28" s="37" t="s">
        <v>214</v>
      </c>
      <c r="E28" s="37" t="s">
        <v>213</v>
      </c>
      <c r="F28" s="46">
        <f>VLOOKUP(D28,'Holdings Manager'!$C$2:$E$100,3,FALSE)</f>
        <v>25301</v>
      </c>
      <c r="G28" s="46">
        <f>VLOOKUP(D28,Sheet1!$C$1:$E$100,3,FALSE)</f>
        <v>25301</v>
      </c>
      <c r="H28" s="38">
        <f t="shared" si="1"/>
        <v>0</v>
      </c>
      <c r="I28" s="46">
        <f>VLOOKUP(D28,'Holdings Manager'!$C$2:$J$100,8,FALSE)</f>
        <v>49.71</v>
      </c>
      <c r="J28" s="46">
        <f>VLOOKUP(D28,Sheet1!$C$1:$J$100,8,FALSE)</f>
        <v>49.71</v>
      </c>
      <c r="K28" s="39">
        <f t="shared" si="2"/>
        <v>0</v>
      </c>
      <c r="L28" s="46">
        <f>VLOOKUP(D28,'Holdings Manager'!$C$2:$H$100,6,FALSE)</f>
        <v>1257712.71</v>
      </c>
      <c r="M28" s="46">
        <f>VLOOKUP(D28,Sheet1!$C$1:$H$100,6,FALSE)</f>
        <v>1257712.71</v>
      </c>
      <c r="N28" s="39">
        <f t="shared" si="3"/>
        <v>0</v>
      </c>
      <c r="O28" s="46">
        <f>IFERROR(SUMIF('Accruals Manager'!$B$2:$B$100,D28,'Accruals Manager'!$C$2:$C$100),0)</f>
        <v>0</v>
      </c>
      <c r="P28" s="46">
        <v>0</v>
      </c>
      <c r="Q28" s="38">
        <f t="shared" si="0"/>
        <v>0</v>
      </c>
      <c r="R28" s="40"/>
      <c r="S28" s="40"/>
    </row>
    <row r="29" spans="1:19" x14ac:dyDescent="0.2">
      <c r="A29" s="43">
        <v>45777</v>
      </c>
      <c r="B29" s="37" t="s">
        <v>66</v>
      </c>
      <c r="C29" s="44">
        <f>VLOOKUP(D29,'Holdings Manager'!$C$2:$O$100,13,FALSE)</f>
        <v>41</v>
      </c>
      <c r="D29" s="37" t="s">
        <v>229</v>
      </c>
      <c r="E29" s="37" t="s">
        <v>228</v>
      </c>
      <c r="F29" s="46">
        <f>VLOOKUP(D29,'Holdings Manager'!$C$2:$E$100,3,FALSE)</f>
        <v>17798</v>
      </c>
      <c r="G29" s="46">
        <f>VLOOKUP(D29,Sheet1!$C$1:$E$100,3,FALSE)</f>
        <v>17798</v>
      </c>
      <c r="H29" s="38">
        <f t="shared" si="1"/>
        <v>0</v>
      </c>
      <c r="I29" s="46">
        <f>VLOOKUP(D29,'Holdings Manager'!$C$2:$J$100,8,FALSE)</f>
        <v>75.39</v>
      </c>
      <c r="J29" s="46">
        <f>VLOOKUP(D29,Sheet1!$C$1:$J$100,8,FALSE)</f>
        <v>75.39</v>
      </c>
      <c r="K29" s="39">
        <f t="shared" si="2"/>
        <v>0</v>
      </c>
      <c r="L29" s="46">
        <f>VLOOKUP(D29,'Holdings Manager'!$C$2:$H$100,6,FALSE)</f>
        <v>1341791.22</v>
      </c>
      <c r="M29" s="46">
        <f>VLOOKUP(D29,Sheet1!$C$1:$H$100,6,FALSE)</f>
        <v>1341791.22</v>
      </c>
      <c r="N29" s="39">
        <f t="shared" si="3"/>
        <v>0</v>
      </c>
      <c r="O29" s="46">
        <f>IFERROR(SUMIF('Accruals Manager'!$B$2:$B$100,D29,'Accruals Manager'!$C$2:$C$100),0)</f>
        <v>0</v>
      </c>
      <c r="P29" s="46">
        <v>0</v>
      </c>
      <c r="Q29" s="38">
        <f t="shared" si="0"/>
        <v>0</v>
      </c>
      <c r="R29" s="40"/>
      <c r="S29" s="40"/>
    </row>
    <row r="30" spans="1:19" x14ac:dyDescent="0.2">
      <c r="A30" s="43">
        <v>45777</v>
      </c>
      <c r="B30" s="37" t="s">
        <v>66</v>
      </c>
      <c r="C30" s="44">
        <f>VLOOKUP(D30,'Holdings Manager'!$C$2:$O$100,13,FALSE)</f>
        <v>41</v>
      </c>
      <c r="D30" s="37" t="s">
        <v>278</v>
      </c>
      <c r="E30" s="37" t="s">
        <v>319</v>
      </c>
      <c r="F30" s="46">
        <f>VLOOKUP(D30,'Holdings Manager'!$C$2:$E$100,3,FALSE)</f>
        <v>18508</v>
      </c>
      <c r="G30" s="46">
        <f>VLOOKUP(D30,Sheet1!$C$1:$E$100,3,FALSE)</f>
        <v>18508</v>
      </c>
      <c r="H30" s="38">
        <f t="shared" si="1"/>
        <v>0</v>
      </c>
      <c r="I30" s="46">
        <f>VLOOKUP(D30,'Holdings Manager'!$C$2:$J$100,8,FALSE)</f>
        <v>116.25</v>
      </c>
      <c r="J30" s="46">
        <f>VLOOKUP(D30,Sheet1!$C$1:$J$100,8,FALSE)</f>
        <v>116.25</v>
      </c>
      <c r="K30" s="39">
        <f t="shared" si="2"/>
        <v>0</v>
      </c>
      <c r="L30" s="46">
        <f>VLOOKUP(D30,'Holdings Manager'!$C$2:$H$100,6,FALSE)</f>
        <v>2873832.43</v>
      </c>
      <c r="M30" s="46">
        <f>VLOOKUP(D30,Sheet1!$C$1:$H$100,6,FALSE)</f>
        <v>2867210.82</v>
      </c>
      <c r="N30" s="39">
        <f t="shared" si="3"/>
        <v>6621.6100000003353</v>
      </c>
      <c r="O30" s="46">
        <f>IFERROR(SUMIF('Accruals Manager'!$B$2:$B$100,D30,'Accruals Manager'!$C$2:$C$100),0)</f>
        <v>21798.38</v>
      </c>
      <c r="P30" s="46">
        <v>21798.38</v>
      </c>
      <c r="Q30" s="38">
        <f t="shared" si="0"/>
        <v>0</v>
      </c>
      <c r="R30" s="40" t="s">
        <v>441</v>
      </c>
      <c r="S30" s="40"/>
    </row>
    <row r="31" spans="1:19" x14ac:dyDescent="0.2">
      <c r="A31" s="43">
        <v>45777</v>
      </c>
      <c r="B31" s="37" t="s">
        <v>66</v>
      </c>
      <c r="C31" s="44">
        <f>VLOOKUP(D31,'Holdings Manager'!$C$2:$O$100,13,FALSE)</f>
        <v>41</v>
      </c>
      <c r="D31" s="37" t="s">
        <v>275</v>
      </c>
      <c r="E31" s="37" t="s">
        <v>405</v>
      </c>
      <c r="F31" s="46">
        <f>VLOOKUP(D31,'Holdings Manager'!$C$2:$E$100,3,FALSE)</f>
        <v>40132</v>
      </c>
      <c r="G31" s="46">
        <f>VLOOKUP(D31,Sheet1!$C$1:$E$100,3,FALSE)</f>
        <v>40132</v>
      </c>
      <c r="H31" s="38">
        <f t="shared" si="1"/>
        <v>0</v>
      </c>
      <c r="I31" s="46">
        <f>VLOOKUP(D31,'Holdings Manager'!$C$2:$J$100,8,FALSE)</f>
        <v>23.5</v>
      </c>
      <c r="J31" s="46">
        <f>VLOOKUP(D31,Sheet1!$C$1:$J$100,8,FALSE)</f>
        <v>23.5</v>
      </c>
      <c r="K31" s="39">
        <f t="shared" si="2"/>
        <v>0</v>
      </c>
      <c r="L31" s="46">
        <f>VLOOKUP(D31,'Holdings Manager'!$C$2:$H$100,6,FALSE)</f>
        <v>1259701.52</v>
      </c>
      <c r="M31" s="46">
        <f>VLOOKUP(D31,Sheet1!$C$1:$H$100,6,FALSE)</f>
        <v>1256799.04</v>
      </c>
      <c r="N31" s="39">
        <f t="shared" si="3"/>
        <v>2902.4799999999814</v>
      </c>
      <c r="O31" s="46">
        <f>IFERROR(SUMIF('Accruals Manager'!$B$2:$B$100,D31,'Accruals Manager'!$C$2:$C$100),0)</f>
        <v>0</v>
      </c>
      <c r="P31" s="46">
        <v>0</v>
      </c>
      <c r="Q31" s="38">
        <f t="shared" si="0"/>
        <v>0</v>
      </c>
      <c r="R31" s="40" t="s">
        <v>441</v>
      </c>
      <c r="S31" s="40"/>
    </row>
    <row r="32" spans="1:19" x14ac:dyDescent="0.2">
      <c r="A32" s="43">
        <v>45777</v>
      </c>
      <c r="B32" s="37" t="s">
        <v>66</v>
      </c>
      <c r="C32" s="44">
        <f>VLOOKUP(D32,'Holdings Manager'!$C$2:$O$100,13,FALSE)</f>
        <v>43</v>
      </c>
      <c r="D32" s="37" t="s">
        <v>234</v>
      </c>
      <c r="E32" s="37">
        <v>641069406</v>
      </c>
      <c r="F32" s="46">
        <f>VLOOKUP(D32,'Holdings Manager'!$C$2:$E$100,3,FALSE)</f>
        <v>4651</v>
      </c>
      <c r="G32" s="46">
        <f>VLOOKUP(D32,Sheet1!$C$1:$E$100,3,FALSE)</f>
        <v>4651</v>
      </c>
      <c r="H32" s="38">
        <f t="shared" si="1"/>
        <v>0</v>
      </c>
      <c r="I32" s="46">
        <f>VLOOKUP(D32,'Holdings Manager'!$C$2:$J$100,8,FALSE)</f>
        <v>106.59</v>
      </c>
      <c r="J32" s="46">
        <f>VLOOKUP(D32,Sheet1!$C$1:$J$100,8,FALSE)</f>
        <v>106.59</v>
      </c>
      <c r="K32" s="39">
        <f t="shared" si="2"/>
        <v>0</v>
      </c>
      <c r="L32" s="46">
        <f>VLOOKUP(D32,'Holdings Manager'!$C$2:$H$100,6,FALSE)</f>
        <v>495750.09</v>
      </c>
      <c r="M32" s="46">
        <f>VLOOKUP(D32,Sheet1!$C$1:$H$100,6,FALSE)</f>
        <v>495750.09</v>
      </c>
      <c r="N32" s="39">
        <f t="shared" si="3"/>
        <v>0</v>
      </c>
      <c r="O32" s="46">
        <f>IFERROR(SUMIF('Accruals Manager'!$B$2:$B$100,D32,'Accruals Manager'!$C$2:$C$100),0)</f>
        <v>15795.07</v>
      </c>
      <c r="P32" s="46">
        <v>15795.07</v>
      </c>
      <c r="Q32" s="38">
        <f t="shared" si="0"/>
        <v>0</v>
      </c>
      <c r="R32" s="40"/>
      <c r="S32" s="40"/>
    </row>
    <row r="33" spans="1:19" x14ac:dyDescent="0.2">
      <c r="A33" s="43">
        <v>45777</v>
      </c>
      <c r="B33" s="37" t="s">
        <v>66</v>
      </c>
      <c r="C33" s="44">
        <f>VLOOKUP(D33,'Holdings Manager'!$C$2:$O$100,13,FALSE)</f>
        <v>41</v>
      </c>
      <c r="D33" s="37">
        <v>7333378</v>
      </c>
      <c r="E33" s="37">
        <v>733337901</v>
      </c>
      <c r="F33" s="46">
        <f>VLOOKUP(D33,'Holdings Manager'!$C$2:$E$100,3,FALSE)</f>
        <v>9</v>
      </c>
      <c r="G33" s="46">
        <f>VLOOKUP(D33,Sheet1!$C$1:$E$100,3,FALSE)</f>
        <v>9</v>
      </c>
      <c r="H33" s="38">
        <f t="shared" si="1"/>
        <v>0</v>
      </c>
      <c r="I33" s="46">
        <f>VLOOKUP(D33,'Holdings Manager'!$C$2:$J$100,8,FALSE)</f>
        <v>588.6</v>
      </c>
      <c r="J33" s="46">
        <f>VLOOKUP(D33,Sheet1!$C$1:$J$100,8,FALSE)</f>
        <v>588.6</v>
      </c>
      <c r="K33" s="39">
        <f t="shared" si="2"/>
        <v>0</v>
      </c>
      <c r="L33" s="46">
        <f>VLOOKUP(D33,'Holdings Manager'!$C$2:$H$100,6,FALSE)</f>
        <v>6446.49</v>
      </c>
      <c r="M33" s="46">
        <f>VLOOKUP(D33,Sheet1!$C$1:$H$100,6,FALSE)</f>
        <v>6414.09</v>
      </c>
      <c r="N33" s="39">
        <f t="shared" si="3"/>
        <v>32.399999999999636</v>
      </c>
      <c r="O33" s="46">
        <f>IFERROR(SUMIF('Accruals Manager'!$B$2:$B$100,D33,'Accruals Manager'!$C$2:$C$100),0)</f>
        <v>0</v>
      </c>
      <c r="P33" s="46">
        <v>0</v>
      </c>
      <c r="Q33" s="38">
        <f t="shared" si="0"/>
        <v>0</v>
      </c>
      <c r="R33" s="40"/>
      <c r="S33" s="40"/>
    </row>
    <row r="34" spans="1:19" x14ac:dyDescent="0.2">
      <c r="A34" s="43">
        <v>45777</v>
      </c>
      <c r="B34" s="37" t="s">
        <v>66</v>
      </c>
      <c r="C34" s="44">
        <f>VLOOKUP(D34,'Holdings Manager'!$C$2:$O$100,13,FALSE)</f>
        <v>41</v>
      </c>
      <c r="D34" s="37">
        <v>7124594</v>
      </c>
      <c r="E34" s="37">
        <v>712459908</v>
      </c>
      <c r="F34" s="46">
        <f>VLOOKUP(D34,'Holdings Manager'!$C$2:$E$100,3,FALSE)</f>
        <v>19</v>
      </c>
      <c r="G34" s="46">
        <f>VLOOKUP(D34,Sheet1!$C$1:$E$100,3,FALSE)</f>
        <v>19</v>
      </c>
      <c r="H34" s="38">
        <f t="shared" si="1"/>
        <v>0</v>
      </c>
      <c r="I34" s="46">
        <f>VLOOKUP(D34,'Holdings Manager'!$C$2:$J$100,8,FALSE)</f>
        <v>183.3</v>
      </c>
      <c r="J34" s="46">
        <f>VLOOKUP(D34,Sheet1!$C$1:$J$100,8,FALSE)</f>
        <v>183.3</v>
      </c>
      <c r="K34" s="39">
        <f t="shared" si="2"/>
        <v>0</v>
      </c>
      <c r="L34" s="46">
        <f>VLOOKUP(D34,'Holdings Manager'!$C$2:$H$100,6,FALSE)</f>
        <v>4238.1499999999996</v>
      </c>
      <c r="M34" s="46">
        <f>VLOOKUP(D34,Sheet1!$C$1:$H$100,6,FALSE)</f>
        <v>4216.8500000000004</v>
      </c>
      <c r="N34" s="39">
        <f t="shared" si="3"/>
        <v>21.299999999999272</v>
      </c>
      <c r="O34" s="46">
        <f>IFERROR(SUMIF('Accruals Manager'!$B$2:$B$100,D34,'Accruals Manager'!$C$2:$C$100),0)</f>
        <v>186.7</v>
      </c>
      <c r="P34" s="46">
        <v>186.7</v>
      </c>
      <c r="Q34" s="38">
        <f t="shared" si="0"/>
        <v>0</v>
      </c>
      <c r="R34" s="40"/>
      <c r="S34" s="40"/>
    </row>
    <row r="35" spans="1:19" x14ac:dyDescent="0.2">
      <c r="A35" s="43">
        <v>45777</v>
      </c>
      <c r="B35" s="37" t="s">
        <v>66</v>
      </c>
      <c r="C35" s="44">
        <f>VLOOKUP(D35,'Holdings Manager'!$C$2:$O$100,13,FALSE)</f>
        <v>41</v>
      </c>
      <c r="D35" s="37">
        <v>6986041</v>
      </c>
      <c r="E35" s="37">
        <v>698604006</v>
      </c>
      <c r="F35" s="46">
        <f>VLOOKUP(D35,'Holdings Manager'!$C$2:$E$100,3,FALSE)</f>
        <v>32169</v>
      </c>
      <c r="G35" s="46">
        <f>VLOOKUP(D35,Sheet1!$C$1:$E$100,3,FALSE)</f>
        <v>32169</v>
      </c>
      <c r="H35" s="38">
        <f t="shared" si="1"/>
        <v>0</v>
      </c>
      <c r="I35" s="46">
        <f>VLOOKUP(D35,'Holdings Manager'!$C$2:$J$100,8,FALSE)</f>
        <v>3017</v>
      </c>
      <c r="J35" s="46">
        <f>VLOOKUP(D35,Sheet1!$C$1:$J$100,8,FALSE)</f>
        <v>3017</v>
      </c>
      <c r="K35" s="39">
        <f t="shared" si="2"/>
        <v>0</v>
      </c>
      <c r="L35" s="46">
        <f>VLOOKUP(D35,'Holdings Manager'!$C$2:$H$100,6,FALSE)</f>
        <v>680411.34</v>
      </c>
      <c r="M35" s="46">
        <f>VLOOKUP(D35,Sheet1!$C$1:$H$100,6,FALSE)</f>
        <v>678366.35</v>
      </c>
      <c r="N35" s="39">
        <f t="shared" si="3"/>
        <v>2044.9899999999907</v>
      </c>
      <c r="O35" s="46">
        <f>IFERROR(SUMIF('Accruals Manager'!$B$2:$B$100,D35,'Accruals Manager'!$C$2:$C$100),0)</f>
        <v>8880.3799999999992</v>
      </c>
      <c r="P35" s="46">
        <v>8880.3799999999992</v>
      </c>
      <c r="Q35" s="38">
        <f t="shared" si="0"/>
        <v>0</v>
      </c>
      <c r="R35" s="40" t="s">
        <v>441</v>
      </c>
      <c r="S35" s="40"/>
    </row>
    <row r="36" spans="1:19" x14ac:dyDescent="0.2">
      <c r="A36" s="43">
        <v>45777</v>
      </c>
      <c r="B36" s="37" t="s">
        <v>66</v>
      </c>
      <c r="C36" s="44">
        <f>VLOOKUP(D36,'Holdings Manager'!$C$2:$O$100,13,FALSE)</f>
        <v>41</v>
      </c>
      <c r="D36" s="37">
        <v>6640682</v>
      </c>
      <c r="E36" s="37">
        <v>664068004</v>
      </c>
      <c r="F36" s="46">
        <f>VLOOKUP(D36,'Holdings Manager'!$C$2:$E$100,3,FALSE)</f>
        <v>39496</v>
      </c>
      <c r="G36" s="46">
        <f>VLOOKUP(D36,Sheet1!$C$1:$E$100,3,FALSE)</f>
        <v>39496</v>
      </c>
      <c r="H36" s="38">
        <f t="shared" si="1"/>
        <v>0</v>
      </c>
      <c r="I36" s="46">
        <f>VLOOKUP(D36,'Holdings Manager'!$C$2:$J$100,8,FALSE)</f>
        <v>2533</v>
      </c>
      <c r="J36" s="46">
        <f>VLOOKUP(D36,Sheet1!$C$1:$J$100,8,FALSE)</f>
        <v>2533</v>
      </c>
      <c r="K36" s="39">
        <f t="shared" si="2"/>
        <v>0</v>
      </c>
      <c r="L36" s="46">
        <f>VLOOKUP(D36,'Holdings Manager'!$C$2:$H$100,6,FALSE)</f>
        <v>701369.66</v>
      </c>
      <c r="M36" s="46">
        <f>VLOOKUP(D36,Sheet1!$C$1:$H$100,6,FALSE)</f>
        <v>699261.68</v>
      </c>
      <c r="N36" s="39">
        <f t="shared" si="3"/>
        <v>2107.9799999999814</v>
      </c>
      <c r="O36" s="46">
        <f>IFERROR(SUMIF('Accruals Manager'!$B$2:$B$100,D36,'Accruals Manager'!$C$2:$C$100),0)</f>
        <v>5256.5</v>
      </c>
      <c r="P36" s="46">
        <v>5256.5</v>
      </c>
      <c r="Q36" s="38">
        <f t="shared" si="0"/>
        <v>0</v>
      </c>
      <c r="R36" s="40" t="s">
        <v>441</v>
      </c>
      <c r="S36" s="40"/>
    </row>
    <row r="37" spans="1:19" x14ac:dyDescent="0.2">
      <c r="A37" s="43">
        <v>45777</v>
      </c>
      <c r="B37" s="37" t="s">
        <v>66</v>
      </c>
      <c r="C37" s="44">
        <f>VLOOKUP(D37,'Holdings Manager'!$C$2:$O$100,13,FALSE)</f>
        <v>41</v>
      </c>
      <c r="D37" s="37">
        <v>6555805</v>
      </c>
      <c r="E37" s="37">
        <v>655580009</v>
      </c>
      <c r="F37" s="46">
        <f>VLOOKUP(D37,'Holdings Manager'!$C$2:$E$100,3,FALSE)</f>
        <v>25249</v>
      </c>
      <c r="G37" s="46">
        <f>VLOOKUP(D37,Sheet1!$C$1:$E$100,3,FALSE)</f>
        <v>25249</v>
      </c>
      <c r="H37" s="38">
        <f t="shared" si="1"/>
        <v>0</v>
      </c>
      <c r="I37" s="46">
        <f>VLOOKUP(D37,'Holdings Manager'!$C$2:$J$100,8,FALSE)</f>
        <v>4182</v>
      </c>
      <c r="J37" s="46">
        <f>VLOOKUP(D37,Sheet1!$C$1:$J$100,8,FALSE)</f>
        <v>4182</v>
      </c>
      <c r="K37" s="39">
        <f t="shared" si="2"/>
        <v>0</v>
      </c>
      <c r="L37" s="46">
        <f>VLOOKUP(D37,'Holdings Manager'!$C$2:$H$100,6,FALSE)</f>
        <v>740264.43</v>
      </c>
      <c r="M37" s="46">
        <f>VLOOKUP(D37,Sheet1!$C$1:$H$100,6,FALSE)</f>
        <v>738039.55</v>
      </c>
      <c r="N37" s="39">
        <f t="shared" si="3"/>
        <v>2224.8800000000047</v>
      </c>
      <c r="O37" s="46">
        <f>IFERROR(SUMIF('Accruals Manager'!$B$2:$B$100,D37,'Accruals Manager'!$C$2:$C$100),0)</f>
        <v>15121.68</v>
      </c>
      <c r="P37" s="46">
        <v>15121.68</v>
      </c>
      <c r="Q37" s="38">
        <f t="shared" si="0"/>
        <v>0</v>
      </c>
      <c r="R37" s="40" t="s">
        <v>441</v>
      </c>
      <c r="S37" s="40"/>
    </row>
    <row r="38" spans="1:19" x14ac:dyDescent="0.2">
      <c r="A38" s="43">
        <v>45777</v>
      </c>
      <c r="B38" s="37" t="s">
        <v>66</v>
      </c>
      <c r="C38" s="44">
        <f>VLOOKUP(D38,'Holdings Manager'!$C$2:$O$100,13,FALSE)</f>
        <v>41</v>
      </c>
      <c r="D38" s="37">
        <v>6054603</v>
      </c>
      <c r="E38" s="37">
        <v>605460005</v>
      </c>
      <c r="F38" s="46">
        <f>VLOOKUP(D38,'Holdings Manager'!$C$2:$E$100,3,FALSE)</f>
        <v>96454</v>
      </c>
      <c r="G38" s="46">
        <f>VLOOKUP(D38,Sheet1!$C$1:$E$100,3,FALSE)</f>
        <v>96454</v>
      </c>
      <c r="H38" s="38">
        <f t="shared" si="1"/>
        <v>0</v>
      </c>
      <c r="I38" s="46">
        <f>VLOOKUP(D38,'Holdings Manager'!$C$2:$J$100,8,FALSE)</f>
        <v>994</v>
      </c>
      <c r="J38" s="46">
        <f>VLOOKUP(D38,Sheet1!$C$1:$J$100,8,FALSE)</f>
        <v>994</v>
      </c>
      <c r="K38" s="39">
        <f t="shared" si="2"/>
        <v>0</v>
      </c>
      <c r="L38" s="46">
        <f>VLOOKUP(D38,'Holdings Manager'!$C$2:$H$100,6,FALSE)</f>
        <v>672148.6</v>
      </c>
      <c r="M38" s="46">
        <f>VLOOKUP(D38,Sheet1!$C$1:$H$100,6,FALSE)</f>
        <v>670128.43999999994</v>
      </c>
      <c r="N38" s="39">
        <f t="shared" si="3"/>
        <v>2020.1600000000326</v>
      </c>
      <c r="O38" s="46">
        <f>IFERROR(SUMIF('Accruals Manager'!$B$2:$B$100,D38,'Accruals Manager'!$C$2:$C$100),0)</f>
        <v>11553.3</v>
      </c>
      <c r="P38" s="46">
        <v>11553.3</v>
      </c>
      <c r="Q38" s="38">
        <f t="shared" si="0"/>
        <v>0</v>
      </c>
      <c r="R38" s="40" t="s">
        <v>441</v>
      </c>
      <c r="S38" s="40"/>
    </row>
    <row r="39" spans="1:19" x14ac:dyDescent="0.2">
      <c r="A39" s="43">
        <v>45777</v>
      </c>
      <c r="B39" s="37" t="s">
        <v>66</v>
      </c>
      <c r="C39" s="44">
        <f>VLOOKUP(D39,'Holdings Manager'!$C$2:$O$100,13,FALSE)</f>
        <v>41</v>
      </c>
      <c r="D39" s="37">
        <v>5999330</v>
      </c>
      <c r="E39" s="37">
        <v>599933900</v>
      </c>
      <c r="F39" s="46">
        <f>VLOOKUP(D39,'Holdings Manager'!$C$2:$E$100,3,FALSE)</f>
        <v>7829</v>
      </c>
      <c r="G39" s="46">
        <f>VLOOKUP(D39,Sheet1!$C$1:$E$100,3,FALSE)</f>
        <v>7829</v>
      </c>
      <c r="H39" s="38">
        <f t="shared" si="1"/>
        <v>0</v>
      </c>
      <c r="I39" s="46">
        <f>VLOOKUP(D39,'Holdings Manager'!$C$2:$J$100,8,FALSE)</f>
        <v>96.46</v>
      </c>
      <c r="J39" s="46">
        <f>VLOOKUP(D39,Sheet1!$C$1:$J$100,8,FALSE)</f>
        <v>96.46</v>
      </c>
      <c r="K39" s="39">
        <f t="shared" si="2"/>
        <v>0</v>
      </c>
      <c r="L39" s="46">
        <f>VLOOKUP(D39,'Holdings Manager'!$C$2:$H$100,6,FALSE)</f>
        <v>858456.84</v>
      </c>
      <c r="M39" s="46">
        <f>VLOOKUP(D39,Sheet1!$C$1:$H$100,6,FALSE)</f>
        <v>855443.29</v>
      </c>
      <c r="N39" s="39">
        <f t="shared" si="3"/>
        <v>3013.5499999999302</v>
      </c>
      <c r="O39" s="46">
        <f>IFERROR(SUMIF('Accruals Manager'!$B$2:$B$100,D39,'Accruals Manager'!$C$2:$C$100),0)</f>
        <v>0</v>
      </c>
      <c r="P39" s="46">
        <v>0</v>
      </c>
      <c r="Q39" s="38">
        <f t="shared" si="0"/>
        <v>0</v>
      </c>
      <c r="R39" s="40" t="s">
        <v>441</v>
      </c>
      <c r="S39" s="40"/>
    </row>
    <row r="40" spans="1:19" x14ac:dyDescent="0.2">
      <c r="A40" s="43">
        <v>45777</v>
      </c>
      <c r="B40" s="37" t="s">
        <v>66</v>
      </c>
      <c r="C40" s="44">
        <f>VLOOKUP(D40,'Holdings Manager'!$C$2:$O$100,13,FALSE)</f>
        <v>41</v>
      </c>
      <c r="D40" s="37">
        <v>5889505</v>
      </c>
      <c r="E40" s="37">
        <v>588950907</v>
      </c>
      <c r="F40" s="46">
        <f>VLOOKUP(D40,'Holdings Manager'!$C$2:$E$100,3,FALSE)</f>
        <v>62892</v>
      </c>
      <c r="G40" s="46">
        <f>VLOOKUP(D40,Sheet1!$C$1:$E$100,3,FALSE)</f>
        <v>62892</v>
      </c>
      <c r="H40" s="38">
        <f t="shared" si="1"/>
        <v>0</v>
      </c>
      <c r="I40" s="46">
        <f>VLOOKUP(D40,'Holdings Manager'!$C$2:$J$100,8,FALSE)</f>
        <v>28.89</v>
      </c>
      <c r="J40" s="46">
        <f>VLOOKUP(D40,Sheet1!$C$1:$J$100,8,FALSE)</f>
        <v>28.89</v>
      </c>
      <c r="K40" s="39">
        <f t="shared" si="2"/>
        <v>0</v>
      </c>
      <c r="L40" s="46">
        <f>VLOOKUP(D40,'Holdings Manager'!$C$2:$H$100,6,FALSE)</f>
        <v>2065417.55</v>
      </c>
      <c r="M40" s="46">
        <f>VLOOKUP(D40,Sheet1!$C$1:$H$100,6,FALSE)</f>
        <v>2058167.06</v>
      </c>
      <c r="N40" s="39">
        <f t="shared" si="3"/>
        <v>7250.4899999999907</v>
      </c>
      <c r="O40" s="46">
        <f>IFERROR(SUMIF('Accruals Manager'!$B$2:$B$100,D40,'Accruals Manager'!$C$2:$C$100),0)</f>
        <v>0</v>
      </c>
      <c r="P40" s="46">
        <v>0</v>
      </c>
      <c r="Q40" s="38">
        <f t="shared" si="0"/>
        <v>0</v>
      </c>
      <c r="R40" s="40" t="s">
        <v>441</v>
      </c>
      <c r="S40" s="40"/>
    </row>
    <row r="41" spans="1:19" x14ac:dyDescent="0.2">
      <c r="A41" s="43">
        <v>45777</v>
      </c>
      <c r="B41" s="37" t="s">
        <v>66</v>
      </c>
      <c r="C41" s="44">
        <f>VLOOKUP(D41,'Holdings Manager'!$C$2:$O$100,13,FALSE)</f>
        <v>41</v>
      </c>
      <c r="D41" s="37">
        <v>4741844</v>
      </c>
      <c r="E41" s="37">
        <v>474184900</v>
      </c>
      <c r="F41" s="46">
        <f>VLOOKUP(D41,'Holdings Manager'!$C$2:$E$100,3,FALSE)</f>
        <v>9003</v>
      </c>
      <c r="G41" s="46">
        <f>VLOOKUP(D41,Sheet1!$C$1:$E$100,3,FALSE)</f>
        <v>9003</v>
      </c>
      <c r="H41" s="38">
        <f t="shared" si="1"/>
        <v>0</v>
      </c>
      <c r="I41" s="46">
        <f>VLOOKUP(D41,'Holdings Manager'!$C$2:$J$100,8,FALSE)</f>
        <v>121.9</v>
      </c>
      <c r="J41" s="46">
        <f>VLOOKUP(D41,Sheet1!$C$1:$J$100,8,FALSE)</f>
        <v>121.9</v>
      </c>
      <c r="K41" s="39">
        <f t="shared" si="2"/>
        <v>0</v>
      </c>
      <c r="L41" s="46">
        <f>VLOOKUP(D41,'Holdings Manager'!$C$2:$H$100,6,FALSE)</f>
        <v>1247544</v>
      </c>
      <c r="M41" s="46">
        <f>VLOOKUP(D41,Sheet1!$C$1:$H$100,6,FALSE)</f>
        <v>1243164.5900000001</v>
      </c>
      <c r="N41" s="39">
        <f t="shared" si="3"/>
        <v>4379.4099999999162</v>
      </c>
      <c r="O41" s="46">
        <f>IFERROR(SUMIF('Accruals Manager'!$B$2:$B$100,D41,'Accruals Manager'!$C$2:$C$100),0)</f>
        <v>0</v>
      </c>
      <c r="P41" s="46">
        <v>0</v>
      </c>
      <c r="Q41" s="38">
        <f t="shared" si="0"/>
        <v>0</v>
      </c>
      <c r="R41" s="40" t="s">
        <v>441</v>
      </c>
      <c r="S41" s="40"/>
    </row>
    <row r="42" spans="1:19" x14ac:dyDescent="0.2">
      <c r="A42" s="43">
        <v>45777</v>
      </c>
      <c r="B42" s="37" t="s">
        <v>66</v>
      </c>
      <c r="C42" s="44">
        <f>VLOOKUP(D42,'Holdings Manager'!$C$2:$O$100,13,FALSE)</f>
        <v>41</v>
      </c>
      <c r="D42" s="37">
        <v>4031879</v>
      </c>
      <c r="E42" s="37">
        <v>403187909</v>
      </c>
      <c r="F42" s="46">
        <f>VLOOKUP(D42,'Holdings Manager'!$C$2:$E$100,3,FALSE)</f>
        <v>46903</v>
      </c>
      <c r="G42" s="46">
        <f>VLOOKUP(D42,Sheet1!$C$1:$E$100,3,FALSE)</f>
        <v>46903</v>
      </c>
      <c r="H42" s="38">
        <f t="shared" si="1"/>
        <v>0</v>
      </c>
      <c r="I42" s="46">
        <f>VLOOKUP(D42,'Holdings Manager'!$C$2:$J$100,8,FALSE)</f>
        <v>32.18</v>
      </c>
      <c r="J42" s="46">
        <f>VLOOKUP(D42,Sheet1!$C$1:$J$100,8,FALSE)</f>
        <v>32.18</v>
      </c>
      <c r="K42" s="39">
        <f t="shared" si="2"/>
        <v>0</v>
      </c>
      <c r="L42" s="46">
        <f>VLOOKUP(D42,'Holdings Manager'!$C$2:$H$100,6,FALSE)</f>
        <v>1715740.39</v>
      </c>
      <c r="M42" s="46">
        <f>VLOOKUP(D42,Sheet1!$C$1:$H$100,6,FALSE)</f>
        <v>1709717.42</v>
      </c>
      <c r="N42" s="39">
        <f t="shared" si="3"/>
        <v>6022.9699999999721</v>
      </c>
      <c r="O42" s="46">
        <f>IFERROR(SUMIF('Accruals Manager'!$B$2:$B$100,D42,'Accruals Manager'!$C$2:$C$100),0)</f>
        <v>0</v>
      </c>
      <c r="P42" s="46">
        <v>0</v>
      </c>
      <c r="Q42" s="38">
        <f t="shared" si="0"/>
        <v>0</v>
      </c>
      <c r="R42" s="40" t="s">
        <v>441</v>
      </c>
      <c r="S42" s="40"/>
    </row>
    <row r="43" spans="1:19" x14ac:dyDescent="0.2">
      <c r="A43" s="43">
        <v>45777</v>
      </c>
      <c r="B43" s="37" t="s">
        <v>66</v>
      </c>
      <c r="C43" s="44">
        <f>VLOOKUP(D43,'Holdings Manager'!$C$2:$O$100,13,FALSE)</f>
        <v>43</v>
      </c>
      <c r="D43" s="37">
        <v>2989044</v>
      </c>
      <c r="E43" s="37" t="s">
        <v>287</v>
      </c>
      <c r="F43" s="46">
        <f>VLOOKUP(D43,'Holdings Manager'!$C$2:$E$100,3,FALSE)</f>
        <v>10179</v>
      </c>
      <c r="G43" s="46">
        <f>VLOOKUP(D43,Sheet1!$C$1:$E$100,3,FALSE)</f>
        <v>10179</v>
      </c>
      <c r="H43" s="38">
        <f t="shared" si="1"/>
        <v>0</v>
      </c>
      <c r="I43" s="46">
        <f>VLOOKUP(D43,'Holdings Manager'!$C$2:$J$100,8,FALSE)</f>
        <v>71.790000000000006</v>
      </c>
      <c r="J43" s="46">
        <f>VLOOKUP(D43,Sheet1!$C$1:$J$100,8,FALSE)</f>
        <v>71.790000000000006</v>
      </c>
      <c r="K43" s="39">
        <f t="shared" si="2"/>
        <v>0</v>
      </c>
      <c r="L43" s="46">
        <f>VLOOKUP(D43,'Holdings Manager'!$C$2:$H$100,6,FALSE)</f>
        <v>730750.41</v>
      </c>
      <c r="M43" s="46">
        <f>VLOOKUP(D43,Sheet1!$C$1:$H$100,6,FALSE)</f>
        <v>730750.41</v>
      </c>
      <c r="N43" s="39">
        <f t="shared" si="3"/>
        <v>0</v>
      </c>
      <c r="O43" s="46">
        <f>IFERROR(SUMIF('Accruals Manager'!$B$2:$B$100,D43,'Accruals Manager'!$C$2:$C$100),0)</f>
        <v>0</v>
      </c>
      <c r="P43" s="46">
        <v>0</v>
      </c>
      <c r="Q43" s="38">
        <f t="shared" si="0"/>
        <v>0</v>
      </c>
      <c r="R43" s="40"/>
      <c r="S43" s="40"/>
    </row>
    <row r="44" spans="1:19" x14ac:dyDescent="0.2">
      <c r="A44" s="43">
        <v>45777</v>
      </c>
      <c r="B44" s="37" t="s">
        <v>66</v>
      </c>
      <c r="C44" s="44">
        <f>VLOOKUP(D44,'Holdings Manager'!$C$2:$O$100,13,FALSE)</f>
        <v>43</v>
      </c>
      <c r="D44" s="37">
        <v>2898957</v>
      </c>
      <c r="E44" s="37">
        <v>892331307</v>
      </c>
      <c r="F44" s="46">
        <f>VLOOKUP(D44,'Holdings Manager'!$C$2:$E$100,3,FALSE)</f>
        <v>3672</v>
      </c>
      <c r="G44" s="46">
        <f>VLOOKUP(D44,Sheet1!$C$1:$E$100,3,FALSE)</f>
        <v>3672</v>
      </c>
      <c r="H44" s="38">
        <f t="shared" si="1"/>
        <v>0</v>
      </c>
      <c r="I44" s="46">
        <f>VLOOKUP(D44,'Holdings Manager'!$C$2:$J$100,8,FALSE)</f>
        <v>191.22</v>
      </c>
      <c r="J44" s="46">
        <f>VLOOKUP(D44,Sheet1!$C$1:$J$100,8,FALSE)</f>
        <v>191.22</v>
      </c>
      <c r="K44" s="39">
        <f t="shared" si="2"/>
        <v>0</v>
      </c>
      <c r="L44" s="46">
        <f>VLOOKUP(D44,'Holdings Manager'!$C$2:$H$100,6,FALSE)</f>
        <v>702159.84</v>
      </c>
      <c r="M44" s="46">
        <f>VLOOKUP(D44,Sheet1!$C$1:$H$100,6,FALSE)</f>
        <v>702159.84</v>
      </c>
      <c r="N44" s="39">
        <f t="shared" si="3"/>
        <v>0</v>
      </c>
      <c r="O44" s="46">
        <f>IFERROR(SUMIF('Accruals Manager'!$B$2:$B$100,D44,'Accruals Manager'!$C$2:$C$100),0)</f>
        <v>0</v>
      </c>
      <c r="P44" s="46">
        <v>0</v>
      </c>
      <c r="Q44" s="38">
        <f t="shared" si="0"/>
        <v>0</v>
      </c>
      <c r="R44" s="40"/>
      <c r="S44" s="40"/>
    </row>
    <row r="45" spans="1:19" x14ac:dyDescent="0.2">
      <c r="A45" s="43">
        <v>45777</v>
      </c>
      <c r="B45" s="37" t="s">
        <v>66</v>
      </c>
      <c r="C45" s="44">
        <f>VLOOKUP(D45,'Holdings Manager'!$C$2:$O$100,13,FALSE)</f>
        <v>43</v>
      </c>
      <c r="D45" s="37">
        <v>2821481</v>
      </c>
      <c r="E45" s="37">
        <v>835699307</v>
      </c>
      <c r="F45" s="46">
        <f>VLOOKUP(D45,'Holdings Manager'!$C$2:$E$100,3,FALSE)</f>
        <v>123250</v>
      </c>
      <c r="G45" s="46">
        <f>VLOOKUP(D45,Sheet1!$C$1:$E$100,3,FALSE)</f>
        <v>123250</v>
      </c>
      <c r="H45" s="38">
        <f t="shared" si="1"/>
        <v>0</v>
      </c>
      <c r="I45" s="46">
        <f>VLOOKUP(D45,'Holdings Manager'!$C$2:$J$100,8,FALSE)</f>
        <v>26</v>
      </c>
      <c r="J45" s="46">
        <f>VLOOKUP(D45,Sheet1!$C$1:$J$100,8,FALSE)</f>
        <v>26</v>
      </c>
      <c r="K45" s="39">
        <f t="shared" si="2"/>
        <v>0</v>
      </c>
      <c r="L45" s="46">
        <f>VLOOKUP(D45,'Holdings Manager'!$C$2:$H$100,6,FALSE)</f>
        <v>3204500</v>
      </c>
      <c r="M45" s="46">
        <f>VLOOKUP(D45,Sheet1!$C$1:$H$100,6,FALSE)</f>
        <v>3204500</v>
      </c>
      <c r="N45" s="39">
        <f t="shared" si="3"/>
        <v>0</v>
      </c>
      <c r="O45" s="46">
        <f>IFERROR(SUMIF('Accruals Manager'!$B$2:$B$100,D45,'Accruals Manager'!$C$2:$C$100),0)</f>
        <v>0</v>
      </c>
      <c r="P45" s="46">
        <v>0</v>
      </c>
      <c r="Q45" s="38">
        <f t="shared" si="0"/>
        <v>0</v>
      </c>
      <c r="R45" s="40"/>
      <c r="S45" s="40"/>
    </row>
    <row r="46" spans="1:19" x14ac:dyDescent="0.2">
      <c r="A46" s="43">
        <v>45777</v>
      </c>
      <c r="B46" s="37" t="s">
        <v>66</v>
      </c>
      <c r="C46" s="44">
        <f>VLOOKUP(D46,'Holdings Manager'!$C$2:$O$100,13,FALSE)</f>
        <v>41</v>
      </c>
      <c r="D46" s="37">
        <v>2803025</v>
      </c>
      <c r="E46" s="37" t="s">
        <v>209</v>
      </c>
      <c r="F46" s="46">
        <f>VLOOKUP(D46,'Holdings Manager'!$C$2:$E$100,3,FALSE)</f>
        <v>28100</v>
      </c>
      <c r="G46" s="46">
        <f>VLOOKUP(D46,Sheet1!$C$1:$E$100,3,FALSE)</f>
        <v>28100</v>
      </c>
      <c r="H46" s="38">
        <f t="shared" si="1"/>
        <v>0</v>
      </c>
      <c r="I46" s="46">
        <f>VLOOKUP(D46,'Holdings Manager'!$C$2:$J$100,8,FALSE)</f>
        <v>26.21</v>
      </c>
      <c r="J46" s="46">
        <f>VLOOKUP(D46,Sheet1!$C$1:$J$100,8,FALSE)</f>
        <v>26.21</v>
      </c>
      <c r="K46" s="39">
        <f t="shared" si="2"/>
        <v>0</v>
      </c>
      <c r="L46" s="46">
        <f>VLOOKUP(D46,'Holdings Manager'!$C$2:$H$100,6,FALSE)</f>
        <v>736501</v>
      </c>
      <c r="M46" s="46">
        <f>VLOOKUP(D46,Sheet1!$C$1:$H$100,6,FALSE)</f>
        <v>736501</v>
      </c>
      <c r="N46" s="39">
        <f t="shared" si="3"/>
        <v>0</v>
      </c>
      <c r="O46" s="46">
        <f>IFERROR(SUMIF('Accruals Manager'!$B$2:$B$100,D46,'Accruals Manager'!$C$2:$C$100),0)</f>
        <v>0</v>
      </c>
      <c r="P46" s="46">
        <v>0</v>
      </c>
      <c r="Q46" s="38">
        <f t="shared" si="0"/>
        <v>0</v>
      </c>
      <c r="R46" s="40"/>
      <c r="S46" s="40"/>
    </row>
    <row r="47" spans="1:19" x14ac:dyDescent="0.2">
      <c r="A47" s="43">
        <v>45777</v>
      </c>
      <c r="B47" s="37" t="s">
        <v>66</v>
      </c>
      <c r="C47" s="44">
        <f>VLOOKUP(D47,'Holdings Manager'!$C$2:$O$100,13,FALSE)</f>
        <v>43</v>
      </c>
      <c r="D47" s="37">
        <v>2775135</v>
      </c>
      <c r="E47" s="37">
        <v>803054204</v>
      </c>
      <c r="F47" s="46">
        <f>VLOOKUP(D47,'Holdings Manager'!$C$2:$E$100,3,FALSE)</f>
        <v>10996</v>
      </c>
      <c r="G47" s="46">
        <f>VLOOKUP(D47,Sheet1!$C$1:$E$100,3,FALSE)</f>
        <v>10996</v>
      </c>
      <c r="H47" s="38">
        <f t="shared" si="1"/>
        <v>0</v>
      </c>
      <c r="I47" s="46">
        <f>VLOOKUP(D47,'Holdings Manager'!$C$2:$J$100,8,FALSE)</f>
        <v>292.19</v>
      </c>
      <c r="J47" s="46">
        <f>VLOOKUP(D47,Sheet1!$C$1:$J$100,8,FALSE)</f>
        <v>292.19</v>
      </c>
      <c r="K47" s="39">
        <f t="shared" si="2"/>
        <v>0</v>
      </c>
      <c r="L47" s="46">
        <f>VLOOKUP(D47,'Holdings Manager'!$C$2:$H$100,6,FALSE)</f>
        <v>3212921.24</v>
      </c>
      <c r="M47" s="46">
        <f>VLOOKUP(D47,Sheet1!$C$1:$H$100,6,FALSE)</f>
        <v>3212921.24</v>
      </c>
      <c r="N47" s="39">
        <f t="shared" si="3"/>
        <v>0</v>
      </c>
      <c r="O47" s="46">
        <f>IFERROR(SUMIF('Accruals Manager'!$B$2:$B$100,D47,'Accruals Manager'!$C$2:$C$100),0)</f>
        <v>0</v>
      </c>
      <c r="P47" s="46">
        <v>0</v>
      </c>
      <c r="Q47" s="38">
        <f t="shared" si="0"/>
        <v>0</v>
      </c>
      <c r="R47" s="40"/>
      <c r="S47" s="40"/>
    </row>
    <row r="48" spans="1:19" x14ac:dyDescent="0.2">
      <c r="A48" s="43">
        <v>45777</v>
      </c>
      <c r="B48" s="37" t="s">
        <v>66</v>
      </c>
      <c r="C48" s="44">
        <f>VLOOKUP(D48,'Holdings Manager'!$C$2:$O$100,13,FALSE)</f>
        <v>43</v>
      </c>
      <c r="D48" s="37">
        <v>2748472</v>
      </c>
      <c r="E48" s="37" t="s">
        <v>286</v>
      </c>
      <c r="F48" s="46">
        <f>VLOOKUP(D48,'Holdings Manager'!$C$2:$E$100,3,FALSE)</f>
        <v>9466</v>
      </c>
      <c r="G48" s="46">
        <f>VLOOKUP(D48,Sheet1!$C$1:$E$100,3,FALSE)</f>
        <v>9466</v>
      </c>
      <c r="H48" s="38">
        <f t="shared" si="1"/>
        <v>0</v>
      </c>
      <c r="I48" s="46">
        <f>VLOOKUP(D48,'Holdings Manager'!$C$2:$J$100,8,FALSE)</f>
        <v>52.61</v>
      </c>
      <c r="J48" s="46">
        <f>VLOOKUP(D48,Sheet1!$C$1:$J$100,8,FALSE)</f>
        <v>52.61</v>
      </c>
      <c r="K48" s="39">
        <f t="shared" si="2"/>
        <v>0</v>
      </c>
      <c r="L48" s="46">
        <f>VLOOKUP(D48,'Holdings Manager'!$C$2:$H$100,6,FALSE)</f>
        <v>498006.26</v>
      </c>
      <c r="M48" s="46">
        <f>VLOOKUP(D48,Sheet1!$C$1:$H$100,6,FALSE)</f>
        <v>498006.26</v>
      </c>
      <c r="N48" s="39">
        <f t="shared" si="3"/>
        <v>0</v>
      </c>
      <c r="O48" s="46">
        <f>IFERROR(SUMIF('Accruals Manager'!$B$2:$B$100,D48,'Accruals Manager'!$C$2:$C$100),0)</f>
        <v>9363.82</v>
      </c>
      <c r="P48" s="46">
        <v>9363.82</v>
      </c>
      <c r="Q48" s="38">
        <f t="shared" si="0"/>
        <v>0</v>
      </c>
      <c r="R48" s="40"/>
      <c r="S48" s="40"/>
    </row>
    <row r="49" spans="1:19" x14ac:dyDescent="0.2">
      <c r="A49" s="43">
        <v>45777</v>
      </c>
      <c r="B49" s="37" t="s">
        <v>66</v>
      </c>
      <c r="C49" s="44">
        <f>VLOOKUP(D49,'Holdings Manager'!$C$2:$O$100,13,FALSE)</f>
        <v>43</v>
      </c>
      <c r="D49" s="37">
        <v>2747327</v>
      </c>
      <c r="E49" s="37">
        <v>606822104</v>
      </c>
      <c r="F49" s="46">
        <f>VLOOKUP(D49,'Holdings Manager'!$C$2:$E$100,3,FALSE)</f>
        <v>17500</v>
      </c>
      <c r="G49" s="46">
        <f>VLOOKUP(D49,Sheet1!$C$1:$E$100,3,FALSE)</f>
        <v>17500</v>
      </c>
      <c r="H49" s="38">
        <f t="shared" si="1"/>
        <v>0</v>
      </c>
      <c r="I49" s="46">
        <f>VLOOKUP(D49,'Holdings Manager'!$C$2:$J$100,8,FALSE)</f>
        <v>12.64</v>
      </c>
      <c r="J49" s="46">
        <f>VLOOKUP(D49,Sheet1!$C$1:$J$100,8,FALSE)</f>
        <v>12.64</v>
      </c>
      <c r="K49" s="39">
        <f t="shared" si="2"/>
        <v>0</v>
      </c>
      <c r="L49" s="46">
        <f>VLOOKUP(D49,'Holdings Manager'!$C$2:$H$100,6,FALSE)</f>
        <v>221200</v>
      </c>
      <c r="M49" s="46">
        <f>VLOOKUP(D49,Sheet1!$C$1:$H$100,6,FALSE)</f>
        <v>221200</v>
      </c>
      <c r="N49" s="39">
        <f t="shared" si="3"/>
        <v>0</v>
      </c>
      <c r="O49" s="46">
        <f>IFERROR(SUMIF('Accruals Manager'!$B$2:$B$100,D49,'Accruals Manager'!$C$2:$C$100),0)</f>
        <v>0</v>
      </c>
      <c r="P49" s="46">
        <v>0</v>
      </c>
      <c r="Q49" s="38">
        <f t="shared" si="0"/>
        <v>0</v>
      </c>
      <c r="R49" s="40"/>
      <c r="S49" s="40"/>
    </row>
    <row r="50" spans="1:19" x14ac:dyDescent="0.2">
      <c r="A50" s="43">
        <v>45777</v>
      </c>
      <c r="B50" s="37" t="s">
        <v>66</v>
      </c>
      <c r="C50" s="44">
        <f>VLOOKUP(D50,'Holdings Manager'!$C$2:$O$100,13,FALSE)</f>
        <v>43</v>
      </c>
      <c r="D50" s="37">
        <v>2739001</v>
      </c>
      <c r="E50" s="37">
        <v>775781206</v>
      </c>
      <c r="F50" s="46">
        <f>VLOOKUP(D50,'Holdings Manager'!$C$2:$E$100,3,FALSE)</f>
        <v>235541</v>
      </c>
      <c r="G50" s="46">
        <f>VLOOKUP(D50,Sheet1!$C$1:$E$100,3,FALSE)</f>
        <v>235541</v>
      </c>
      <c r="H50" s="38">
        <f t="shared" si="1"/>
        <v>0</v>
      </c>
      <c r="I50" s="46">
        <f>VLOOKUP(D50,'Holdings Manager'!$C$2:$J$100,8,FALSE)</f>
        <v>10.199999999999999</v>
      </c>
      <c r="J50" s="46">
        <f>VLOOKUP(D50,Sheet1!$C$1:$J$100,8,FALSE)</f>
        <v>10.199999999999999</v>
      </c>
      <c r="K50" s="39">
        <f t="shared" si="2"/>
        <v>0</v>
      </c>
      <c r="L50" s="46">
        <f>VLOOKUP(D50,'Holdings Manager'!$C$2:$H$100,6,FALSE)</f>
        <v>2402518.2000000002</v>
      </c>
      <c r="M50" s="46">
        <f>VLOOKUP(D50,Sheet1!$C$1:$H$100,6,FALSE)</f>
        <v>2402518.2000000002</v>
      </c>
      <c r="N50" s="39">
        <f t="shared" si="3"/>
        <v>0</v>
      </c>
      <c r="O50" s="46">
        <f>IFERROR(SUMIF('Accruals Manager'!$B$2:$B$100,D50,'Accruals Manager'!$C$2:$C$100),0)</f>
        <v>17912.89</v>
      </c>
      <c r="P50" s="46">
        <v>17912.89</v>
      </c>
      <c r="Q50" s="38">
        <f t="shared" si="0"/>
        <v>0</v>
      </c>
      <c r="R50" s="40"/>
      <c r="S50" s="40"/>
    </row>
    <row r="51" spans="1:19" x14ac:dyDescent="0.2">
      <c r="A51" s="43">
        <v>45777</v>
      </c>
      <c r="B51" s="37" t="s">
        <v>66</v>
      </c>
      <c r="C51" s="44">
        <f>VLOOKUP(D51,'Holdings Manager'!$C$2:$O$100,13,FALSE)</f>
        <v>43</v>
      </c>
      <c r="D51" s="37">
        <v>2704485</v>
      </c>
      <c r="E51" s="37">
        <v>705015105</v>
      </c>
      <c r="F51" s="46">
        <f>VLOOKUP(D51,'Holdings Manager'!$C$2:$E$100,3,FALSE)</f>
        <v>57752</v>
      </c>
      <c r="G51" s="46">
        <f>VLOOKUP(D51,Sheet1!$C$1:$E$100,3,FALSE)</f>
        <v>57752</v>
      </c>
      <c r="H51" s="38">
        <f t="shared" si="1"/>
        <v>0</v>
      </c>
      <c r="I51" s="46">
        <f>VLOOKUP(D51,'Holdings Manager'!$C$2:$J$100,8,FALSE)</f>
        <v>16.25</v>
      </c>
      <c r="J51" s="46">
        <f>VLOOKUP(D51,Sheet1!$C$1:$J$100,8,FALSE)</f>
        <v>16.25</v>
      </c>
      <c r="K51" s="39">
        <f t="shared" si="2"/>
        <v>0</v>
      </c>
      <c r="L51" s="46">
        <f>VLOOKUP(D51,'Holdings Manager'!$C$2:$H$100,6,FALSE)</f>
        <v>938470</v>
      </c>
      <c r="M51" s="46">
        <f>VLOOKUP(D51,Sheet1!$C$1:$H$100,6,FALSE)</f>
        <v>938470</v>
      </c>
      <c r="N51" s="39">
        <f t="shared" si="3"/>
        <v>0</v>
      </c>
      <c r="O51" s="46">
        <f>IFERROR(SUMIF('Accruals Manager'!$B$2:$B$100,D51,'Accruals Manager'!$C$2:$C$100),0)</f>
        <v>12079.41</v>
      </c>
      <c r="P51" s="46">
        <v>12079.41</v>
      </c>
      <c r="Q51" s="38">
        <f t="shared" si="0"/>
        <v>0</v>
      </c>
      <c r="R51" s="40"/>
      <c r="S51" s="40"/>
    </row>
    <row r="52" spans="1:19" x14ac:dyDescent="0.2">
      <c r="A52" s="43">
        <v>45777</v>
      </c>
      <c r="B52" s="37" t="s">
        <v>66</v>
      </c>
      <c r="C52" s="44">
        <f>VLOOKUP(D52,'Holdings Manager'!$C$2:$O$100,13,FALSE)</f>
        <v>41</v>
      </c>
      <c r="D52" s="37">
        <v>2655657</v>
      </c>
      <c r="E52" s="37">
        <v>683715106</v>
      </c>
      <c r="F52" s="46">
        <f>VLOOKUP(D52,'Holdings Manager'!$C$2:$E$100,3,FALSE)</f>
        <v>34190</v>
      </c>
      <c r="G52" s="46">
        <f>VLOOKUP(D52,Sheet1!$C$1:$E$100,3,FALSE)</f>
        <v>34190</v>
      </c>
      <c r="H52" s="38">
        <f t="shared" si="1"/>
        <v>0</v>
      </c>
      <c r="I52" s="46">
        <f>VLOOKUP(D52,'Holdings Manager'!$C$2:$J$100,8,FALSE)</f>
        <v>27.1</v>
      </c>
      <c r="J52" s="46">
        <f>VLOOKUP(D52,Sheet1!$C$1:$J$100,8,FALSE)</f>
        <v>27.1</v>
      </c>
      <c r="K52" s="39">
        <f t="shared" si="2"/>
        <v>0</v>
      </c>
      <c r="L52" s="46">
        <f>VLOOKUP(D52,'Holdings Manager'!$C$2:$H$100,6,FALSE)</f>
        <v>926549</v>
      </c>
      <c r="M52" s="46">
        <f>VLOOKUP(D52,Sheet1!$C$1:$H$100,6,FALSE)</f>
        <v>926549</v>
      </c>
      <c r="N52" s="39">
        <f t="shared" si="3"/>
        <v>0</v>
      </c>
      <c r="O52" s="46">
        <f>IFERROR(SUMIF('Accruals Manager'!$B$2:$B$100,D52,'Accruals Manager'!$C$2:$C$100),0)</f>
        <v>0</v>
      </c>
      <c r="P52" s="46">
        <v>0</v>
      </c>
      <c r="Q52" s="38">
        <f t="shared" si="0"/>
        <v>0</v>
      </c>
      <c r="R52" s="40"/>
      <c r="S52" s="40"/>
    </row>
    <row r="53" spans="1:19" x14ac:dyDescent="0.2">
      <c r="A53" s="43">
        <v>45777</v>
      </c>
      <c r="B53" s="37" t="s">
        <v>66</v>
      </c>
      <c r="C53" s="44">
        <f>VLOOKUP(D53,'Holdings Manager'!$C$2:$O$100,13,FALSE)</f>
        <v>43</v>
      </c>
      <c r="D53" s="37">
        <v>2651202</v>
      </c>
      <c r="E53" s="37">
        <v>670100205</v>
      </c>
      <c r="F53" s="46">
        <f>VLOOKUP(D53,'Holdings Manager'!$C$2:$E$100,3,FALSE)</f>
        <v>13094</v>
      </c>
      <c r="G53" s="46">
        <f>VLOOKUP(D53,Sheet1!$C$1:$E$100,3,FALSE)</f>
        <v>13094</v>
      </c>
      <c r="H53" s="38">
        <f t="shared" si="1"/>
        <v>0</v>
      </c>
      <c r="I53" s="46">
        <f>VLOOKUP(D53,'Holdings Manager'!$C$2:$J$100,8,FALSE)</f>
        <v>66.45</v>
      </c>
      <c r="J53" s="46">
        <f>VLOOKUP(D53,Sheet1!$C$1:$J$100,8,FALSE)</f>
        <v>66.45</v>
      </c>
      <c r="K53" s="39">
        <f t="shared" si="2"/>
        <v>0</v>
      </c>
      <c r="L53" s="46">
        <f>VLOOKUP(D53,'Holdings Manager'!$C$2:$H$100,6,FALSE)</f>
        <v>870096.3</v>
      </c>
      <c r="M53" s="46">
        <f>VLOOKUP(D53,Sheet1!$C$1:$H$100,6,FALSE)</f>
        <v>870096.3</v>
      </c>
      <c r="N53" s="39">
        <f t="shared" si="3"/>
        <v>0</v>
      </c>
      <c r="O53" s="46">
        <f>IFERROR(SUMIF('Accruals Manager'!$B$2:$B$100,D53,'Accruals Manager'!$C$2:$C$100),0)</f>
        <v>0</v>
      </c>
      <c r="P53" s="46">
        <v>0</v>
      </c>
      <c r="Q53" s="38">
        <f t="shared" si="0"/>
        <v>0</v>
      </c>
      <c r="R53" s="40"/>
      <c r="S53" s="40"/>
    </row>
    <row r="54" spans="1:19" x14ac:dyDescent="0.2">
      <c r="A54" s="43">
        <v>45777</v>
      </c>
      <c r="B54" s="37" t="s">
        <v>66</v>
      </c>
      <c r="C54" s="44">
        <f>VLOOKUP(D54,'Holdings Manager'!$C$2:$O$100,13,FALSE)</f>
        <v>43</v>
      </c>
      <c r="D54" s="37">
        <v>2640891</v>
      </c>
      <c r="E54" s="37">
        <v>654902204</v>
      </c>
      <c r="F54" s="46">
        <f>VLOOKUP(D54,'Holdings Manager'!$C$2:$E$100,3,FALSE)</f>
        <v>168916</v>
      </c>
      <c r="G54" s="46">
        <f>VLOOKUP(D54,Sheet1!$C$1:$E$100,3,FALSE)</f>
        <v>168916</v>
      </c>
      <c r="H54" s="38">
        <f t="shared" si="1"/>
        <v>0</v>
      </c>
      <c r="I54" s="46">
        <f>VLOOKUP(D54,'Holdings Manager'!$C$2:$J$100,8,FALSE)</f>
        <v>4.99</v>
      </c>
      <c r="J54" s="46">
        <f>VLOOKUP(D54,Sheet1!$C$1:$J$100,8,FALSE)</f>
        <v>4.99</v>
      </c>
      <c r="K54" s="39">
        <f t="shared" si="2"/>
        <v>0</v>
      </c>
      <c r="L54" s="46">
        <f>VLOOKUP(D54,'Holdings Manager'!$C$2:$H$100,6,FALSE)</f>
        <v>842890.84</v>
      </c>
      <c r="M54" s="46">
        <f>VLOOKUP(D54,Sheet1!$C$1:$H$100,6,FALSE)</f>
        <v>842890.84</v>
      </c>
      <c r="N54" s="39">
        <f t="shared" si="3"/>
        <v>0</v>
      </c>
      <c r="O54" s="46">
        <f>IFERROR(SUMIF('Accruals Manager'!$B$2:$B$100,D54,'Accruals Manager'!$C$2:$C$100),0)</f>
        <v>0</v>
      </c>
      <c r="P54" s="46">
        <v>0</v>
      </c>
      <c r="Q54" s="38">
        <f t="shared" si="0"/>
        <v>0</v>
      </c>
      <c r="R54" s="40"/>
      <c r="S54" s="40"/>
    </row>
    <row r="55" spans="1:19" x14ac:dyDescent="0.2">
      <c r="A55" s="43">
        <v>45777</v>
      </c>
      <c r="B55" s="37" t="s">
        <v>66</v>
      </c>
      <c r="C55" s="44">
        <f>VLOOKUP(D55,'Holdings Manager'!$C$2:$O$100,13,FALSE)</f>
        <v>43</v>
      </c>
      <c r="D55" s="37">
        <v>2620105</v>
      </c>
      <c r="E55" s="37" t="s">
        <v>232</v>
      </c>
      <c r="F55" s="46">
        <f>VLOOKUP(D55,'Holdings Manager'!$C$2:$E$100,3,FALSE)</f>
        <v>10843</v>
      </c>
      <c r="G55" s="46">
        <f>VLOOKUP(D55,Sheet1!$C$1:$E$100,3,FALSE)</f>
        <v>10843</v>
      </c>
      <c r="H55" s="38">
        <f t="shared" si="1"/>
        <v>0</v>
      </c>
      <c r="I55" s="46">
        <f>VLOOKUP(D55,'Holdings Manager'!$C$2:$J$100,8,FALSE)</f>
        <v>113.49</v>
      </c>
      <c r="J55" s="46">
        <f>VLOOKUP(D55,Sheet1!$C$1:$J$100,8,FALSE)</f>
        <v>113.49</v>
      </c>
      <c r="K55" s="39">
        <f t="shared" si="2"/>
        <v>0</v>
      </c>
      <c r="L55" s="46">
        <f>VLOOKUP(D55,'Holdings Manager'!$C$2:$H$100,6,FALSE)</f>
        <v>1230572.07</v>
      </c>
      <c r="M55" s="46">
        <f>VLOOKUP(D55,Sheet1!$C$1:$H$100,6,FALSE)</f>
        <v>1230572.07</v>
      </c>
      <c r="N55" s="39">
        <f t="shared" si="3"/>
        <v>0</v>
      </c>
      <c r="O55" s="46">
        <f>IFERROR(SUMIF('Accruals Manager'!$B$2:$B$100,D55,'Accruals Manager'!$C$2:$C$100),0)</f>
        <v>0</v>
      </c>
      <c r="P55" s="46">
        <v>0</v>
      </c>
      <c r="Q55" s="38">
        <f t="shared" si="0"/>
        <v>0</v>
      </c>
      <c r="R55" s="40"/>
      <c r="S55" s="40"/>
    </row>
    <row r="56" spans="1:19" x14ac:dyDescent="0.2">
      <c r="A56" s="43">
        <v>45777</v>
      </c>
      <c r="B56" s="37" t="s">
        <v>66</v>
      </c>
      <c r="C56" s="44">
        <f>VLOOKUP(D56,'Holdings Manager'!$C$2:$O$100,13,FALSE)</f>
        <v>43</v>
      </c>
      <c r="D56" s="37">
        <v>2615565</v>
      </c>
      <c r="E56" s="37" t="s">
        <v>248</v>
      </c>
      <c r="F56" s="46">
        <f>VLOOKUP(D56,'Holdings Manager'!$C$2:$E$100,3,FALSE)</f>
        <v>30388</v>
      </c>
      <c r="G56" s="46">
        <f>VLOOKUP(D56,Sheet1!$C$1:$E$100,3,FALSE)</f>
        <v>30388</v>
      </c>
      <c r="H56" s="38">
        <f t="shared" si="1"/>
        <v>0</v>
      </c>
      <c r="I56" s="46">
        <f>VLOOKUP(D56,'Holdings Manager'!$C$2:$J$100,8,FALSE)</f>
        <v>28.02</v>
      </c>
      <c r="J56" s="46">
        <f>VLOOKUP(D56,Sheet1!$C$1:$J$100,8,FALSE)</f>
        <v>28.02</v>
      </c>
      <c r="K56" s="39">
        <f t="shared" si="2"/>
        <v>0</v>
      </c>
      <c r="L56" s="46">
        <f>VLOOKUP(D56,'Holdings Manager'!$C$2:$H$100,6,FALSE)</f>
        <v>851471.76</v>
      </c>
      <c r="M56" s="46">
        <f>VLOOKUP(D56,Sheet1!$C$1:$H$100,6,FALSE)</f>
        <v>851471.76</v>
      </c>
      <c r="N56" s="39">
        <f t="shared" si="3"/>
        <v>0</v>
      </c>
      <c r="O56" s="46">
        <f>IFERROR(SUMIF('Accruals Manager'!$B$2:$B$100,D56,'Accruals Manager'!$C$2:$C$100),0)</f>
        <v>17088.46</v>
      </c>
      <c r="P56" s="46">
        <v>17088.46</v>
      </c>
      <c r="Q56" s="38">
        <f t="shared" si="0"/>
        <v>0</v>
      </c>
      <c r="R56" s="40"/>
      <c r="S56" s="40"/>
    </row>
    <row r="57" spans="1:19" x14ac:dyDescent="0.2">
      <c r="A57" s="43">
        <v>45777</v>
      </c>
      <c r="B57" s="37" t="s">
        <v>66</v>
      </c>
      <c r="C57" s="44">
        <f>VLOOKUP(D57,'Holdings Manager'!$C$2:$O$100,13,FALSE)</f>
        <v>43</v>
      </c>
      <c r="D57" s="37">
        <v>2544346</v>
      </c>
      <c r="E57" s="37">
        <v>539439109</v>
      </c>
      <c r="F57" s="46">
        <f>VLOOKUP(D57,'Holdings Manager'!$C$2:$E$100,3,FALSE)</f>
        <v>349312</v>
      </c>
      <c r="G57" s="46">
        <f>VLOOKUP(D57,Sheet1!$C$1:$E$100,3,FALSE)</f>
        <v>349312</v>
      </c>
      <c r="H57" s="38">
        <f t="shared" si="1"/>
        <v>0</v>
      </c>
      <c r="I57" s="46">
        <f>VLOOKUP(D57,'Holdings Manager'!$C$2:$J$100,8,FALSE)</f>
        <v>3.95</v>
      </c>
      <c r="J57" s="46">
        <f>VLOOKUP(D57,Sheet1!$C$1:$J$100,8,FALSE)</f>
        <v>3.95</v>
      </c>
      <c r="K57" s="39">
        <f t="shared" si="2"/>
        <v>0</v>
      </c>
      <c r="L57" s="46">
        <f>VLOOKUP(D57,'Holdings Manager'!$C$2:$H$100,6,FALSE)</f>
        <v>1379782.4</v>
      </c>
      <c r="M57" s="46">
        <f>VLOOKUP(D57,Sheet1!$C$1:$H$100,6,FALSE)</f>
        <v>1379782.4</v>
      </c>
      <c r="N57" s="39">
        <f t="shared" si="3"/>
        <v>0</v>
      </c>
      <c r="O57" s="46">
        <f>IFERROR(SUMIF('Accruals Manager'!$B$2:$B$100,D57,'Accruals Manager'!$C$2:$C$100),0)</f>
        <v>36154.839999999997</v>
      </c>
      <c r="P57" s="46">
        <v>36154.839999999997</v>
      </c>
      <c r="Q57" s="38">
        <f t="shared" si="0"/>
        <v>0</v>
      </c>
      <c r="R57" s="40"/>
      <c r="S57" s="40"/>
    </row>
    <row r="58" spans="1:19" x14ac:dyDescent="0.2">
      <c r="A58" s="43">
        <v>45777</v>
      </c>
      <c r="B58" s="37" t="s">
        <v>66</v>
      </c>
      <c r="C58" s="44">
        <f>VLOOKUP(D58,'Holdings Manager'!$C$2:$O$100,13,FALSE)</f>
        <v>43</v>
      </c>
      <c r="D58" s="37">
        <v>2430025</v>
      </c>
      <c r="E58" s="37">
        <v>861012102</v>
      </c>
      <c r="F58" s="46">
        <f>VLOOKUP(D58,'Holdings Manager'!$C$2:$E$100,3,FALSE)</f>
        <v>9</v>
      </c>
      <c r="G58" s="46">
        <f>VLOOKUP(D58,Sheet1!$C$1:$E$100,3,FALSE)</f>
        <v>9</v>
      </c>
      <c r="H58" s="38">
        <f t="shared" si="1"/>
        <v>0</v>
      </c>
      <c r="I58" s="46">
        <f>VLOOKUP(D58,'Holdings Manager'!$C$2:$J$100,8,FALSE)</f>
        <v>22.71</v>
      </c>
      <c r="J58" s="46">
        <f>VLOOKUP(D58,Sheet1!$C$1:$J$100,8,FALSE)</f>
        <v>22.71</v>
      </c>
      <c r="K58" s="39">
        <f t="shared" si="2"/>
        <v>0</v>
      </c>
      <c r="L58" s="46">
        <f>VLOOKUP(D58,'Holdings Manager'!$C$2:$H$100,6,FALSE)</f>
        <v>204.39</v>
      </c>
      <c r="M58" s="46">
        <f>VLOOKUP(D58,Sheet1!$C$1:$H$100,6,FALSE)</f>
        <v>204.39</v>
      </c>
      <c r="N58" s="39">
        <f t="shared" si="3"/>
        <v>0</v>
      </c>
      <c r="O58" s="46">
        <f>IFERROR(SUMIF('Accruals Manager'!$B$2:$B$100,D58,'Accruals Manager'!$C$2:$C$100),0)</f>
        <v>0</v>
      </c>
      <c r="P58" s="46">
        <v>0</v>
      </c>
      <c r="Q58" s="38">
        <f t="shared" si="0"/>
        <v>0</v>
      </c>
      <c r="R58" s="40"/>
      <c r="S58" s="40"/>
    </row>
    <row r="59" spans="1:19" x14ac:dyDescent="0.2">
      <c r="A59" s="43">
        <v>45777</v>
      </c>
      <c r="B59" s="37" t="s">
        <v>66</v>
      </c>
      <c r="C59" s="44">
        <f>VLOOKUP(D59,'Holdings Manager'!$C$2:$O$100,13,FALSE)</f>
        <v>43</v>
      </c>
      <c r="D59" s="37">
        <v>2402444</v>
      </c>
      <c r="E59" s="37">
        <v>686330101</v>
      </c>
      <c r="F59" s="46">
        <f>VLOOKUP(D59,'Holdings Manager'!$C$2:$E$100,3,FALSE)</f>
        <v>113375</v>
      </c>
      <c r="G59" s="46">
        <f>VLOOKUP(D59,Sheet1!$C$1:$E$100,3,FALSE)</f>
        <v>113375</v>
      </c>
      <c r="H59" s="38">
        <f t="shared" si="1"/>
        <v>0</v>
      </c>
      <c r="I59" s="46">
        <f>VLOOKUP(D59,'Holdings Manager'!$C$2:$J$100,8,FALSE)</f>
        <v>20.059999999999999</v>
      </c>
      <c r="J59" s="46">
        <f>VLOOKUP(D59,Sheet1!$C$1:$J$100,8,FALSE)</f>
        <v>20.059999999999999</v>
      </c>
      <c r="K59" s="39">
        <f t="shared" si="2"/>
        <v>0</v>
      </c>
      <c r="L59" s="46">
        <f>VLOOKUP(D59,'Holdings Manager'!$C$2:$H$100,6,FALSE)</f>
        <v>2274302.5</v>
      </c>
      <c r="M59" s="46">
        <f>VLOOKUP(D59,Sheet1!$C$1:$H$100,6,FALSE)</f>
        <v>2274302.5</v>
      </c>
      <c r="N59" s="39">
        <f t="shared" si="3"/>
        <v>0</v>
      </c>
      <c r="O59" s="46">
        <f>IFERROR(SUMIF('Accruals Manager'!$B$2:$B$100,D59,'Accruals Manager'!$C$2:$C$100),0)</f>
        <v>0</v>
      </c>
      <c r="P59" s="46">
        <v>0</v>
      </c>
      <c r="Q59" s="38">
        <f t="shared" si="0"/>
        <v>0</v>
      </c>
      <c r="R59" s="40"/>
      <c r="S59" s="40"/>
    </row>
    <row r="60" spans="1:19" x14ac:dyDescent="0.2">
      <c r="A60" s="43">
        <v>45777</v>
      </c>
      <c r="B60" s="37" t="s">
        <v>66</v>
      </c>
      <c r="C60" s="44">
        <f>VLOOKUP(D60,'Holdings Manager'!$C$2:$O$100,13,FALSE)</f>
        <v>41</v>
      </c>
      <c r="D60" s="37">
        <v>2311614</v>
      </c>
      <c r="E60" s="37" t="s">
        <v>211</v>
      </c>
      <c r="F60" s="46">
        <f>VLOOKUP(D60,'Holdings Manager'!$C$2:$E$100,3,FALSE)</f>
        <v>7081</v>
      </c>
      <c r="G60" s="46">
        <f>VLOOKUP(D60,Sheet1!$C$1:$E$100,3,FALSE)</f>
        <v>7081</v>
      </c>
      <c r="H60" s="38">
        <f t="shared" si="1"/>
        <v>0</v>
      </c>
      <c r="I60" s="46">
        <f>VLOOKUP(D60,'Holdings Manager'!$C$2:$J$100,8,FALSE)</f>
        <v>397.49</v>
      </c>
      <c r="J60" s="46">
        <f>VLOOKUP(D60,Sheet1!$C$1:$J$100,8,FALSE)</f>
        <v>397.49</v>
      </c>
      <c r="K60" s="39">
        <f t="shared" si="2"/>
        <v>0</v>
      </c>
      <c r="L60" s="46">
        <f>VLOOKUP(D60,'Holdings Manager'!$C$2:$H$100,6,FALSE)</f>
        <v>2814626.69</v>
      </c>
      <c r="M60" s="46">
        <f>VLOOKUP(D60,Sheet1!$C$1:$H$100,6,FALSE)</f>
        <v>2814626.69</v>
      </c>
      <c r="N60" s="39">
        <f t="shared" si="3"/>
        <v>0</v>
      </c>
      <c r="O60" s="46">
        <f>IFERROR(SUMIF('Accruals Manager'!$B$2:$B$100,D60,'Accruals Manager'!$C$2:$C$100),0)</f>
        <v>4248.6000000000004</v>
      </c>
      <c r="P60" s="46">
        <v>4248.6000000000004</v>
      </c>
      <c r="Q60" s="38">
        <f t="shared" si="0"/>
        <v>0</v>
      </c>
      <c r="R60" s="40"/>
      <c r="S60" s="40"/>
    </row>
    <row r="61" spans="1:19" x14ac:dyDescent="0.2">
      <c r="A61" s="43">
        <v>45777</v>
      </c>
      <c r="B61" s="37" t="s">
        <v>66</v>
      </c>
      <c r="C61" s="44">
        <f>VLOOKUP(D61,'Holdings Manager'!$C$2:$O$100,13,FALSE)</f>
        <v>41</v>
      </c>
      <c r="D61" s="37">
        <v>2181334</v>
      </c>
      <c r="E61" s="37" t="s">
        <v>204</v>
      </c>
      <c r="F61" s="46">
        <f>VLOOKUP(D61,'Holdings Manager'!$C$2:$E$100,3,FALSE)</f>
        <v>10895</v>
      </c>
      <c r="G61" s="46">
        <f>VLOOKUP(D61,Sheet1!$C$1:$E$100,3,FALSE)</f>
        <v>10895</v>
      </c>
      <c r="H61" s="38">
        <f t="shared" si="1"/>
        <v>0</v>
      </c>
      <c r="I61" s="46">
        <f>VLOOKUP(D61,'Holdings Manager'!$C$2:$J$100,8,FALSE)</f>
        <v>219.56</v>
      </c>
      <c r="J61" s="46">
        <f>VLOOKUP(D61,Sheet1!$C$1:$J$100,8,FALSE)</f>
        <v>219.56</v>
      </c>
      <c r="K61" s="39">
        <f t="shared" si="2"/>
        <v>0</v>
      </c>
      <c r="L61" s="46">
        <f>VLOOKUP(D61,'Holdings Manager'!$C$2:$H$100,6,FALSE)</f>
        <v>2392106.2000000002</v>
      </c>
      <c r="M61" s="46">
        <f>VLOOKUP(D61,Sheet1!$C$1:$H$100,6,FALSE)</f>
        <v>2392106.2000000002</v>
      </c>
      <c r="N61" s="39">
        <f t="shared" si="3"/>
        <v>0</v>
      </c>
      <c r="O61" s="46">
        <f>IFERROR(SUMIF('Accruals Manager'!$B$2:$B$100,D61,'Accruals Manager'!$C$2:$C$100),0)</f>
        <v>0</v>
      </c>
      <c r="P61" s="46">
        <v>0</v>
      </c>
      <c r="Q61" s="38">
        <f t="shared" si="0"/>
        <v>0</v>
      </c>
      <c r="S61" s="40"/>
    </row>
    <row r="62" spans="1:19" x14ac:dyDescent="0.2">
      <c r="A62" s="43">
        <v>45777</v>
      </c>
      <c r="B62" s="37" t="s">
        <v>66</v>
      </c>
      <c r="C62" s="44">
        <f>VLOOKUP(D62,'Holdings Manager'!$C$2:$O$100,13,FALSE)</f>
        <v>41</v>
      </c>
      <c r="D62" s="37">
        <v>2125097</v>
      </c>
      <c r="E62" s="37">
        <v>124765108</v>
      </c>
      <c r="F62" s="46">
        <f>VLOOKUP(D62,'Holdings Manager'!$C$2:$E$100,3,FALSE)</f>
        <v>36153</v>
      </c>
      <c r="G62" s="46">
        <f>VLOOKUP(D62,Sheet1!$C$1:$E$100,3,FALSE)</f>
        <v>36153</v>
      </c>
      <c r="H62" s="38">
        <f t="shared" si="1"/>
        <v>0</v>
      </c>
      <c r="I62" s="46">
        <f>VLOOKUP(D62,'Holdings Manager'!$C$2:$J$100,8,FALSE)</f>
        <v>25.02</v>
      </c>
      <c r="J62" s="46">
        <f>VLOOKUP(D62,Sheet1!$C$1:$J$100,8,FALSE)</f>
        <v>25.02</v>
      </c>
      <c r="K62" s="39">
        <f t="shared" si="2"/>
        <v>0</v>
      </c>
      <c r="L62" s="46">
        <f>VLOOKUP(D62,'Holdings Manager'!$C$2:$H$100,6,FALSE)</f>
        <v>904548.06</v>
      </c>
      <c r="M62" s="46">
        <f>VLOOKUP(D62,Sheet1!$C$1:$H$100,6,FALSE)</f>
        <v>904548.06</v>
      </c>
      <c r="N62" s="39">
        <f t="shared" si="3"/>
        <v>0</v>
      </c>
      <c r="O62" s="46">
        <f>IFERROR(SUMIF('Accruals Manager'!$B$2:$B$100,D62,'Accruals Manager'!$C$2:$C$100),0)</f>
        <v>0</v>
      </c>
      <c r="P62" s="46">
        <v>0</v>
      </c>
      <c r="Q62" s="38">
        <f t="shared" si="0"/>
        <v>0</v>
      </c>
      <c r="R62" s="40"/>
      <c r="S62" s="40"/>
    </row>
    <row r="63" spans="1:19" x14ac:dyDescent="0.2">
      <c r="A63" s="43">
        <v>45777</v>
      </c>
      <c r="B63" s="37" t="s">
        <v>66</v>
      </c>
      <c r="C63" s="44">
        <f>VLOOKUP(D63,'Holdings Manager'!$C$2:$O$100,13,FALSE)</f>
        <v>41</v>
      </c>
      <c r="D63" s="37">
        <v>2124533</v>
      </c>
      <c r="E63" s="37">
        <v>878742204</v>
      </c>
      <c r="F63" s="46">
        <f>VLOOKUP(D63,'Holdings Manager'!$C$2:$E$100,3,FALSE)</f>
        <v>23934</v>
      </c>
      <c r="G63" s="46">
        <f>VLOOKUP(D63,Sheet1!$C$1:$E$100,3,FALSE)</f>
        <v>23934</v>
      </c>
      <c r="H63" s="38">
        <f t="shared" si="1"/>
        <v>0</v>
      </c>
      <c r="I63" s="46">
        <f>VLOOKUP(D63,'Holdings Manager'!$C$2:$J$100,8,FALSE)</f>
        <v>33.99</v>
      </c>
      <c r="J63" s="46">
        <f>VLOOKUP(D63,Sheet1!$C$1:$J$100,8,FALSE)</f>
        <v>33.99</v>
      </c>
      <c r="K63" s="39">
        <f t="shared" si="2"/>
        <v>0</v>
      </c>
      <c r="L63" s="46">
        <f>VLOOKUP(D63,'Holdings Manager'!$C$2:$H$100,6,FALSE)</f>
        <v>813516.66</v>
      </c>
      <c r="M63" s="46">
        <f>VLOOKUP(D63,Sheet1!$C$1:$H$100,6,FALSE)</f>
        <v>813516.66</v>
      </c>
      <c r="N63" s="39">
        <f t="shared" si="3"/>
        <v>0</v>
      </c>
      <c r="O63" s="46">
        <f>IFERROR(SUMIF('Accruals Manager'!$B$2:$B$100,D63,'Accruals Manager'!$C$2:$C$100),0)</f>
        <v>0</v>
      </c>
      <c r="P63" s="46">
        <v>0</v>
      </c>
      <c r="Q63" s="38">
        <f t="shared" si="0"/>
        <v>0</v>
      </c>
      <c r="R63" s="40"/>
      <c r="S63" s="40"/>
    </row>
    <row r="64" spans="1:19" x14ac:dyDescent="0.2">
      <c r="A64" s="43">
        <v>45777</v>
      </c>
      <c r="B64" s="37" t="s">
        <v>66</v>
      </c>
      <c r="C64" s="44">
        <f>VLOOKUP(D64,'Holdings Manager'!$C$2:$O$100,13,FALSE)</f>
        <v>43</v>
      </c>
      <c r="D64" s="37">
        <v>2031730</v>
      </c>
      <c r="E64" s="37">
        <v>294821608</v>
      </c>
      <c r="F64" s="46">
        <f>VLOOKUP(D64,'Holdings Manager'!$C$2:$E$100,3,FALSE)</f>
        <v>106536</v>
      </c>
      <c r="G64" s="46">
        <f>VLOOKUP(D64,Sheet1!$C$1:$E$100,3,FALSE)</f>
        <v>106536</v>
      </c>
      <c r="H64" s="38">
        <f t="shared" ref="H64:H70" si="4">F64-G64</f>
        <v>0</v>
      </c>
      <c r="I64" s="46">
        <f>VLOOKUP(D64,'Holdings Manager'!$C$2:$J$100,8,FALSE)</f>
        <v>8.24</v>
      </c>
      <c r="J64" s="46">
        <f>VLOOKUP(D64,Sheet1!$C$1:$J$100,8,FALSE)</f>
        <v>8.24</v>
      </c>
      <c r="K64" s="39">
        <f t="shared" ref="K64:K70" si="5">I64-J64</f>
        <v>0</v>
      </c>
      <c r="L64" s="46">
        <f>VLOOKUP(D64,'Holdings Manager'!$C$2:$H$100,6,FALSE)</f>
        <v>877856.64</v>
      </c>
      <c r="M64" s="46">
        <f>VLOOKUP(D64,Sheet1!$C$1:$H$100,6,FALSE)</f>
        <v>877856.64</v>
      </c>
      <c r="N64" s="39">
        <f t="shared" ref="N64:N70" si="6">L64-M64</f>
        <v>0</v>
      </c>
      <c r="O64" s="46">
        <f>IFERROR(SUMIF('Accruals Manager'!$B$2:$B$100,D64,'Accruals Manager'!$C$2:$C$100),0)</f>
        <v>0</v>
      </c>
      <c r="P64" s="46">
        <v>0</v>
      </c>
      <c r="Q64" s="38">
        <f t="shared" ref="Q64:Q70" si="7">O64-P64</f>
        <v>0</v>
      </c>
      <c r="R64" s="40"/>
      <c r="S64" s="40"/>
    </row>
    <row r="65" spans="1:19" x14ac:dyDescent="0.2">
      <c r="A65" s="43">
        <v>45777</v>
      </c>
      <c r="B65" s="37" t="s">
        <v>66</v>
      </c>
      <c r="C65" s="44">
        <f>VLOOKUP(D65,'Holdings Manager'!$C$2:$O$100,13,FALSE)</f>
        <v>41</v>
      </c>
      <c r="D65" s="37" t="s">
        <v>288</v>
      </c>
      <c r="E65" s="37" t="s">
        <v>298</v>
      </c>
      <c r="F65" s="46">
        <f>VLOOKUP(D65,'Holdings Manager'!$C$2:$E$100,3,FALSE)</f>
        <v>48</v>
      </c>
      <c r="G65" s="46">
        <f>VLOOKUP(D65,Sheet1!$C$1:$E$100,3,FALSE)</f>
        <v>48</v>
      </c>
      <c r="H65" s="38">
        <f t="shared" si="4"/>
        <v>0</v>
      </c>
      <c r="I65" s="46">
        <f>VLOOKUP(D65,'Holdings Manager'!$C$2:$J$100,8,FALSE)</f>
        <v>11.965</v>
      </c>
      <c r="J65" s="46">
        <f>VLOOKUP(D65,Sheet1!$C$1:$J$100,8,FALSE)</f>
        <v>11.96</v>
      </c>
      <c r="K65" s="39">
        <f t="shared" si="5"/>
        <v>4.9999999999990052E-3</v>
      </c>
      <c r="L65" s="46">
        <f>VLOOKUP(D65,'Holdings Manager'!$C$2:$H$100,6,FALSE)</f>
        <v>767.12</v>
      </c>
      <c r="M65" s="46">
        <f>VLOOKUP(D65,Sheet1!$C$1:$H$100,6,FALSE)</f>
        <v>765.35</v>
      </c>
      <c r="N65" s="39">
        <f t="shared" si="6"/>
        <v>1.7699999999999818</v>
      </c>
      <c r="O65" s="46">
        <f>IFERROR(SUMIF('Accruals Manager'!$B$2:$B$100,D65,'Accruals Manager'!$C$2:$C$100),0)</f>
        <v>24494.91</v>
      </c>
      <c r="P65" s="46">
        <v>24494.91</v>
      </c>
      <c r="Q65" s="38">
        <f t="shared" si="7"/>
        <v>0</v>
      </c>
      <c r="R65" s="40"/>
      <c r="S65" s="40"/>
    </row>
    <row r="66" spans="1:19" x14ac:dyDescent="0.2">
      <c r="A66" s="43">
        <v>45777</v>
      </c>
      <c r="B66" s="37" t="s">
        <v>66</v>
      </c>
      <c r="C66" s="44" t="str">
        <f>VLOOKUP(D66,'Holdings Manager'!$C$2:$O$100,13,FALSE)</f>
        <v>SF</v>
      </c>
      <c r="D66" s="37" t="s">
        <v>290</v>
      </c>
      <c r="E66" s="37" t="s">
        <v>290</v>
      </c>
      <c r="F66" s="46"/>
      <c r="G66" s="46"/>
      <c r="H66" s="38">
        <f t="shared" si="4"/>
        <v>0</v>
      </c>
      <c r="I66" s="46">
        <f>VLOOKUP(D66,'Holdings Manager'!$C$2:$J$100,8,FALSE)</f>
        <v>100</v>
      </c>
      <c r="J66" s="46">
        <f t="shared" ref="J66:J70" si="8">I66</f>
        <v>100</v>
      </c>
      <c r="K66" s="39">
        <f t="shared" si="5"/>
        <v>0</v>
      </c>
      <c r="L66" s="46">
        <f>VLOOKUP(D66,'Holdings Manager'!$C$2:$H$100,6,FALSE)</f>
        <v>543442.68000000005</v>
      </c>
      <c r="M66" s="46">
        <f>VLOOKUP(D66,Sheet1!$C$1:$H$100,6,FALSE)</f>
        <v>543442.68000000005</v>
      </c>
      <c r="N66" s="39">
        <f t="shared" si="6"/>
        <v>0</v>
      </c>
      <c r="O66" s="46">
        <f>IFERROR(SUMIF('Accruals Manager'!$B$2:$B$100,D66,'Accruals Manager'!$C$2:$C$100),0)</f>
        <v>1649.28</v>
      </c>
      <c r="P66" s="46">
        <v>1649.28</v>
      </c>
      <c r="Q66" s="38">
        <f t="shared" si="7"/>
        <v>0</v>
      </c>
      <c r="R66" s="40"/>
      <c r="S66" s="40"/>
    </row>
    <row r="67" spans="1:19" x14ac:dyDescent="0.2">
      <c r="A67" s="43">
        <v>45777</v>
      </c>
      <c r="B67" s="37" t="s">
        <v>66</v>
      </c>
      <c r="C67" s="44" t="str">
        <f>VLOOKUP(D67,'Holdings Manager'!$C$2:$O$100,13,FALSE)</f>
        <v>FC</v>
      </c>
      <c r="D67" s="37" t="s">
        <v>301</v>
      </c>
      <c r="E67" s="37" t="s">
        <v>301</v>
      </c>
      <c r="F67" s="46"/>
      <c r="G67" s="46"/>
      <c r="H67" s="38">
        <f t="shared" si="4"/>
        <v>0</v>
      </c>
      <c r="I67" s="46">
        <f>VLOOKUP(D67,'Holdings Manager'!$C$2:$J$100,8,FALSE)</f>
        <v>1</v>
      </c>
      <c r="J67" s="46">
        <f t="shared" si="8"/>
        <v>1</v>
      </c>
      <c r="K67" s="39">
        <f t="shared" si="5"/>
        <v>0</v>
      </c>
      <c r="L67" s="46">
        <f>VLOOKUP(D67,'Holdings Manager'!$C$2:$H$100,6,FALSE)</f>
        <v>16695.07</v>
      </c>
      <c r="M67" s="46">
        <f>VLOOKUP(D67,Sheet1!$C$1:$H$100,6,FALSE)</f>
        <v>16636.46</v>
      </c>
      <c r="N67" s="39">
        <f t="shared" si="6"/>
        <v>58.610000000000582</v>
      </c>
      <c r="O67" s="46">
        <f>IFERROR(SUMIF('Accruals Manager'!$B$2:$B$100,D67,'Accruals Manager'!$C$2:$C$100),0)</f>
        <v>0</v>
      </c>
      <c r="P67" s="46">
        <v>0</v>
      </c>
      <c r="Q67" s="38">
        <f t="shared" si="7"/>
        <v>0</v>
      </c>
      <c r="R67" s="40"/>
      <c r="S67" s="40"/>
    </row>
    <row r="68" spans="1:19" x14ac:dyDescent="0.2">
      <c r="A68" s="43"/>
      <c r="B68" s="37"/>
      <c r="C68" s="44"/>
      <c r="D68" s="37"/>
      <c r="E68" s="37"/>
      <c r="F68" s="43"/>
      <c r="G68" s="43"/>
      <c r="H68" s="38"/>
      <c r="I68" s="46"/>
      <c r="J68" s="46"/>
      <c r="K68" s="39"/>
      <c r="L68" s="46"/>
      <c r="M68" s="46"/>
      <c r="N68" s="39"/>
      <c r="O68" s="46"/>
      <c r="P68" s="46"/>
      <c r="Q68" s="38"/>
      <c r="R68" s="40"/>
      <c r="S68" s="40"/>
    </row>
    <row r="69" spans="1:19" x14ac:dyDescent="0.2">
      <c r="A69" s="43"/>
      <c r="B69" s="37"/>
      <c r="C69" s="44"/>
      <c r="D69" s="37"/>
      <c r="E69" s="43"/>
      <c r="F69" s="43"/>
      <c r="G69" s="43"/>
      <c r="H69" s="38"/>
      <c r="I69" s="46"/>
      <c r="J69" s="46"/>
      <c r="K69" s="39"/>
      <c r="L69" s="46"/>
      <c r="M69" s="46"/>
      <c r="N69" s="39"/>
      <c r="O69" s="46"/>
      <c r="P69" s="46"/>
      <c r="Q69" s="38"/>
      <c r="R69" s="40"/>
      <c r="S69" s="40"/>
    </row>
    <row r="70" spans="1:19" x14ac:dyDescent="0.2">
      <c r="A70" s="43"/>
      <c r="B70" s="37"/>
      <c r="C70" s="44"/>
      <c r="D70" s="43"/>
      <c r="E70" s="43"/>
      <c r="F70" s="43"/>
      <c r="G70" s="43"/>
      <c r="H70" s="38"/>
      <c r="I70" s="46"/>
      <c r="J70" s="46"/>
      <c r="K70" s="39"/>
      <c r="L70" s="46"/>
      <c r="M70" s="46"/>
      <c r="N70" s="39"/>
      <c r="O70" s="46"/>
      <c r="P70" s="46"/>
      <c r="Q70" s="38"/>
      <c r="R70" s="40"/>
      <c r="S70" s="40"/>
    </row>
    <row r="71" spans="1:19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39"/>
      <c r="L71" s="45"/>
      <c r="M71" s="47"/>
      <c r="N71" s="39"/>
      <c r="O71" s="46"/>
      <c r="P71" s="46"/>
      <c r="Q71" s="38"/>
      <c r="R71" s="40"/>
      <c r="S71" s="40"/>
    </row>
    <row r="72" spans="1:19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39"/>
      <c r="L72" s="45"/>
      <c r="M72" s="47"/>
      <c r="N72" s="39"/>
      <c r="O72" s="46"/>
      <c r="P72" s="46"/>
      <c r="Q72" s="38"/>
      <c r="R72" s="40"/>
      <c r="S72" s="40"/>
    </row>
    <row r="73" spans="1:19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39"/>
      <c r="L73" s="45"/>
      <c r="M73" s="47"/>
      <c r="N73" s="39"/>
      <c r="O73" s="46"/>
      <c r="P73" s="46"/>
      <c r="Q73" s="38"/>
      <c r="R73" s="40"/>
      <c r="S73" s="40"/>
    </row>
    <row r="74" spans="1:19" ht="15" x14ac:dyDescent="0.25">
      <c r="G74" s="48"/>
      <c r="H74" s="48"/>
      <c r="I74" s="48"/>
      <c r="J74" s="48"/>
      <c r="K74" s="48"/>
      <c r="L74" s="2"/>
      <c r="M74" s="2"/>
      <c r="N74" s="2"/>
      <c r="R74" s="2"/>
      <c r="S74" s="2"/>
    </row>
    <row r="75" spans="1:19" ht="15" x14ac:dyDescent="0.25">
      <c r="G75" s="35"/>
      <c r="H75" s="35"/>
      <c r="I75" s="35"/>
      <c r="J75" s="35"/>
      <c r="K75" s="35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2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2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2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2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7" customWidth="1"/>
    <col min="4" max="4" width="17" style="5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57" t="s">
        <v>81</v>
      </c>
      <c r="D1" s="57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385</v>
      </c>
      <c r="C2" s="57" t="s">
        <v>217</v>
      </c>
      <c r="D2" s="57" t="s">
        <v>216</v>
      </c>
      <c r="E2">
        <v>6707</v>
      </c>
      <c r="F2">
        <v>749104.83</v>
      </c>
      <c r="G2">
        <v>461.78</v>
      </c>
      <c r="H2">
        <v>3097158.46</v>
      </c>
      <c r="I2" t="s">
        <v>292</v>
      </c>
      <c r="J2">
        <v>461.78</v>
      </c>
      <c r="K2">
        <v>3097158.46</v>
      </c>
      <c r="L2">
        <v>749104.83</v>
      </c>
      <c r="M2" t="s">
        <v>292</v>
      </c>
      <c r="N2" s="34">
        <v>45777</v>
      </c>
      <c r="O2">
        <v>41</v>
      </c>
    </row>
    <row r="3" spans="1:15" x14ac:dyDescent="0.2">
      <c r="A3" t="s">
        <v>66</v>
      </c>
      <c r="B3" t="s">
        <v>386</v>
      </c>
      <c r="C3" s="57" t="s">
        <v>246</v>
      </c>
      <c r="D3" s="57" t="s">
        <v>245</v>
      </c>
      <c r="E3">
        <v>34626</v>
      </c>
      <c r="F3">
        <v>1530779.7</v>
      </c>
      <c r="G3">
        <v>95</v>
      </c>
      <c r="H3">
        <v>3289470</v>
      </c>
      <c r="I3" t="s">
        <v>292</v>
      </c>
      <c r="J3">
        <v>95</v>
      </c>
      <c r="K3">
        <v>3289470</v>
      </c>
      <c r="L3">
        <v>1530779.7</v>
      </c>
      <c r="M3" t="s">
        <v>292</v>
      </c>
      <c r="N3" s="34">
        <v>45777</v>
      </c>
      <c r="O3">
        <v>41</v>
      </c>
    </row>
    <row r="4" spans="1:15" x14ac:dyDescent="0.2">
      <c r="A4" t="s">
        <v>66</v>
      </c>
      <c r="B4" t="s">
        <v>387</v>
      </c>
      <c r="C4" s="57" t="s">
        <v>199</v>
      </c>
      <c r="D4" s="57" t="s">
        <v>198</v>
      </c>
      <c r="E4">
        <v>8554</v>
      </c>
      <c r="F4">
        <v>1038648.27</v>
      </c>
      <c r="G4">
        <v>170.44</v>
      </c>
      <c r="H4">
        <v>1457943.76</v>
      </c>
      <c r="I4" t="s">
        <v>292</v>
      </c>
      <c r="J4">
        <v>170.44</v>
      </c>
      <c r="K4">
        <v>1457943.76</v>
      </c>
      <c r="L4">
        <v>1038648.27</v>
      </c>
      <c r="M4" t="s">
        <v>292</v>
      </c>
      <c r="N4" s="34">
        <v>45777</v>
      </c>
      <c r="O4">
        <v>43</v>
      </c>
    </row>
    <row r="5" spans="1:15" x14ac:dyDescent="0.2">
      <c r="A5" t="s">
        <v>66</v>
      </c>
      <c r="B5" t="s">
        <v>388</v>
      </c>
      <c r="C5" s="57" t="s">
        <v>243</v>
      </c>
      <c r="D5" s="57">
        <v>799926100</v>
      </c>
      <c r="E5">
        <v>4782</v>
      </c>
      <c r="F5">
        <v>200211.12</v>
      </c>
      <c r="G5">
        <v>43.38</v>
      </c>
      <c r="H5">
        <v>207443.16</v>
      </c>
      <c r="I5" t="s">
        <v>292</v>
      </c>
      <c r="J5">
        <v>43.38</v>
      </c>
      <c r="K5">
        <v>207443.16</v>
      </c>
      <c r="L5">
        <v>200211.12</v>
      </c>
      <c r="M5" t="s">
        <v>292</v>
      </c>
      <c r="N5" s="34">
        <v>45777</v>
      </c>
      <c r="O5">
        <v>43</v>
      </c>
    </row>
    <row r="6" spans="1:15" x14ac:dyDescent="0.2">
      <c r="A6" t="s">
        <v>66</v>
      </c>
      <c r="B6" t="s">
        <v>389</v>
      </c>
      <c r="C6" s="57" t="s">
        <v>256</v>
      </c>
      <c r="D6" s="57" t="s">
        <v>255</v>
      </c>
      <c r="E6">
        <v>86349</v>
      </c>
      <c r="F6">
        <v>1044535.2</v>
      </c>
      <c r="G6">
        <v>30.23</v>
      </c>
      <c r="H6">
        <v>2610330.27</v>
      </c>
      <c r="I6" t="s">
        <v>292</v>
      </c>
      <c r="J6">
        <v>30.23</v>
      </c>
      <c r="K6">
        <v>2610330.27</v>
      </c>
      <c r="L6">
        <v>1044535.2</v>
      </c>
      <c r="M6" t="s">
        <v>292</v>
      </c>
      <c r="N6" s="34">
        <v>45777</v>
      </c>
      <c r="O6">
        <v>41</v>
      </c>
    </row>
    <row r="7" spans="1:15" x14ac:dyDescent="0.2">
      <c r="A7" t="s">
        <v>66</v>
      </c>
      <c r="B7" t="s">
        <v>390</v>
      </c>
      <c r="C7" s="57" t="s">
        <v>258</v>
      </c>
      <c r="D7" s="57" t="s">
        <v>391</v>
      </c>
      <c r="E7">
        <v>52815</v>
      </c>
      <c r="F7">
        <v>1321944.96</v>
      </c>
      <c r="G7">
        <v>37.330866</v>
      </c>
      <c r="H7">
        <v>1971629.68</v>
      </c>
      <c r="I7" t="s">
        <v>292</v>
      </c>
      <c r="J7">
        <v>32.840000000000003</v>
      </c>
      <c r="K7">
        <v>1734444.6</v>
      </c>
      <c r="L7">
        <v>1164042.6000000001</v>
      </c>
      <c r="M7" t="s">
        <v>301</v>
      </c>
      <c r="N7" s="34">
        <v>45777</v>
      </c>
      <c r="O7">
        <v>41</v>
      </c>
    </row>
    <row r="8" spans="1:15" x14ac:dyDescent="0.2">
      <c r="A8" t="s">
        <v>66</v>
      </c>
      <c r="B8" t="s">
        <v>392</v>
      </c>
      <c r="C8" s="57" t="s">
        <v>202</v>
      </c>
      <c r="D8" s="57" t="s">
        <v>201</v>
      </c>
      <c r="E8">
        <v>21463</v>
      </c>
      <c r="F8">
        <v>1381787.94</v>
      </c>
      <c r="G8">
        <v>106.06</v>
      </c>
      <c r="H8">
        <v>2276365.7799999998</v>
      </c>
      <c r="I8" t="s">
        <v>292</v>
      </c>
      <c r="J8">
        <v>106.06</v>
      </c>
      <c r="K8">
        <v>2276365.7799999998</v>
      </c>
      <c r="L8">
        <v>1381787.94</v>
      </c>
      <c r="M8" t="s">
        <v>292</v>
      </c>
      <c r="N8" s="34">
        <v>45777</v>
      </c>
      <c r="O8">
        <v>41</v>
      </c>
    </row>
    <row r="9" spans="1:15" x14ac:dyDescent="0.2">
      <c r="A9" t="s">
        <v>66</v>
      </c>
      <c r="B9" t="s">
        <v>393</v>
      </c>
      <c r="C9" s="57" t="s">
        <v>222</v>
      </c>
      <c r="D9" s="57" t="s">
        <v>221</v>
      </c>
      <c r="E9">
        <v>22520</v>
      </c>
      <c r="F9">
        <v>1342474.76</v>
      </c>
      <c r="G9">
        <v>107.89</v>
      </c>
      <c r="H9">
        <v>2429682.7999999998</v>
      </c>
      <c r="I9" t="s">
        <v>292</v>
      </c>
      <c r="J9">
        <v>107.89</v>
      </c>
      <c r="K9">
        <v>2429682.7999999998</v>
      </c>
      <c r="L9">
        <v>1342474.76</v>
      </c>
      <c r="M9" t="s">
        <v>292</v>
      </c>
      <c r="N9" s="34">
        <v>45777</v>
      </c>
      <c r="O9">
        <v>43</v>
      </c>
    </row>
    <row r="10" spans="1:15" x14ac:dyDescent="0.2">
      <c r="A10" t="s">
        <v>66</v>
      </c>
      <c r="B10" t="s">
        <v>394</v>
      </c>
      <c r="C10" s="57" t="s">
        <v>192</v>
      </c>
      <c r="D10" s="57" t="s">
        <v>191</v>
      </c>
      <c r="E10">
        <v>2959</v>
      </c>
      <c r="F10">
        <v>2191968.42</v>
      </c>
      <c r="G10">
        <v>668.08</v>
      </c>
      <c r="H10">
        <v>1976848.72</v>
      </c>
      <c r="I10" t="s">
        <v>292</v>
      </c>
      <c r="J10">
        <v>668.08</v>
      </c>
      <c r="K10">
        <v>1976848.72</v>
      </c>
      <c r="L10">
        <v>2191968.42</v>
      </c>
      <c r="M10" t="s">
        <v>292</v>
      </c>
      <c r="N10" s="34">
        <v>45777</v>
      </c>
      <c r="O10">
        <v>43</v>
      </c>
    </row>
    <row r="11" spans="1:15" x14ac:dyDescent="0.2">
      <c r="A11" t="s">
        <v>66</v>
      </c>
      <c r="B11" t="s">
        <v>395</v>
      </c>
      <c r="C11" s="57" t="s">
        <v>219</v>
      </c>
      <c r="D11" s="57">
        <v>398438408</v>
      </c>
      <c r="E11">
        <v>77906</v>
      </c>
      <c r="F11">
        <v>1333236.42</v>
      </c>
      <c r="G11">
        <v>6.95</v>
      </c>
      <c r="H11">
        <v>541446.69999999995</v>
      </c>
      <c r="I11" t="s">
        <v>292</v>
      </c>
      <c r="J11">
        <v>6.95</v>
      </c>
      <c r="K11">
        <v>541446.69999999995</v>
      </c>
      <c r="L11">
        <v>1333236.42</v>
      </c>
      <c r="M11" t="s">
        <v>292</v>
      </c>
      <c r="N11" s="34">
        <v>45777</v>
      </c>
      <c r="O11">
        <v>43</v>
      </c>
    </row>
    <row r="12" spans="1:15" x14ac:dyDescent="0.2">
      <c r="A12" t="s">
        <v>66</v>
      </c>
      <c r="B12" t="s">
        <v>396</v>
      </c>
      <c r="C12" s="57" t="s">
        <v>225</v>
      </c>
      <c r="D12" s="57" t="s">
        <v>224</v>
      </c>
      <c r="E12">
        <v>63100</v>
      </c>
      <c r="F12">
        <v>802989</v>
      </c>
      <c r="G12">
        <v>12.9</v>
      </c>
      <c r="H12">
        <v>813990</v>
      </c>
      <c r="I12" t="s">
        <v>292</v>
      </c>
      <c r="J12">
        <v>12.9</v>
      </c>
      <c r="K12">
        <v>813990</v>
      </c>
      <c r="L12">
        <v>802989</v>
      </c>
      <c r="M12" t="s">
        <v>292</v>
      </c>
      <c r="N12" s="34">
        <v>45777</v>
      </c>
      <c r="O12">
        <v>43</v>
      </c>
    </row>
    <row r="13" spans="1:15" x14ac:dyDescent="0.2">
      <c r="A13" t="s">
        <v>66</v>
      </c>
      <c r="B13" t="s">
        <v>397</v>
      </c>
      <c r="C13" s="57" t="s">
        <v>207</v>
      </c>
      <c r="D13" s="57">
        <v>202712600</v>
      </c>
      <c r="E13">
        <v>9424</v>
      </c>
      <c r="F13">
        <v>673226.34</v>
      </c>
      <c r="G13">
        <v>106</v>
      </c>
      <c r="H13">
        <v>998944</v>
      </c>
      <c r="I13" t="s">
        <v>292</v>
      </c>
      <c r="J13">
        <v>106</v>
      </c>
      <c r="K13">
        <v>998944</v>
      </c>
      <c r="L13">
        <v>673226.34</v>
      </c>
      <c r="M13" t="s">
        <v>292</v>
      </c>
      <c r="N13" s="34">
        <v>45777</v>
      </c>
      <c r="O13">
        <v>43</v>
      </c>
    </row>
    <row r="14" spans="1:15" x14ac:dyDescent="0.2">
      <c r="A14" t="s">
        <v>66</v>
      </c>
      <c r="B14" t="s">
        <v>398</v>
      </c>
      <c r="C14" s="57" t="s">
        <v>281</v>
      </c>
      <c r="D14" s="57" t="s">
        <v>324</v>
      </c>
      <c r="E14">
        <v>38036</v>
      </c>
      <c r="F14">
        <v>724686.58</v>
      </c>
      <c r="G14">
        <v>24.897452000000001</v>
      </c>
      <c r="H14">
        <v>946999.47</v>
      </c>
      <c r="I14" t="s">
        <v>292</v>
      </c>
      <c r="J14">
        <v>18.64</v>
      </c>
      <c r="K14">
        <v>708991.04</v>
      </c>
      <c r="L14">
        <v>560625.9</v>
      </c>
      <c r="M14" t="s">
        <v>299</v>
      </c>
      <c r="N14" s="34">
        <v>45777</v>
      </c>
      <c r="O14">
        <v>41</v>
      </c>
    </row>
    <row r="15" spans="1:15" x14ac:dyDescent="0.2">
      <c r="A15" t="s">
        <v>66</v>
      </c>
      <c r="B15" t="s">
        <v>399</v>
      </c>
      <c r="C15" s="57" t="s">
        <v>263</v>
      </c>
      <c r="D15" s="57" t="s">
        <v>322</v>
      </c>
      <c r="E15">
        <v>19812</v>
      </c>
      <c r="F15">
        <v>1652032.46</v>
      </c>
      <c r="G15">
        <v>115.43695</v>
      </c>
      <c r="H15">
        <v>2287036.85</v>
      </c>
      <c r="I15" t="s">
        <v>292</v>
      </c>
      <c r="J15">
        <v>101.55</v>
      </c>
      <c r="K15">
        <v>2011908.6</v>
      </c>
      <c r="L15">
        <v>1454739.68</v>
      </c>
      <c r="M15" t="s">
        <v>301</v>
      </c>
      <c r="N15" s="34">
        <v>45777</v>
      </c>
      <c r="O15">
        <v>41</v>
      </c>
    </row>
    <row r="16" spans="1:15" x14ac:dyDescent="0.2">
      <c r="A16" t="s">
        <v>66</v>
      </c>
      <c r="B16" t="s">
        <v>400</v>
      </c>
      <c r="C16" s="57" t="s">
        <v>196</v>
      </c>
      <c r="D16" s="57" t="s">
        <v>195</v>
      </c>
      <c r="E16">
        <v>31102</v>
      </c>
      <c r="F16">
        <v>1940699.87</v>
      </c>
      <c r="G16">
        <v>106</v>
      </c>
      <c r="H16">
        <v>3296812</v>
      </c>
      <c r="I16" t="s">
        <v>292</v>
      </c>
      <c r="J16">
        <v>106</v>
      </c>
      <c r="K16">
        <v>3296812</v>
      </c>
      <c r="L16">
        <v>1940699.87</v>
      </c>
      <c r="M16" t="s">
        <v>292</v>
      </c>
      <c r="N16" s="34">
        <v>45777</v>
      </c>
      <c r="O16">
        <v>41</v>
      </c>
    </row>
    <row r="17" spans="1:15" x14ac:dyDescent="0.2">
      <c r="A17" t="s">
        <v>66</v>
      </c>
      <c r="B17" t="s">
        <v>401</v>
      </c>
      <c r="C17" s="57" t="s">
        <v>214</v>
      </c>
      <c r="D17" s="57" t="s">
        <v>213</v>
      </c>
      <c r="E17">
        <v>25301</v>
      </c>
      <c r="F17">
        <v>1111440.0900000001</v>
      </c>
      <c r="G17">
        <v>49.71</v>
      </c>
      <c r="H17">
        <v>1257712.71</v>
      </c>
      <c r="I17" t="s">
        <v>292</v>
      </c>
      <c r="J17">
        <v>49.71</v>
      </c>
      <c r="K17">
        <v>1257712.71</v>
      </c>
      <c r="L17">
        <v>1111440.0900000001</v>
      </c>
      <c r="M17" t="s">
        <v>292</v>
      </c>
      <c r="N17" s="34">
        <v>45777</v>
      </c>
      <c r="O17">
        <v>43</v>
      </c>
    </row>
    <row r="18" spans="1:15" x14ac:dyDescent="0.2">
      <c r="A18" t="s">
        <v>66</v>
      </c>
      <c r="B18" t="s">
        <v>402</v>
      </c>
      <c r="C18" s="57" t="s">
        <v>229</v>
      </c>
      <c r="D18" s="57" t="s">
        <v>228</v>
      </c>
      <c r="E18">
        <v>17798</v>
      </c>
      <c r="F18">
        <v>599792.6</v>
      </c>
      <c r="G18">
        <v>75.39</v>
      </c>
      <c r="H18">
        <v>1341791.22</v>
      </c>
      <c r="I18" t="s">
        <v>292</v>
      </c>
      <c r="J18">
        <v>75.39</v>
      </c>
      <c r="K18">
        <v>1341791.22</v>
      </c>
      <c r="L18">
        <v>599792.6</v>
      </c>
      <c r="M18" t="s">
        <v>292</v>
      </c>
      <c r="N18" s="34">
        <v>45777</v>
      </c>
      <c r="O18">
        <v>41</v>
      </c>
    </row>
    <row r="19" spans="1:15" x14ac:dyDescent="0.2">
      <c r="A19" t="s">
        <v>66</v>
      </c>
      <c r="B19" t="s">
        <v>403</v>
      </c>
      <c r="C19" s="57" t="s">
        <v>278</v>
      </c>
      <c r="D19" s="57" t="s">
        <v>319</v>
      </c>
      <c r="E19">
        <v>18508</v>
      </c>
      <c r="F19">
        <v>1082850.49</v>
      </c>
      <c r="G19">
        <v>155.275148</v>
      </c>
      <c r="H19">
        <v>2873832.43</v>
      </c>
      <c r="I19" t="s">
        <v>292</v>
      </c>
      <c r="J19">
        <v>116.25</v>
      </c>
      <c r="K19">
        <v>2151555</v>
      </c>
      <c r="L19">
        <v>831603.29</v>
      </c>
      <c r="M19" t="s">
        <v>299</v>
      </c>
      <c r="N19" s="34">
        <v>45777</v>
      </c>
      <c r="O19">
        <v>41</v>
      </c>
    </row>
    <row r="20" spans="1:15" x14ac:dyDescent="0.2">
      <c r="A20" t="s">
        <v>66</v>
      </c>
      <c r="B20" t="s">
        <v>404</v>
      </c>
      <c r="C20" s="57" t="s">
        <v>275</v>
      </c>
      <c r="D20" s="57" t="s">
        <v>405</v>
      </c>
      <c r="E20">
        <v>40132</v>
      </c>
      <c r="F20">
        <v>1268073.22</v>
      </c>
      <c r="G20">
        <v>31.388954999999999</v>
      </c>
      <c r="H20">
        <v>1259701.52</v>
      </c>
      <c r="I20" t="s">
        <v>292</v>
      </c>
      <c r="J20">
        <v>23.5</v>
      </c>
      <c r="K20">
        <v>943102</v>
      </c>
      <c r="L20">
        <v>977796.4</v>
      </c>
      <c r="M20" t="s">
        <v>299</v>
      </c>
      <c r="N20" s="34">
        <v>45777</v>
      </c>
      <c r="O20">
        <v>41</v>
      </c>
    </row>
    <row r="21" spans="1:15" x14ac:dyDescent="0.2">
      <c r="A21" t="s">
        <v>66</v>
      </c>
      <c r="B21" t="s">
        <v>406</v>
      </c>
      <c r="C21" s="57" t="s">
        <v>234</v>
      </c>
      <c r="D21" s="57">
        <v>641069406</v>
      </c>
      <c r="E21">
        <v>4651</v>
      </c>
      <c r="F21">
        <v>497665.95</v>
      </c>
      <c r="G21">
        <v>106.59</v>
      </c>
      <c r="H21">
        <v>495750.09</v>
      </c>
      <c r="I21" t="s">
        <v>292</v>
      </c>
      <c r="J21">
        <v>106.59</v>
      </c>
      <c r="K21">
        <v>495750.09</v>
      </c>
      <c r="L21">
        <v>497665.95</v>
      </c>
      <c r="M21" t="s">
        <v>292</v>
      </c>
      <c r="N21" s="34">
        <v>45777</v>
      </c>
      <c r="O21">
        <v>43</v>
      </c>
    </row>
    <row r="22" spans="1:15" x14ac:dyDescent="0.2">
      <c r="A22" t="s">
        <v>66</v>
      </c>
      <c r="B22" t="s">
        <v>407</v>
      </c>
      <c r="C22" s="57">
        <v>7333378</v>
      </c>
      <c r="D22" s="57">
        <v>733337901</v>
      </c>
      <c r="E22">
        <v>9</v>
      </c>
      <c r="F22">
        <v>2466.52</v>
      </c>
      <c r="G22">
        <v>716.27624000000003</v>
      </c>
      <c r="H22">
        <v>6446.49</v>
      </c>
      <c r="I22" t="s">
        <v>292</v>
      </c>
      <c r="J22">
        <v>588.6</v>
      </c>
      <c r="K22">
        <v>5297.4</v>
      </c>
      <c r="L22">
        <v>2460.6</v>
      </c>
      <c r="M22" t="s">
        <v>314</v>
      </c>
      <c r="N22" s="34">
        <v>45777</v>
      </c>
      <c r="O22">
        <v>41</v>
      </c>
    </row>
    <row r="23" spans="1:15" x14ac:dyDescent="0.2">
      <c r="A23" t="s">
        <v>66</v>
      </c>
      <c r="B23" t="s">
        <v>408</v>
      </c>
      <c r="C23" s="57">
        <v>7124594</v>
      </c>
      <c r="D23" s="57">
        <v>712459908</v>
      </c>
      <c r="E23">
        <v>19</v>
      </c>
      <c r="F23">
        <v>2934.94</v>
      </c>
      <c r="G23">
        <v>223.060542</v>
      </c>
      <c r="H23">
        <v>4238.1499999999996</v>
      </c>
      <c r="I23" t="s">
        <v>292</v>
      </c>
      <c r="J23">
        <v>183.3</v>
      </c>
      <c r="K23">
        <v>3482.7</v>
      </c>
      <c r="L23">
        <v>2927.9</v>
      </c>
      <c r="M23" t="s">
        <v>314</v>
      </c>
      <c r="N23" s="34">
        <v>45777</v>
      </c>
      <c r="O23">
        <v>41</v>
      </c>
    </row>
    <row r="24" spans="1:15" x14ac:dyDescent="0.2">
      <c r="A24" t="s">
        <v>66</v>
      </c>
      <c r="B24" t="s">
        <v>409</v>
      </c>
      <c r="C24" s="57">
        <v>6986041</v>
      </c>
      <c r="D24" s="57">
        <v>698604006</v>
      </c>
      <c r="E24">
        <v>32169</v>
      </c>
      <c r="F24">
        <v>1230748.9099999999</v>
      </c>
      <c r="G24">
        <v>21.151150000000001</v>
      </c>
      <c r="H24">
        <v>680411.34</v>
      </c>
      <c r="I24" t="s">
        <v>292</v>
      </c>
      <c r="J24">
        <v>3017</v>
      </c>
      <c r="K24">
        <v>97053873</v>
      </c>
      <c r="L24">
        <v>134820751</v>
      </c>
      <c r="M24" t="s">
        <v>296</v>
      </c>
      <c r="N24" s="34">
        <v>45777</v>
      </c>
      <c r="O24">
        <v>41</v>
      </c>
    </row>
    <row r="25" spans="1:15" x14ac:dyDescent="0.2">
      <c r="A25" t="s">
        <v>66</v>
      </c>
      <c r="B25" t="s">
        <v>410</v>
      </c>
      <c r="C25" s="57">
        <v>6640682</v>
      </c>
      <c r="D25" s="57">
        <v>664068004</v>
      </c>
      <c r="E25">
        <v>39496</v>
      </c>
      <c r="F25">
        <v>1120569.08</v>
      </c>
      <c r="G25">
        <v>17.757992000000002</v>
      </c>
      <c r="H25">
        <v>701369.66</v>
      </c>
      <c r="I25" t="s">
        <v>292</v>
      </c>
      <c r="J25">
        <v>2533</v>
      </c>
      <c r="K25">
        <v>100043368</v>
      </c>
      <c r="L25">
        <v>122635080</v>
      </c>
      <c r="M25" t="s">
        <v>296</v>
      </c>
      <c r="N25" s="34">
        <v>45777</v>
      </c>
      <c r="O25">
        <v>41</v>
      </c>
    </row>
    <row r="26" spans="1:15" x14ac:dyDescent="0.2">
      <c r="A26" t="s">
        <v>66</v>
      </c>
      <c r="B26" t="s">
        <v>411</v>
      </c>
      <c r="C26" s="57">
        <v>6555805</v>
      </c>
      <c r="D26" s="57">
        <v>655580009</v>
      </c>
      <c r="E26">
        <v>25249</v>
      </c>
      <c r="F26">
        <v>928248.68</v>
      </c>
      <c r="G26">
        <v>29.318563999999999</v>
      </c>
      <c r="H26">
        <v>740264.43</v>
      </c>
      <c r="I26" t="s">
        <v>292</v>
      </c>
      <c r="J26">
        <v>4182</v>
      </c>
      <c r="K26">
        <v>105591318</v>
      </c>
      <c r="L26">
        <v>101620319</v>
      </c>
      <c r="M26" t="s">
        <v>296</v>
      </c>
      <c r="N26" s="34">
        <v>45777</v>
      </c>
      <c r="O26">
        <v>41</v>
      </c>
    </row>
    <row r="27" spans="1:15" x14ac:dyDescent="0.2">
      <c r="A27" t="s">
        <v>66</v>
      </c>
      <c r="B27" t="s">
        <v>412</v>
      </c>
      <c r="C27" s="57">
        <v>6054603</v>
      </c>
      <c r="D27" s="57">
        <v>605460005</v>
      </c>
      <c r="E27">
        <v>96454</v>
      </c>
      <c r="F27">
        <v>1013542.58</v>
      </c>
      <c r="G27">
        <v>6.9685920000000001</v>
      </c>
      <c r="H27">
        <v>672148.6</v>
      </c>
      <c r="I27" t="s">
        <v>292</v>
      </c>
      <c r="J27">
        <v>994</v>
      </c>
      <c r="K27">
        <v>95875276</v>
      </c>
      <c r="L27">
        <v>110922100</v>
      </c>
      <c r="M27" t="s">
        <v>296</v>
      </c>
      <c r="N27" s="34">
        <v>45777</v>
      </c>
      <c r="O27">
        <v>41</v>
      </c>
    </row>
    <row r="28" spans="1:15" x14ac:dyDescent="0.2">
      <c r="A28" t="s">
        <v>66</v>
      </c>
      <c r="B28" t="s">
        <v>413</v>
      </c>
      <c r="C28" s="57">
        <v>5999330</v>
      </c>
      <c r="D28" s="57">
        <v>599933900</v>
      </c>
      <c r="E28">
        <v>7829</v>
      </c>
      <c r="F28">
        <v>1325585.24</v>
      </c>
      <c r="G28">
        <v>109.650893</v>
      </c>
      <c r="H28">
        <v>858456.84</v>
      </c>
      <c r="I28" t="s">
        <v>292</v>
      </c>
      <c r="J28">
        <v>96.46</v>
      </c>
      <c r="K28">
        <v>755185.34</v>
      </c>
      <c r="L28">
        <v>1169677.98</v>
      </c>
      <c r="M28" t="s">
        <v>301</v>
      </c>
      <c r="N28" s="34">
        <v>45777</v>
      </c>
      <c r="O28">
        <v>41</v>
      </c>
    </row>
    <row r="29" spans="1:15" x14ac:dyDescent="0.2">
      <c r="A29" t="s">
        <v>66</v>
      </c>
      <c r="B29" t="s">
        <v>261</v>
      </c>
      <c r="C29" s="57">
        <v>5889505</v>
      </c>
      <c r="D29" s="57">
        <v>588950907</v>
      </c>
      <c r="E29">
        <v>62892</v>
      </c>
      <c r="F29">
        <v>1298118.46</v>
      </c>
      <c r="G29">
        <v>32.840704000000002</v>
      </c>
      <c r="H29">
        <v>2065417.55</v>
      </c>
      <c r="I29" t="s">
        <v>292</v>
      </c>
      <c r="J29">
        <v>28.89</v>
      </c>
      <c r="K29">
        <v>1816949.88</v>
      </c>
      <c r="L29">
        <v>1143062.1000000001</v>
      </c>
      <c r="M29" t="s">
        <v>301</v>
      </c>
      <c r="N29" s="34">
        <v>45777</v>
      </c>
      <c r="O29">
        <v>41</v>
      </c>
    </row>
    <row r="30" spans="1:15" x14ac:dyDescent="0.2">
      <c r="A30" t="s">
        <v>66</v>
      </c>
      <c r="B30" t="s">
        <v>262</v>
      </c>
      <c r="C30" s="57">
        <v>4741844</v>
      </c>
      <c r="D30" s="57">
        <v>474184900</v>
      </c>
      <c r="E30">
        <v>9003</v>
      </c>
      <c r="F30">
        <v>924681.78</v>
      </c>
      <c r="G30">
        <v>138.56980999999999</v>
      </c>
      <c r="H30">
        <v>1247544</v>
      </c>
      <c r="I30" t="s">
        <v>292</v>
      </c>
      <c r="J30">
        <v>121.9</v>
      </c>
      <c r="K30">
        <v>1097465.7</v>
      </c>
      <c r="L30">
        <v>814231.32</v>
      </c>
      <c r="M30" t="s">
        <v>301</v>
      </c>
      <c r="N30" s="34">
        <v>45777</v>
      </c>
      <c r="O30">
        <v>41</v>
      </c>
    </row>
    <row r="31" spans="1:15" x14ac:dyDescent="0.2">
      <c r="A31" t="s">
        <v>66</v>
      </c>
      <c r="B31" t="s">
        <v>414</v>
      </c>
      <c r="C31" s="57">
        <v>4031879</v>
      </c>
      <c r="D31" s="57">
        <v>403187909</v>
      </c>
      <c r="E31">
        <v>46903</v>
      </c>
      <c r="F31">
        <v>1007631.15</v>
      </c>
      <c r="G31">
        <v>36.580610999999998</v>
      </c>
      <c r="H31">
        <v>1715740.39</v>
      </c>
      <c r="I31" t="s">
        <v>292</v>
      </c>
      <c r="J31">
        <v>32.18</v>
      </c>
      <c r="K31">
        <v>1509338.54</v>
      </c>
      <c r="L31">
        <v>883335.32</v>
      </c>
      <c r="M31" t="s">
        <v>301</v>
      </c>
      <c r="N31" s="34">
        <v>45777</v>
      </c>
      <c r="O31">
        <v>41</v>
      </c>
    </row>
    <row r="32" spans="1:15" x14ac:dyDescent="0.2">
      <c r="A32" t="s">
        <v>66</v>
      </c>
      <c r="B32" t="s">
        <v>415</v>
      </c>
      <c r="C32" s="57">
        <v>2989044</v>
      </c>
      <c r="D32" s="57" t="s">
        <v>287</v>
      </c>
      <c r="E32">
        <v>10179</v>
      </c>
      <c r="F32">
        <v>730043.87</v>
      </c>
      <c r="G32">
        <v>71.790000000000006</v>
      </c>
      <c r="H32">
        <v>730750.41</v>
      </c>
      <c r="I32" t="s">
        <v>292</v>
      </c>
      <c r="J32">
        <v>71.790000000000006</v>
      </c>
      <c r="K32">
        <v>730750.41</v>
      </c>
      <c r="L32">
        <v>730043.87</v>
      </c>
      <c r="M32" t="s">
        <v>292</v>
      </c>
      <c r="N32" s="34">
        <v>45777</v>
      </c>
      <c r="O32">
        <v>43</v>
      </c>
    </row>
    <row r="33" spans="1:15" x14ac:dyDescent="0.2">
      <c r="A33" t="s">
        <v>66</v>
      </c>
      <c r="B33" t="s">
        <v>416</v>
      </c>
      <c r="C33" s="57">
        <v>2898957</v>
      </c>
      <c r="D33" s="57">
        <v>892331307</v>
      </c>
      <c r="E33">
        <v>3672</v>
      </c>
      <c r="F33">
        <v>701632.26</v>
      </c>
      <c r="G33">
        <v>191.22</v>
      </c>
      <c r="H33">
        <v>702159.84</v>
      </c>
      <c r="I33" t="s">
        <v>292</v>
      </c>
      <c r="J33">
        <v>191.22</v>
      </c>
      <c r="K33">
        <v>702159.84</v>
      </c>
      <c r="L33">
        <v>701632.26</v>
      </c>
      <c r="M33" t="s">
        <v>292</v>
      </c>
      <c r="N33" s="34">
        <v>45777</v>
      </c>
      <c r="O33">
        <v>43</v>
      </c>
    </row>
    <row r="34" spans="1:15" x14ac:dyDescent="0.2">
      <c r="A34" t="s">
        <v>66</v>
      </c>
      <c r="B34" t="s">
        <v>417</v>
      </c>
      <c r="C34" s="57">
        <v>2821481</v>
      </c>
      <c r="D34" s="57">
        <v>835699307</v>
      </c>
      <c r="E34">
        <v>123250</v>
      </c>
      <c r="F34">
        <v>1194785.5</v>
      </c>
      <c r="G34">
        <v>26</v>
      </c>
      <c r="H34">
        <v>3204500</v>
      </c>
      <c r="I34" t="s">
        <v>292</v>
      </c>
      <c r="J34">
        <v>26</v>
      </c>
      <c r="K34">
        <v>3204500</v>
      </c>
      <c r="L34">
        <v>1194785.5</v>
      </c>
      <c r="M34" t="s">
        <v>292</v>
      </c>
      <c r="N34" s="34">
        <v>45777</v>
      </c>
      <c r="O34">
        <v>43</v>
      </c>
    </row>
    <row r="35" spans="1:15" x14ac:dyDescent="0.2">
      <c r="A35" t="s">
        <v>66</v>
      </c>
      <c r="B35" t="s">
        <v>418</v>
      </c>
      <c r="C35" s="57">
        <v>2803025</v>
      </c>
      <c r="D35" s="57" t="s">
        <v>209</v>
      </c>
      <c r="E35">
        <v>28100</v>
      </c>
      <c r="F35">
        <v>698420</v>
      </c>
      <c r="G35">
        <v>26.21</v>
      </c>
      <c r="H35">
        <v>736501</v>
      </c>
      <c r="I35" t="s">
        <v>292</v>
      </c>
      <c r="J35">
        <v>26.21</v>
      </c>
      <c r="K35">
        <v>736501</v>
      </c>
      <c r="L35">
        <v>698420</v>
      </c>
      <c r="M35" t="s">
        <v>292</v>
      </c>
      <c r="N35" s="34">
        <v>45777</v>
      </c>
      <c r="O35">
        <v>41</v>
      </c>
    </row>
    <row r="36" spans="1:15" x14ac:dyDescent="0.2">
      <c r="A36" t="s">
        <v>66</v>
      </c>
      <c r="B36" t="s">
        <v>419</v>
      </c>
      <c r="C36" s="57">
        <v>2775135</v>
      </c>
      <c r="D36" s="57">
        <v>803054204</v>
      </c>
      <c r="E36">
        <v>10996</v>
      </c>
      <c r="F36">
        <v>1625302.75</v>
      </c>
      <c r="G36">
        <v>292.19</v>
      </c>
      <c r="H36">
        <v>3212921.24</v>
      </c>
      <c r="I36" t="s">
        <v>292</v>
      </c>
      <c r="J36">
        <v>292.19</v>
      </c>
      <c r="K36">
        <v>3212921.24</v>
      </c>
      <c r="L36">
        <v>1625302.75</v>
      </c>
      <c r="M36" t="s">
        <v>292</v>
      </c>
      <c r="N36" s="34">
        <v>45777</v>
      </c>
      <c r="O36">
        <v>43</v>
      </c>
    </row>
    <row r="37" spans="1:15" x14ac:dyDescent="0.2">
      <c r="A37" t="s">
        <v>66</v>
      </c>
      <c r="B37" t="s">
        <v>420</v>
      </c>
      <c r="C37" s="57">
        <v>2748472</v>
      </c>
      <c r="D37" s="57" t="s">
        <v>286</v>
      </c>
      <c r="E37">
        <v>9466</v>
      </c>
      <c r="F37">
        <v>486948.11</v>
      </c>
      <c r="G37">
        <v>52.61</v>
      </c>
      <c r="H37">
        <v>498006.26</v>
      </c>
      <c r="I37" t="s">
        <v>292</v>
      </c>
      <c r="J37">
        <v>52.61</v>
      </c>
      <c r="K37">
        <v>498006.26</v>
      </c>
      <c r="L37">
        <v>486948.11</v>
      </c>
      <c r="M37" t="s">
        <v>292</v>
      </c>
      <c r="N37" s="34">
        <v>45777</v>
      </c>
      <c r="O37">
        <v>43</v>
      </c>
    </row>
    <row r="38" spans="1:15" x14ac:dyDescent="0.2">
      <c r="A38" t="s">
        <v>66</v>
      </c>
      <c r="B38" t="s">
        <v>421</v>
      </c>
      <c r="C38" s="57">
        <v>2747327</v>
      </c>
      <c r="D38" s="57">
        <v>606822104</v>
      </c>
      <c r="E38">
        <v>17500</v>
      </c>
      <c r="F38">
        <v>253454</v>
      </c>
      <c r="G38">
        <v>12.64</v>
      </c>
      <c r="H38">
        <v>221200</v>
      </c>
      <c r="I38" t="s">
        <v>292</v>
      </c>
      <c r="J38">
        <v>12.64</v>
      </c>
      <c r="K38">
        <v>221200</v>
      </c>
      <c r="L38">
        <v>253454</v>
      </c>
      <c r="M38" t="s">
        <v>292</v>
      </c>
      <c r="N38" s="34">
        <v>45777</v>
      </c>
      <c r="O38">
        <v>43</v>
      </c>
    </row>
    <row r="39" spans="1:15" x14ac:dyDescent="0.2">
      <c r="A39" t="s">
        <v>66</v>
      </c>
      <c r="B39" t="s">
        <v>422</v>
      </c>
      <c r="C39" s="57">
        <v>2739001</v>
      </c>
      <c r="D39" s="57">
        <v>775781206</v>
      </c>
      <c r="E39">
        <v>235541</v>
      </c>
      <c r="F39">
        <v>978671.85</v>
      </c>
      <c r="G39">
        <v>10.199999999999999</v>
      </c>
      <c r="H39">
        <v>2402518.2000000002</v>
      </c>
      <c r="I39" t="s">
        <v>292</v>
      </c>
      <c r="J39">
        <v>10.199999999999999</v>
      </c>
      <c r="K39">
        <v>2402518.2000000002</v>
      </c>
      <c r="L39">
        <v>978671.85</v>
      </c>
      <c r="M39" t="s">
        <v>292</v>
      </c>
      <c r="N39" s="34">
        <v>45777</v>
      </c>
      <c r="O39">
        <v>43</v>
      </c>
    </row>
    <row r="40" spans="1:15" x14ac:dyDescent="0.2">
      <c r="A40" t="s">
        <v>66</v>
      </c>
      <c r="B40" t="s">
        <v>423</v>
      </c>
      <c r="C40" s="57">
        <v>2704485</v>
      </c>
      <c r="D40" s="57">
        <v>705015105</v>
      </c>
      <c r="E40">
        <v>57752</v>
      </c>
      <c r="F40">
        <v>580424.93000000005</v>
      </c>
      <c r="G40">
        <v>16.25</v>
      </c>
      <c r="H40">
        <v>938470</v>
      </c>
      <c r="I40" t="s">
        <v>292</v>
      </c>
      <c r="J40">
        <v>16.25</v>
      </c>
      <c r="K40">
        <v>938470</v>
      </c>
      <c r="L40">
        <v>580424.93000000005</v>
      </c>
      <c r="M40" t="s">
        <v>292</v>
      </c>
      <c r="N40" s="34">
        <v>45777</v>
      </c>
      <c r="O40">
        <v>43</v>
      </c>
    </row>
    <row r="41" spans="1:15" x14ac:dyDescent="0.2">
      <c r="A41" t="s">
        <v>66</v>
      </c>
      <c r="B41" t="s">
        <v>424</v>
      </c>
      <c r="C41" s="57">
        <v>2655657</v>
      </c>
      <c r="D41" s="57">
        <v>683715106</v>
      </c>
      <c r="E41">
        <v>34190</v>
      </c>
      <c r="F41">
        <v>1189128.2</v>
      </c>
      <c r="G41">
        <v>27.1</v>
      </c>
      <c r="H41">
        <v>926549</v>
      </c>
      <c r="I41" t="s">
        <v>292</v>
      </c>
      <c r="J41">
        <v>27.1</v>
      </c>
      <c r="K41">
        <v>926549</v>
      </c>
      <c r="L41">
        <v>1189128.2</v>
      </c>
      <c r="M41" t="s">
        <v>292</v>
      </c>
      <c r="N41" s="34">
        <v>45777</v>
      </c>
      <c r="O41">
        <v>41</v>
      </c>
    </row>
    <row r="42" spans="1:15" x14ac:dyDescent="0.2">
      <c r="A42" t="s">
        <v>66</v>
      </c>
      <c r="B42" t="s">
        <v>425</v>
      </c>
      <c r="C42" s="57">
        <v>2651202</v>
      </c>
      <c r="D42" s="57">
        <v>670100205</v>
      </c>
      <c r="E42">
        <v>13094</v>
      </c>
      <c r="F42">
        <v>1233492.19</v>
      </c>
      <c r="G42">
        <v>66.45</v>
      </c>
      <c r="H42">
        <v>870096.3</v>
      </c>
      <c r="I42" t="s">
        <v>292</v>
      </c>
      <c r="J42">
        <v>66.45</v>
      </c>
      <c r="K42">
        <v>870096.3</v>
      </c>
      <c r="L42">
        <v>1233492.19</v>
      </c>
      <c r="M42" t="s">
        <v>292</v>
      </c>
      <c r="N42" s="34">
        <v>45777</v>
      </c>
      <c r="O42">
        <v>43</v>
      </c>
    </row>
    <row r="43" spans="1:15" x14ac:dyDescent="0.2">
      <c r="A43" t="s">
        <v>66</v>
      </c>
      <c r="B43" t="s">
        <v>426</v>
      </c>
      <c r="C43" s="57">
        <v>2640891</v>
      </c>
      <c r="D43" s="57">
        <v>654902204</v>
      </c>
      <c r="E43">
        <v>168916</v>
      </c>
      <c r="F43">
        <v>536882.61</v>
      </c>
      <c r="G43">
        <v>4.99</v>
      </c>
      <c r="H43">
        <v>842890.84</v>
      </c>
      <c r="I43" t="s">
        <v>292</v>
      </c>
      <c r="J43">
        <v>4.99</v>
      </c>
      <c r="K43">
        <v>842890.84</v>
      </c>
      <c r="L43">
        <v>536882.61</v>
      </c>
      <c r="M43" t="s">
        <v>292</v>
      </c>
      <c r="N43" s="34">
        <v>45777</v>
      </c>
      <c r="O43">
        <v>43</v>
      </c>
    </row>
    <row r="44" spans="1:15" x14ac:dyDescent="0.2">
      <c r="A44" t="s">
        <v>66</v>
      </c>
      <c r="B44" t="s">
        <v>427</v>
      </c>
      <c r="C44" s="57">
        <v>2620105</v>
      </c>
      <c r="D44" s="57" t="s">
        <v>232</v>
      </c>
      <c r="E44">
        <v>10843</v>
      </c>
      <c r="F44">
        <v>1088568.17</v>
      </c>
      <c r="G44">
        <v>113.49</v>
      </c>
      <c r="H44">
        <v>1230572.07</v>
      </c>
      <c r="I44" t="s">
        <v>292</v>
      </c>
      <c r="J44">
        <v>113.49</v>
      </c>
      <c r="K44">
        <v>1230572.07</v>
      </c>
      <c r="L44">
        <v>1088568.17</v>
      </c>
      <c r="M44" t="s">
        <v>292</v>
      </c>
      <c r="N44" s="34">
        <v>45777</v>
      </c>
      <c r="O44">
        <v>43</v>
      </c>
    </row>
    <row r="45" spans="1:15" x14ac:dyDescent="0.2">
      <c r="A45" t="s">
        <v>66</v>
      </c>
      <c r="B45" t="s">
        <v>428</v>
      </c>
      <c r="C45" s="57">
        <v>2615565</v>
      </c>
      <c r="D45" s="57" t="s">
        <v>248</v>
      </c>
      <c r="E45">
        <v>30388</v>
      </c>
      <c r="F45">
        <v>1196858.46</v>
      </c>
      <c r="G45">
        <v>28.02</v>
      </c>
      <c r="H45">
        <v>851471.76</v>
      </c>
      <c r="I45" t="s">
        <v>292</v>
      </c>
      <c r="J45">
        <v>28.02</v>
      </c>
      <c r="K45">
        <v>851471.76</v>
      </c>
      <c r="L45">
        <v>1196858.46</v>
      </c>
      <c r="M45" t="s">
        <v>292</v>
      </c>
      <c r="N45" s="34">
        <v>45777</v>
      </c>
      <c r="O45">
        <v>43</v>
      </c>
    </row>
    <row r="46" spans="1:15" x14ac:dyDescent="0.2">
      <c r="A46" t="s">
        <v>66</v>
      </c>
      <c r="B46" t="s">
        <v>429</v>
      </c>
      <c r="C46" s="57">
        <v>2544346</v>
      </c>
      <c r="D46" s="57">
        <v>539439109</v>
      </c>
      <c r="E46">
        <v>349312</v>
      </c>
      <c r="F46">
        <v>1047268.18</v>
      </c>
      <c r="G46">
        <v>3.95</v>
      </c>
      <c r="H46">
        <v>1379782.4</v>
      </c>
      <c r="I46" t="s">
        <v>292</v>
      </c>
      <c r="J46">
        <v>3.95</v>
      </c>
      <c r="K46">
        <v>1379782.4</v>
      </c>
      <c r="L46">
        <v>1047268.18</v>
      </c>
      <c r="M46" t="s">
        <v>292</v>
      </c>
      <c r="N46" s="34">
        <v>45777</v>
      </c>
      <c r="O46">
        <v>43</v>
      </c>
    </row>
    <row r="47" spans="1:15" x14ac:dyDescent="0.2">
      <c r="A47" t="s">
        <v>66</v>
      </c>
      <c r="B47" t="s">
        <v>430</v>
      </c>
      <c r="C47" s="57">
        <v>2430025</v>
      </c>
      <c r="D47" s="57">
        <v>861012102</v>
      </c>
      <c r="E47">
        <v>9</v>
      </c>
      <c r="F47">
        <v>130.11000000000001</v>
      </c>
      <c r="G47">
        <v>22.71</v>
      </c>
      <c r="H47">
        <v>204.39</v>
      </c>
      <c r="I47" t="s">
        <v>292</v>
      </c>
      <c r="J47">
        <v>22.71</v>
      </c>
      <c r="K47">
        <v>204.39</v>
      </c>
      <c r="L47">
        <v>130.11000000000001</v>
      </c>
      <c r="M47" t="s">
        <v>292</v>
      </c>
      <c r="N47" s="34">
        <v>45777</v>
      </c>
      <c r="O47">
        <v>43</v>
      </c>
    </row>
    <row r="48" spans="1:15" x14ac:dyDescent="0.2">
      <c r="A48" t="s">
        <v>66</v>
      </c>
      <c r="B48" t="s">
        <v>431</v>
      </c>
      <c r="C48" s="57">
        <v>2402444</v>
      </c>
      <c r="D48" s="57">
        <v>686330101</v>
      </c>
      <c r="E48">
        <v>113375</v>
      </c>
      <c r="F48">
        <v>1746550.81</v>
      </c>
      <c r="G48">
        <v>20.059999999999999</v>
      </c>
      <c r="H48">
        <v>2274302.5</v>
      </c>
      <c r="I48" t="s">
        <v>292</v>
      </c>
      <c r="J48">
        <v>20.059999999999999</v>
      </c>
      <c r="K48">
        <v>2274302.5</v>
      </c>
      <c r="L48">
        <v>1746550.81</v>
      </c>
      <c r="M48" t="s">
        <v>292</v>
      </c>
      <c r="N48" s="34">
        <v>45777</v>
      </c>
      <c r="O48">
        <v>43</v>
      </c>
    </row>
    <row r="49" spans="1:15" x14ac:dyDescent="0.2">
      <c r="A49" t="s">
        <v>66</v>
      </c>
      <c r="B49" t="s">
        <v>432</v>
      </c>
      <c r="C49" s="57">
        <v>2311614</v>
      </c>
      <c r="D49" s="57" t="s">
        <v>211</v>
      </c>
      <c r="E49">
        <v>7081</v>
      </c>
      <c r="F49">
        <v>998562.18</v>
      </c>
      <c r="G49">
        <v>397.49</v>
      </c>
      <c r="H49">
        <v>2814626.69</v>
      </c>
      <c r="I49" t="s">
        <v>292</v>
      </c>
      <c r="J49">
        <v>397.49</v>
      </c>
      <c r="K49">
        <v>2814626.69</v>
      </c>
      <c r="L49">
        <v>998562.18</v>
      </c>
      <c r="M49" t="s">
        <v>292</v>
      </c>
      <c r="N49" s="34">
        <v>45777</v>
      </c>
      <c r="O49">
        <v>41</v>
      </c>
    </row>
    <row r="50" spans="1:15" x14ac:dyDescent="0.2">
      <c r="A50" t="s">
        <v>66</v>
      </c>
      <c r="B50" t="s">
        <v>205</v>
      </c>
      <c r="C50" s="57">
        <v>2181334</v>
      </c>
      <c r="D50" s="57" t="s">
        <v>204</v>
      </c>
      <c r="E50">
        <v>10895</v>
      </c>
      <c r="F50">
        <v>1162060.7</v>
      </c>
      <c r="G50">
        <v>219.56</v>
      </c>
      <c r="H50">
        <v>2392106.2000000002</v>
      </c>
      <c r="I50" t="s">
        <v>292</v>
      </c>
      <c r="J50">
        <v>219.56</v>
      </c>
      <c r="K50">
        <v>2392106.2000000002</v>
      </c>
      <c r="L50">
        <v>1162060.7</v>
      </c>
      <c r="M50" t="s">
        <v>292</v>
      </c>
      <c r="N50" s="34">
        <v>45777</v>
      </c>
      <c r="O50">
        <v>41</v>
      </c>
    </row>
    <row r="51" spans="1:15" x14ac:dyDescent="0.2">
      <c r="A51" t="s">
        <v>66</v>
      </c>
      <c r="B51" t="s">
        <v>433</v>
      </c>
      <c r="C51" s="57">
        <v>2125097</v>
      </c>
      <c r="D51" s="57">
        <v>124765108</v>
      </c>
      <c r="E51">
        <v>36153</v>
      </c>
      <c r="F51">
        <v>731375.19</v>
      </c>
      <c r="G51">
        <v>25.02</v>
      </c>
      <c r="H51">
        <v>904548.06</v>
      </c>
      <c r="I51" t="s">
        <v>292</v>
      </c>
      <c r="J51">
        <v>25.02</v>
      </c>
      <c r="K51">
        <v>904548.06</v>
      </c>
      <c r="L51">
        <v>731375.19</v>
      </c>
      <c r="M51" t="s">
        <v>292</v>
      </c>
      <c r="N51" s="34">
        <v>45777</v>
      </c>
      <c r="O51">
        <v>41</v>
      </c>
    </row>
    <row r="52" spans="1:15" x14ac:dyDescent="0.2">
      <c r="A52" t="s">
        <v>66</v>
      </c>
      <c r="B52" t="s">
        <v>434</v>
      </c>
      <c r="C52" s="64">
        <v>2124533</v>
      </c>
      <c r="D52" s="57">
        <v>878742204</v>
      </c>
      <c r="E52">
        <v>23934</v>
      </c>
      <c r="F52">
        <v>534685.56000000006</v>
      </c>
      <c r="G52">
        <v>33.99</v>
      </c>
      <c r="H52">
        <v>813516.66</v>
      </c>
      <c r="I52" t="s">
        <v>292</v>
      </c>
      <c r="J52">
        <v>33.99</v>
      </c>
      <c r="K52">
        <v>813516.66</v>
      </c>
      <c r="L52">
        <v>534685.56000000006</v>
      </c>
      <c r="M52" t="s">
        <v>292</v>
      </c>
      <c r="N52" s="34">
        <v>45777</v>
      </c>
      <c r="O52">
        <v>41</v>
      </c>
    </row>
    <row r="53" spans="1:15" x14ac:dyDescent="0.2">
      <c r="A53" t="s">
        <v>66</v>
      </c>
      <c r="B53" t="s">
        <v>435</v>
      </c>
      <c r="C53" s="57">
        <v>2031730</v>
      </c>
      <c r="D53" s="57">
        <v>294821608</v>
      </c>
      <c r="E53">
        <v>106536</v>
      </c>
      <c r="F53">
        <v>885001.45</v>
      </c>
      <c r="G53">
        <v>8.24</v>
      </c>
      <c r="H53">
        <v>877856.64</v>
      </c>
      <c r="I53" t="s">
        <v>292</v>
      </c>
      <c r="J53">
        <v>8.24</v>
      </c>
      <c r="K53">
        <v>877856.64</v>
      </c>
      <c r="L53">
        <v>885001.45</v>
      </c>
      <c r="M53" t="s">
        <v>292</v>
      </c>
      <c r="N53" s="34">
        <v>45777</v>
      </c>
      <c r="O53">
        <v>43</v>
      </c>
    </row>
    <row r="54" spans="1:15" x14ac:dyDescent="0.2">
      <c r="A54" t="s">
        <v>66</v>
      </c>
      <c r="B54" t="s">
        <v>436</v>
      </c>
      <c r="C54" s="57" t="s">
        <v>288</v>
      </c>
      <c r="D54" s="57" t="s">
        <v>298</v>
      </c>
      <c r="E54">
        <v>48</v>
      </c>
      <c r="F54">
        <v>567.64</v>
      </c>
      <c r="G54">
        <v>15.981653</v>
      </c>
      <c r="H54">
        <v>767.12</v>
      </c>
      <c r="I54" t="s">
        <v>292</v>
      </c>
      <c r="J54">
        <v>11.965</v>
      </c>
      <c r="K54">
        <v>574.32000000000005</v>
      </c>
      <c r="L54">
        <v>438.54</v>
      </c>
      <c r="M54" t="s">
        <v>299</v>
      </c>
      <c r="N54" s="34">
        <v>45777</v>
      </c>
      <c r="O54">
        <v>41</v>
      </c>
    </row>
    <row r="55" spans="1:15" x14ac:dyDescent="0.2">
      <c r="A55" t="s">
        <v>66</v>
      </c>
      <c r="B55" t="s">
        <v>437</v>
      </c>
      <c r="C55" s="57" t="s">
        <v>290</v>
      </c>
      <c r="D55" s="57" t="s">
        <v>290</v>
      </c>
      <c r="E55">
        <v>543442.68000000005</v>
      </c>
      <c r="F55">
        <v>543442.68000000005</v>
      </c>
      <c r="G55">
        <v>100</v>
      </c>
      <c r="H55">
        <v>543442.68000000005</v>
      </c>
      <c r="I55" t="s">
        <v>292</v>
      </c>
      <c r="J55">
        <v>100</v>
      </c>
      <c r="K55">
        <v>543442.68000000005</v>
      </c>
      <c r="L55">
        <v>543442.68000000005</v>
      </c>
      <c r="M55" t="s">
        <v>292</v>
      </c>
      <c r="N55" s="34">
        <v>45777</v>
      </c>
      <c r="O55" t="s">
        <v>438</v>
      </c>
    </row>
    <row r="56" spans="1:15" x14ac:dyDescent="0.2">
      <c r="A56" t="s">
        <v>66</v>
      </c>
      <c r="B56" t="s">
        <v>439</v>
      </c>
      <c r="C56" s="57" t="s">
        <v>301</v>
      </c>
      <c r="D56" s="57" t="s">
        <v>301</v>
      </c>
      <c r="E56">
        <v>14686.67</v>
      </c>
      <c r="F56">
        <v>16709.080000000002</v>
      </c>
      <c r="G56">
        <v>1.1367499999999999</v>
      </c>
      <c r="H56">
        <v>16695.07</v>
      </c>
      <c r="I56" t="s">
        <v>292</v>
      </c>
      <c r="J56">
        <v>1</v>
      </c>
      <c r="K56">
        <v>14686.67</v>
      </c>
      <c r="L56">
        <v>14686.67</v>
      </c>
      <c r="M56" t="s">
        <v>301</v>
      </c>
      <c r="N56" s="34">
        <v>45777</v>
      </c>
      <c r="O56" t="s">
        <v>440</v>
      </c>
    </row>
    <row r="57" spans="1:15" x14ac:dyDescent="0.2">
      <c r="N57" s="34"/>
    </row>
    <row r="58" spans="1:15" x14ac:dyDescent="0.2">
      <c r="N58" s="34"/>
    </row>
    <row r="59" spans="1:15" x14ac:dyDescent="0.2">
      <c r="N59" s="34"/>
    </row>
    <row r="60" spans="1:15" x14ac:dyDescent="0.2">
      <c r="N60" s="34"/>
    </row>
    <row r="61" spans="1:15" x14ac:dyDescent="0.2">
      <c r="N61" s="34"/>
    </row>
    <row r="62" spans="1:15" x14ac:dyDescent="0.2">
      <c r="N62" s="34"/>
    </row>
    <row r="63" spans="1:15" x14ac:dyDescent="0.2">
      <c r="N63" s="34"/>
    </row>
    <row r="64" spans="1:15" x14ac:dyDescent="0.2">
      <c r="N64" s="34"/>
    </row>
    <row r="65" spans="1:8" x14ac:dyDescent="0.2">
      <c r="A65" s="31"/>
      <c r="B65" s="31"/>
      <c r="C65" s="65"/>
      <c r="H65" s="31"/>
    </row>
    <row r="66" spans="1:8" x14ac:dyDescent="0.2">
      <c r="A66" s="31"/>
      <c r="B66" s="31"/>
      <c r="C66" s="65"/>
      <c r="H66" s="31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2"/>
  <sheetViews>
    <sheetView zoomScaleNormal="100" workbookViewId="0"/>
  </sheetViews>
  <sheetFormatPr defaultRowHeight="12.75" x14ac:dyDescent="0.2"/>
  <cols>
    <col min="1" max="1" width="58.7109375" style="59" customWidth="1"/>
    <col min="2" max="2" width="11.140625" style="60" customWidth="1"/>
    <col min="3" max="3" width="13.85546875" style="59" customWidth="1"/>
    <col min="4" max="4" width="13.85546875" style="60" customWidth="1"/>
    <col min="5" max="5" width="14.28515625" style="59" customWidth="1"/>
    <col min="6" max="11" width="12.140625" style="59" customWidth="1"/>
    <col min="12" max="16" width="8.140625" style="59" customWidth="1"/>
  </cols>
  <sheetData>
    <row r="1" spans="1:16" x14ac:dyDescent="0.2">
      <c r="A1" s="62" t="s">
        <v>94</v>
      </c>
      <c r="B1" s="63" t="s">
        <v>81</v>
      </c>
      <c r="C1" s="62" t="s">
        <v>95</v>
      </c>
      <c r="D1" s="63" t="s">
        <v>82</v>
      </c>
      <c r="E1" s="62" t="s">
        <v>96</v>
      </c>
      <c r="F1" s="62" t="s">
        <v>97</v>
      </c>
      <c r="G1" s="62" t="s">
        <v>0</v>
      </c>
      <c r="H1" s="62" t="s">
        <v>98</v>
      </c>
      <c r="I1" s="62" t="s">
        <v>83</v>
      </c>
      <c r="J1" s="62" t="s">
        <v>99</v>
      </c>
      <c r="K1" s="62" t="s">
        <v>100</v>
      </c>
      <c r="L1" s="62" t="s">
        <v>101</v>
      </c>
      <c r="M1" s="62" t="s">
        <v>102</v>
      </c>
      <c r="N1" s="62" t="s">
        <v>103</v>
      </c>
      <c r="O1" s="62" t="s">
        <v>104</v>
      </c>
      <c r="P1" s="62" t="s">
        <v>105</v>
      </c>
    </row>
    <row r="2" spans="1:16" x14ac:dyDescent="0.2">
      <c r="A2" s="59" t="s">
        <v>240</v>
      </c>
      <c r="B2" s="60">
        <v>2704485</v>
      </c>
      <c r="C2" s="59">
        <v>12079.41</v>
      </c>
      <c r="D2" s="60">
        <v>705015105</v>
      </c>
      <c r="E2" s="59">
        <v>0.20916000000000001</v>
      </c>
      <c r="F2" s="61">
        <v>45793</v>
      </c>
      <c r="G2" s="59" t="s">
        <v>66</v>
      </c>
      <c r="H2" s="59" t="s">
        <v>291</v>
      </c>
      <c r="I2" s="59">
        <v>57752</v>
      </c>
      <c r="J2" s="59">
        <v>12079.41</v>
      </c>
      <c r="K2" s="59">
        <v>12079.41</v>
      </c>
      <c r="L2" s="59">
        <v>0</v>
      </c>
      <c r="M2" s="59">
        <v>0</v>
      </c>
      <c r="N2" s="59" t="s">
        <v>292</v>
      </c>
      <c r="O2" s="59">
        <v>0</v>
      </c>
      <c r="P2" s="59" t="s">
        <v>293</v>
      </c>
    </row>
    <row r="3" spans="1:16" x14ac:dyDescent="0.2">
      <c r="A3" s="59" t="s">
        <v>294</v>
      </c>
      <c r="B3" s="60">
        <v>2311614</v>
      </c>
      <c r="C3" s="59">
        <v>4248.6000000000004</v>
      </c>
      <c r="D3" s="60" t="s">
        <v>211</v>
      </c>
      <c r="E3" s="59">
        <v>0.6</v>
      </c>
      <c r="F3" s="61">
        <v>45782</v>
      </c>
      <c r="G3" s="59" t="s">
        <v>66</v>
      </c>
      <c r="H3" s="59" t="s">
        <v>291</v>
      </c>
      <c r="I3" s="59">
        <v>7081</v>
      </c>
      <c r="J3" s="59">
        <v>3186.45</v>
      </c>
      <c r="K3" s="59">
        <v>3186.45</v>
      </c>
      <c r="L3" s="59">
        <v>0</v>
      </c>
      <c r="M3" s="59">
        <v>0</v>
      </c>
      <c r="N3" s="59" t="s">
        <v>292</v>
      </c>
      <c r="O3" s="59">
        <v>0</v>
      </c>
      <c r="P3" s="59" t="s">
        <v>293</v>
      </c>
    </row>
    <row r="4" spans="1:16" x14ac:dyDescent="0.2">
      <c r="A4" s="59" t="s">
        <v>295</v>
      </c>
      <c r="B4" s="60">
        <v>6986041</v>
      </c>
      <c r="C4" s="59">
        <v>8880.3799999999992</v>
      </c>
      <c r="D4" s="60">
        <v>698604006</v>
      </c>
      <c r="E4" s="59">
        <v>34</v>
      </c>
      <c r="F4" s="59">
        <v>45784</v>
      </c>
      <c r="G4" s="59" t="s">
        <v>66</v>
      </c>
      <c r="H4" s="59" t="s">
        <v>291</v>
      </c>
      <c r="I4" s="59">
        <v>39169</v>
      </c>
      <c r="J4" s="59">
        <v>8880.3799999999992</v>
      </c>
      <c r="K4" s="59">
        <v>8880.3799999999992</v>
      </c>
      <c r="L4" s="59">
        <v>0</v>
      </c>
      <c r="M4" s="59">
        <v>0</v>
      </c>
      <c r="N4" s="59" t="s">
        <v>296</v>
      </c>
      <c r="O4" s="59">
        <v>0</v>
      </c>
      <c r="P4" s="59" t="s">
        <v>293</v>
      </c>
    </row>
    <row r="5" spans="1:16" x14ac:dyDescent="0.2">
      <c r="A5" s="59" t="s">
        <v>297</v>
      </c>
      <c r="B5" s="60" t="s">
        <v>288</v>
      </c>
      <c r="C5" s="59">
        <v>24494.91</v>
      </c>
      <c r="D5" s="60" t="s">
        <v>298</v>
      </c>
      <c r="E5" s="59">
        <v>0.16600000000000001</v>
      </c>
      <c r="F5" s="59">
        <v>45786</v>
      </c>
      <c r="G5" s="59" t="s">
        <v>66</v>
      </c>
      <c r="H5" s="59" t="s">
        <v>291</v>
      </c>
      <c r="I5" s="59">
        <v>113748</v>
      </c>
      <c r="J5" s="59">
        <v>24494.91</v>
      </c>
      <c r="K5" s="59">
        <v>24494.91</v>
      </c>
      <c r="L5" s="59">
        <v>0</v>
      </c>
      <c r="M5" s="59">
        <v>0</v>
      </c>
      <c r="N5" s="59" t="s">
        <v>299</v>
      </c>
      <c r="O5" s="59">
        <v>0</v>
      </c>
      <c r="P5" s="59" t="s">
        <v>293</v>
      </c>
    </row>
    <row r="6" spans="1:16" x14ac:dyDescent="0.2">
      <c r="A6" s="59" t="s">
        <v>300</v>
      </c>
      <c r="B6" s="60">
        <v>4741844</v>
      </c>
      <c r="C6" s="59">
        <v>0</v>
      </c>
      <c r="D6" s="60">
        <v>474184900</v>
      </c>
      <c r="E6" s="59">
        <v>1.25</v>
      </c>
      <c r="F6" s="59">
        <v>43587</v>
      </c>
      <c r="G6" s="59" t="s">
        <v>66</v>
      </c>
      <c r="H6" s="59" t="s">
        <v>291</v>
      </c>
      <c r="I6" s="59">
        <v>13484</v>
      </c>
      <c r="J6" s="59">
        <v>0</v>
      </c>
      <c r="K6" s="59">
        <v>0</v>
      </c>
      <c r="L6" s="59">
        <v>0</v>
      </c>
      <c r="M6" s="59">
        <v>0</v>
      </c>
      <c r="N6" s="59" t="s">
        <v>301</v>
      </c>
      <c r="O6" s="59">
        <v>2190</v>
      </c>
      <c r="P6" s="59" t="s">
        <v>293</v>
      </c>
    </row>
    <row r="7" spans="1:16" x14ac:dyDescent="0.2">
      <c r="A7" s="59" t="s">
        <v>300</v>
      </c>
      <c r="B7" s="60">
        <v>4741844</v>
      </c>
      <c r="C7" s="59">
        <v>0</v>
      </c>
      <c r="D7" s="60">
        <v>474184900</v>
      </c>
      <c r="E7" s="59">
        <v>1.3</v>
      </c>
      <c r="F7" s="59">
        <v>43985</v>
      </c>
      <c r="G7" s="59" t="s">
        <v>66</v>
      </c>
      <c r="H7" s="59" t="s">
        <v>291</v>
      </c>
      <c r="I7" s="59">
        <v>13484</v>
      </c>
      <c r="J7" s="59">
        <v>0</v>
      </c>
      <c r="K7" s="59">
        <v>0</v>
      </c>
      <c r="L7" s="59">
        <v>0</v>
      </c>
      <c r="M7" s="59">
        <v>0</v>
      </c>
      <c r="N7" s="59" t="s">
        <v>301</v>
      </c>
      <c r="O7" s="59">
        <v>1792</v>
      </c>
      <c r="P7" s="59" t="s">
        <v>293</v>
      </c>
    </row>
    <row r="8" spans="1:16" x14ac:dyDescent="0.2">
      <c r="A8" s="59" t="s">
        <v>300</v>
      </c>
      <c r="B8" s="60">
        <v>4741844</v>
      </c>
      <c r="C8" s="59">
        <v>0</v>
      </c>
      <c r="D8" s="60">
        <v>474184900</v>
      </c>
      <c r="E8" s="59">
        <v>1.4</v>
      </c>
      <c r="F8" s="59">
        <v>44314</v>
      </c>
      <c r="G8" s="59" t="s">
        <v>66</v>
      </c>
      <c r="H8" s="59" t="s">
        <v>291</v>
      </c>
      <c r="I8" s="59">
        <v>13484</v>
      </c>
      <c r="J8" s="59">
        <v>0</v>
      </c>
      <c r="K8" s="59">
        <v>0</v>
      </c>
      <c r="L8" s="59">
        <v>0</v>
      </c>
      <c r="M8" s="59">
        <v>0</v>
      </c>
      <c r="N8" s="59" t="s">
        <v>301</v>
      </c>
      <c r="O8" s="59">
        <v>1463</v>
      </c>
      <c r="P8" s="59" t="s">
        <v>293</v>
      </c>
    </row>
    <row r="9" spans="1:16" x14ac:dyDescent="0.2">
      <c r="A9" s="59" t="s">
        <v>300</v>
      </c>
      <c r="B9" s="60">
        <v>4741844</v>
      </c>
      <c r="C9" s="59">
        <v>0</v>
      </c>
      <c r="D9" s="60">
        <v>474184900</v>
      </c>
      <c r="E9" s="59">
        <v>1.85</v>
      </c>
      <c r="F9" s="59">
        <v>44678</v>
      </c>
      <c r="G9" s="59" t="s">
        <v>66</v>
      </c>
      <c r="H9" s="59" t="s">
        <v>291</v>
      </c>
      <c r="I9" s="59">
        <v>13484</v>
      </c>
      <c r="J9" s="59">
        <v>0</v>
      </c>
      <c r="K9" s="59">
        <v>0</v>
      </c>
      <c r="L9" s="59">
        <v>0</v>
      </c>
      <c r="M9" s="59">
        <v>0</v>
      </c>
      <c r="N9" s="59" t="s">
        <v>301</v>
      </c>
      <c r="O9" s="59">
        <v>1099</v>
      </c>
      <c r="P9" s="59" t="s">
        <v>293</v>
      </c>
    </row>
    <row r="10" spans="1:16" x14ac:dyDescent="0.2">
      <c r="A10" s="59" t="s">
        <v>300</v>
      </c>
      <c r="B10" s="60">
        <v>4741844</v>
      </c>
      <c r="C10" s="59">
        <v>0</v>
      </c>
      <c r="D10" s="60">
        <v>474184900</v>
      </c>
      <c r="E10" s="59">
        <v>2.2000000000000002</v>
      </c>
      <c r="F10" s="59">
        <v>45050</v>
      </c>
      <c r="G10" s="59" t="s">
        <v>66</v>
      </c>
      <c r="H10" s="59" t="s">
        <v>291</v>
      </c>
      <c r="I10" s="59">
        <v>13484</v>
      </c>
      <c r="J10" s="59">
        <v>0</v>
      </c>
      <c r="K10" s="59">
        <v>0</v>
      </c>
      <c r="L10" s="59">
        <v>0</v>
      </c>
      <c r="M10" s="59">
        <v>0</v>
      </c>
      <c r="N10" s="59" t="s">
        <v>301</v>
      </c>
      <c r="O10" s="59">
        <v>728</v>
      </c>
      <c r="P10" s="59" t="s">
        <v>293</v>
      </c>
    </row>
    <row r="11" spans="1:16" x14ac:dyDescent="0.2">
      <c r="A11" s="59" t="s">
        <v>300</v>
      </c>
      <c r="B11" s="60">
        <v>4741844</v>
      </c>
      <c r="C11" s="59">
        <v>0</v>
      </c>
      <c r="D11" s="60">
        <v>474184900</v>
      </c>
      <c r="E11" s="59">
        <v>2.2000000000000002</v>
      </c>
      <c r="F11" s="59">
        <v>45414</v>
      </c>
      <c r="G11" s="59" t="s">
        <v>66</v>
      </c>
      <c r="H11" s="59" t="s">
        <v>291</v>
      </c>
      <c r="I11" s="59">
        <v>13484</v>
      </c>
      <c r="J11" s="59">
        <v>0</v>
      </c>
      <c r="K11" s="59">
        <v>0</v>
      </c>
      <c r="L11" s="59">
        <v>0</v>
      </c>
      <c r="M11" s="59">
        <v>0</v>
      </c>
      <c r="N11" s="59" t="s">
        <v>301</v>
      </c>
      <c r="O11" s="59">
        <v>364</v>
      </c>
      <c r="P11" s="59" t="s">
        <v>293</v>
      </c>
    </row>
    <row r="12" spans="1:16" x14ac:dyDescent="0.2">
      <c r="A12" s="59" t="s">
        <v>300</v>
      </c>
      <c r="B12" s="60">
        <v>4741844</v>
      </c>
      <c r="C12" s="59">
        <v>0</v>
      </c>
      <c r="D12" s="60">
        <v>474184900</v>
      </c>
      <c r="E12" s="59">
        <v>2.2000000000000002</v>
      </c>
      <c r="F12" s="59">
        <v>45777</v>
      </c>
      <c r="G12" s="59" t="s">
        <v>66</v>
      </c>
      <c r="H12" s="59" t="s">
        <v>291</v>
      </c>
      <c r="I12" s="59">
        <v>9003</v>
      </c>
      <c r="J12" s="59">
        <v>0</v>
      </c>
      <c r="K12" s="59">
        <v>0</v>
      </c>
      <c r="L12" s="59">
        <v>0</v>
      </c>
      <c r="M12" s="59">
        <v>0</v>
      </c>
      <c r="N12" s="59" t="s">
        <v>301</v>
      </c>
      <c r="O12" s="59">
        <v>1</v>
      </c>
      <c r="P12" s="59" t="s">
        <v>293</v>
      </c>
    </row>
    <row r="13" spans="1:16" x14ac:dyDescent="0.2">
      <c r="A13" s="59" t="s">
        <v>302</v>
      </c>
      <c r="B13" s="60">
        <v>6054603</v>
      </c>
      <c r="C13" s="59">
        <v>11553.3</v>
      </c>
      <c r="D13" s="60">
        <v>605460005</v>
      </c>
      <c r="E13" s="59">
        <v>18</v>
      </c>
      <c r="F13" s="59">
        <v>45834</v>
      </c>
      <c r="G13" s="59" t="s">
        <v>66</v>
      </c>
      <c r="H13" s="59" t="s">
        <v>291</v>
      </c>
      <c r="I13" s="59">
        <v>96454</v>
      </c>
      <c r="J13" s="59">
        <v>11553.3</v>
      </c>
      <c r="K13" s="59">
        <v>11553.3</v>
      </c>
      <c r="L13" s="59">
        <v>0</v>
      </c>
      <c r="M13" s="59">
        <v>0</v>
      </c>
      <c r="N13" s="59" t="s">
        <v>296</v>
      </c>
      <c r="O13" s="59">
        <v>0</v>
      </c>
      <c r="P13" s="59" t="s">
        <v>293</v>
      </c>
    </row>
    <row r="14" spans="1:16" x14ac:dyDescent="0.2">
      <c r="A14" s="59" t="s">
        <v>303</v>
      </c>
      <c r="B14" s="60">
        <v>6555805</v>
      </c>
      <c r="C14" s="59">
        <v>1008.11</v>
      </c>
      <c r="D14" s="60">
        <v>655580009</v>
      </c>
      <c r="E14" s="59">
        <v>6</v>
      </c>
      <c r="F14" s="59">
        <v>45834</v>
      </c>
      <c r="G14" s="59" t="s">
        <v>66</v>
      </c>
      <c r="H14" s="59" t="s">
        <v>291</v>
      </c>
      <c r="I14" s="59">
        <v>25249</v>
      </c>
      <c r="J14" s="59">
        <v>1008.11</v>
      </c>
      <c r="K14" s="59">
        <v>1008.11</v>
      </c>
      <c r="L14" s="59">
        <v>0</v>
      </c>
      <c r="M14" s="59">
        <v>0</v>
      </c>
      <c r="N14" s="59" t="s">
        <v>296</v>
      </c>
      <c r="O14" s="59">
        <v>0</v>
      </c>
      <c r="P14" s="59" t="s">
        <v>293</v>
      </c>
    </row>
    <row r="15" spans="1:16" x14ac:dyDescent="0.2">
      <c r="A15" s="59" t="s">
        <v>303</v>
      </c>
      <c r="B15" s="60">
        <v>6555805</v>
      </c>
      <c r="C15" s="59">
        <v>14113.57</v>
      </c>
      <c r="D15" s="60">
        <v>655580009</v>
      </c>
      <c r="E15" s="59">
        <v>84</v>
      </c>
      <c r="F15" s="59">
        <v>45834</v>
      </c>
      <c r="G15" s="59" t="s">
        <v>66</v>
      </c>
      <c r="H15" s="59" t="s">
        <v>291</v>
      </c>
      <c r="I15" s="59">
        <v>25249</v>
      </c>
      <c r="J15" s="59">
        <v>14113.57</v>
      </c>
      <c r="K15" s="59">
        <v>14113.57</v>
      </c>
      <c r="L15" s="59">
        <v>0</v>
      </c>
      <c r="M15" s="59">
        <v>0</v>
      </c>
      <c r="N15" s="59" t="s">
        <v>296</v>
      </c>
      <c r="O15" s="59">
        <v>0</v>
      </c>
      <c r="P15" s="59" t="s">
        <v>293</v>
      </c>
    </row>
    <row r="16" spans="1:16" x14ac:dyDescent="0.2">
      <c r="A16" s="59" t="s">
        <v>304</v>
      </c>
      <c r="B16" s="60">
        <v>6640682</v>
      </c>
      <c r="C16" s="59">
        <v>5256.5</v>
      </c>
      <c r="D16" s="60">
        <v>664068004</v>
      </c>
      <c r="E16" s="59">
        <v>20</v>
      </c>
      <c r="F16" s="59">
        <v>45810</v>
      </c>
      <c r="G16" s="59" t="s">
        <v>66</v>
      </c>
      <c r="H16" s="59" t="s">
        <v>291</v>
      </c>
      <c r="I16" s="59">
        <v>39496</v>
      </c>
      <c r="J16" s="59">
        <v>5256.5</v>
      </c>
      <c r="K16" s="59">
        <v>5256.5</v>
      </c>
      <c r="L16" s="59">
        <v>0</v>
      </c>
      <c r="M16" s="59">
        <v>0</v>
      </c>
      <c r="N16" s="59" t="s">
        <v>296</v>
      </c>
      <c r="O16" s="59">
        <v>0</v>
      </c>
      <c r="P16" s="59" t="s">
        <v>293</v>
      </c>
    </row>
    <row r="17" spans="1:16" x14ac:dyDescent="0.2">
      <c r="A17" s="59" t="s">
        <v>305</v>
      </c>
      <c r="B17" s="60">
        <v>5889505</v>
      </c>
      <c r="C17" s="59">
        <v>0</v>
      </c>
      <c r="D17" s="60">
        <v>588950907</v>
      </c>
      <c r="E17" s="59">
        <v>0.22</v>
      </c>
      <c r="F17" s="59">
        <v>44257</v>
      </c>
      <c r="G17" s="59" t="s">
        <v>66</v>
      </c>
      <c r="H17" s="59" t="s">
        <v>291</v>
      </c>
      <c r="I17" s="59">
        <v>105988</v>
      </c>
      <c r="J17" s="59">
        <v>0</v>
      </c>
      <c r="K17" s="59">
        <v>0</v>
      </c>
      <c r="L17" s="59">
        <v>0</v>
      </c>
      <c r="M17" s="59">
        <v>0</v>
      </c>
      <c r="N17" s="59" t="s">
        <v>301</v>
      </c>
      <c r="O17" s="59">
        <v>1520</v>
      </c>
      <c r="P17" s="59" t="s">
        <v>293</v>
      </c>
    </row>
    <row r="18" spans="1:16" x14ac:dyDescent="0.2">
      <c r="A18" s="59" t="s">
        <v>305</v>
      </c>
      <c r="B18" s="60">
        <v>5889505</v>
      </c>
      <c r="C18" s="59">
        <v>0</v>
      </c>
      <c r="D18" s="60">
        <v>588950907</v>
      </c>
      <c r="E18" s="59">
        <v>0.27</v>
      </c>
      <c r="F18" s="59">
        <v>43522</v>
      </c>
      <c r="G18" s="59" t="s">
        <v>66</v>
      </c>
      <c r="H18" s="59" t="s">
        <v>291</v>
      </c>
      <c r="I18" s="59">
        <v>105988</v>
      </c>
      <c r="J18" s="59">
        <v>0</v>
      </c>
      <c r="K18" s="59">
        <v>0</v>
      </c>
      <c r="L18" s="59">
        <v>0</v>
      </c>
      <c r="M18" s="59">
        <v>0</v>
      </c>
      <c r="N18" s="59" t="s">
        <v>301</v>
      </c>
      <c r="O18" s="59">
        <v>2255</v>
      </c>
      <c r="P18" s="59" t="s">
        <v>293</v>
      </c>
    </row>
    <row r="19" spans="1:16" x14ac:dyDescent="0.2">
      <c r="A19" s="59" t="s">
        <v>305</v>
      </c>
      <c r="B19" s="60">
        <v>5889505</v>
      </c>
      <c r="C19" s="59">
        <v>0</v>
      </c>
      <c r="D19" s="60">
        <v>588950907</v>
      </c>
      <c r="E19" s="59">
        <v>0.27</v>
      </c>
      <c r="F19" s="59">
        <v>43886</v>
      </c>
      <c r="G19" s="59" t="s">
        <v>66</v>
      </c>
      <c r="H19" s="59" t="s">
        <v>291</v>
      </c>
      <c r="I19" s="59">
        <v>105988</v>
      </c>
      <c r="J19" s="59">
        <v>0</v>
      </c>
      <c r="K19" s="59">
        <v>0</v>
      </c>
      <c r="L19" s="59">
        <v>0</v>
      </c>
      <c r="M19" s="59">
        <v>0</v>
      </c>
      <c r="N19" s="59" t="s">
        <v>301</v>
      </c>
      <c r="O19" s="59">
        <v>1891</v>
      </c>
      <c r="P19" s="59" t="s">
        <v>293</v>
      </c>
    </row>
    <row r="20" spans="1:16" x14ac:dyDescent="0.2">
      <c r="A20" s="59" t="s">
        <v>305</v>
      </c>
      <c r="B20" s="60">
        <v>5889505</v>
      </c>
      <c r="C20" s="59">
        <v>0</v>
      </c>
      <c r="D20" s="60">
        <v>588950907</v>
      </c>
      <c r="E20" s="59">
        <v>0.27</v>
      </c>
      <c r="F20" s="59">
        <v>44614</v>
      </c>
      <c r="G20" s="59" t="s">
        <v>66</v>
      </c>
      <c r="H20" s="59" t="s">
        <v>291</v>
      </c>
      <c r="I20" s="59">
        <v>105988</v>
      </c>
      <c r="J20" s="59">
        <v>0</v>
      </c>
      <c r="K20" s="59">
        <v>0</v>
      </c>
      <c r="L20" s="59">
        <v>0</v>
      </c>
      <c r="M20" s="59">
        <v>0</v>
      </c>
      <c r="N20" s="59" t="s">
        <v>301</v>
      </c>
      <c r="O20" s="59">
        <v>1163</v>
      </c>
      <c r="P20" s="59" t="s">
        <v>293</v>
      </c>
    </row>
    <row r="21" spans="1:16" x14ac:dyDescent="0.2">
      <c r="A21" s="59" t="s">
        <v>305</v>
      </c>
      <c r="B21" s="60">
        <v>5889505</v>
      </c>
      <c r="C21" s="59">
        <v>0</v>
      </c>
      <c r="D21" s="60">
        <v>588950907</v>
      </c>
      <c r="E21" s="59">
        <v>0.32</v>
      </c>
      <c r="F21" s="59">
        <v>44978</v>
      </c>
      <c r="G21" s="59" t="s">
        <v>66</v>
      </c>
      <c r="H21" s="59" t="s">
        <v>291</v>
      </c>
      <c r="I21" s="59">
        <v>105988</v>
      </c>
      <c r="J21" s="59">
        <v>0</v>
      </c>
      <c r="K21" s="59">
        <v>0</v>
      </c>
      <c r="L21" s="59">
        <v>0</v>
      </c>
      <c r="M21" s="59">
        <v>0</v>
      </c>
      <c r="N21" s="59" t="s">
        <v>301</v>
      </c>
      <c r="O21" s="59">
        <v>800</v>
      </c>
      <c r="P21" s="59" t="s">
        <v>293</v>
      </c>
    </row>
    <row r="22" spans="1:16" x14ac:dyDescent="0.2">
      <c r="A22" s="59" t="s">
        <v>305</v>
      </c>
      <c r="B22" s="60">
        <v>5889505</v>
      </c>
      <c r="C22" s="59">
        <v>0</v>
      </c>
      <c r="D22" s="60">
        <v>588950907</v>
      </c>
      <c r="E22" s="59">
        <v>0.35</v>
      </c>
      <c r="F22" s="59">
        <v>45350</v>
      </c>
      <c r="G22" s="59" t="s">
        <v>66</v>
      </c>
      <c r="H22" s="59" t="s">
        <v>291</v>
      </c>
      <c r="I22" s="59">
        <v>93988</v>
      </c>
      <c r="J22" s="59">
        <v>0</v>
      </c>
      <c r="K22" s="59">
        <v>0</v>
      </c>
      <c r="L22" s="59">
        <v>0</v>
      </c>
      <c r="M22" s="59">
        <v>0</v>
      </c>
      <c r="N22" s="59" t="s">
        <v>301</v>
      </c>
      <c r="O22" s="59">
        <v>428</v>
      </c>
      <c r="P22" s="59" t="s">
        <v>293</v>
      </c>
    </row>
    <row r="23" spans="1:16" x14ac:dyDescent="0.2">
      <c r="A23" s="59" t="s">
        <v>305</v>
      </c>
      <c r="B23" s="60">
        <v>5889505</v>
      </c>
      <c r="C23" s="59">
        <v>0</v>
      </c>
      <c r="D23" s="60">
        <v>588950907</v>
      </c>
      <c r="E23" s="59">
        <v>0.35</v>
      </c>
      <c r="F23" s="59">
        <v>45713</v>
      </c>
      <c r="G23" s="59" t="s">
        <v>66</v>
      </c>
      <c r="H23" s="59" t="s">
        <v>291</v>
      </c>
      <c r="I23" s="59">
        <v>76692</v>
      </c>
      <c r="J23" s="59">
        <v>0</v>
      </c>
      <c r="K23" s="59">
        <v>0</v>
      </c>
      <c r="L23" s="59">
        <v>0</v>
      </c>
      <c r="M23" s="59">
        <v>0</v>
      </c>
      <c r="N23" s="59" t="s">
        <v>301</v>
      </c>
      <c r="O23" s="59">
        <v>65</v>
      </c>
      <c r="P23" s="59" t="s">
        <v>293</v>
      </c>
    </row>
    <row r="24" spans="1:16" x14ac:dyDescent="0.2">
      <c r="A24" s="59" t="s">
        <v>306</v>
      </c>
      <c r="B24" s="60">
        <v>2430025</v>
      </c>
      <c r="C24" s="59">
        <v>0</v>
      </c>
      <c r="D24" s="60">
        <v>861012102</v>
      </c>
      <c r="E24" s="59">
        <v>0.06</v>
      </c>
      <c r="F24" s="59">
        <v>45112</v>
      </c>
      <c r="G24" s="59" t="s">
        <v>66</v>
      </c>
      <c r="H24" s="59" t="s">
        <v>291</v>
      </c>
      <c r="I24" s="59">
        <v>80714</v>
      </c>
      <c r="J24" s="59">
        <v>0</v>
      </c>
      <c r="K24" s="59">
        <v>0</v>
      </c>
      <c r="L24" s="59">
        <v>0</v>
      </c>
      <c r="M24" s="59">
        <v>0</v>
      </c>
      <c r="N24" s="59" t="s">
        <v>292</v>
      </c>
      <c r="O24" s="59">
        <v>666</v>
      </c>
      <c r="P24" s="59" t="s">
        <v>293</v>
      </c>
    </row>
    <row r="25" spans="1:16" x14ac:dyDescent="0.2">
      <c r="A25" s="59" t="s">
        <v>306</v>
      </c>
      <c r="B25" s="60">
        <v>2430025</v>
      </c>
      <c r="C25" s="59">
        <v>0</v>
      </c>
      <c r="D25" s="60">
        <v>861012102</v>
      </c>
      <c r="E25" s="59">
        <v>0.09</v>
      </c>
      <c r="F25" s="59">
        <v>45566</v>
      </c>
      <c r="G25" s="59" t="s">
        <v>66</v>
      </c>
      <c r="H25" s="59" t="s">
        <v>291</v>
      </c>
      <c r="I25" s="59">
        <v>45709</v>
      </c>
      <c r="J25" s="59">
        <v>0</v>
      </c>
      <c r="K25" s="59">
        <v>0</v>
      </c>
      <c r="L25" s="59">
        <v>0</v>
      </c>
      <c r="M25" s="59">
        <v>0</v>
      </c>
      <c r="N25" s="59" t="s">
        <v>292</v>
      </c>
      <c r="O25" s="59">
        <v>212</v>
      </c>
      <c r="P25" s="59" t="s">
        <v>293</v>
      </c>
    </row>
    <row r="26" spans="1:16" x14ac:dyDescent="0.2">
      <c r="A26" s="59" t="s">
        <v>306</v>
      </c>
      <c r="B26" s="60">
        <v>2430025</v>
      </c>
      <c r="C26" s="59">
        <v>0</v>
      </c>
      <c r="D26" s="60">
        <v>861012102</v>
      </c>
      <c r="E26" s="59">
        <v>0.09</v>
      </c>
      <c r="F26" s="59">
        <v>45653</v>
      </c>
      <c r="G26" s="59" t="s">
        <v>66</v>
      </c>
      <c r="H26" s="59" t="s">
        <v>291</v>
      </c>
      <c r="I26" s="59">
        <v>45709</v>
      </c>
      <c r="J26" s="59">
        <v>0</v>
      </c>
      <c r="K26" s="59">
        <v>0</v>
      </c>
      <c r="L26" s="59">
        <v>0</v>
      </c>
      <c r="M26" s="59">
        <v>0</v>
      </c>
      <c r="N26" s="59" t="s">
        <v>292</v>
      </c>
      <c r="O26" s="59">
        <v>125</v>
      </c>
      <c r="P26" s="59" t="s">
        <v>293</v>
      </c>
    </row>
    <row r="27" spans="1:16" x14ac:dyDescent="0.2">
      <c r="A27" s="59" t="s">
        <v>306</v>
      </c>
      <c r="B27" s="60">
        <v>2430025</v>
      </c>
      <c r="C27" s="59">
        <v>0</v>
      </c>
      <c r="D27" s="60">
        <v>861012102</v>
      </c>
      <c r="E27" s="59">
        <v>0.09</v>
      </c>
      <c r="F27" s="59">
        <v>45748</v>
      </c>
      <c r="G27" s="59" t="s">
        <v>66</v>
      </c>
      <c r="H27" s="59" t="s">
        <v>291</v>
      </c>
      <c r="I27" s="59">
        <v>45709</v>
      </c>
      <c r="J27" s="59">
        <v>0</v>
      </c>
      <c r="K27" s="59">
        <v>0</v>
      </c>
      <c r="L27" s="59">
        <v>0</v>
      </c>
      <c r="M27" s="59">
        <v>0</v>
      </c>
      <c r="N27" s="59" t="s">
        <v>292</v>
      </c>
      <c r="O27" s="59">
        <v>30</v>
      </c>
      <c r="P27" s="59" t="s">
        <v>293</v>
      </c>
    </row>
    <row r="28" spans="1:16" x14ac:dyDescent="0.2">
      <c r="A28" s="59" t="s">
        <v>306</v>
      </c>
      <c r="B28" s="60">
        <v>2430025</v>
      </c>
      <c r="C28" s="59">
        <v>0</v>
      </c>
      <c r="D28" s="60">
        <v>861012102</v>
      </c>
      <c r="E28" s="59">
        <v>0.09</v>
      </c>
      <c r="F28" s="59">
        <v>45475</v>
      </c>
      <c r="G28" s="59" t="s">
        <v>66</v>
      </c>
      <c r="H28" s="59" t="s">
        <v>291</v>
      </c>
      <c r="I28" s="59">
        <v>56014</v>
      </c>
      <c r="J28" s="59">
        <v>0</v>
      </c>
      <c r="K28" s="59">
        <v>0</v>
      </c>
      <c r="L28" s="59">
        <v>0</v>
      </c>
      <c r="M28" s="59">
        <v>0</v>
      </c>
      <c r="N28" s="59" t="s">
        <v>292</v>
      </c>
      <c r="O28" s="59">
        <v>303</v>
      </c>
      <c r="P28" s="59" t="s">
        <v>293</v>
      </c>
    </row>
    <row r="29" spans="1:16" x14ac:dyDescent="0.2">
      <c r="A29" s="59" t="s">
        <v>307</v>
      </c>
      <c r="B29" s="60" t="s">
        <v>234</v>
      </c>
      <c r="C29" s="59">
        <v>15795.07</v>
      </c>
      <c r="D29" s="60">
        <v>641069406</v>
      </c>
      <c r="E29" s="59">
        <v>3.396058</v>
      </c>
      <c r="F29" s="59">
        <v>1</v>
      </c>
      <c r="G29" s="59" t="s">
        <v>66</v>
      </c>
      <c r="H29" s="59" t="s">
        <v>291</v>
      </c>
      <c r="I29" s="59">
        <v>4651</v>
      </c>
      <c r="J29" s="59">
        <v>10266.799999999999</v>
      </c>
      <c r="K29" s="59">
        <v>10266.799999999999</v>
      </c>
      <c r="L29" s="59">
        <v>0</v>
      </c>
      <c r="M29" s="59">
        <v>0</v>
      </c>
      <c r="N29" s="59" t="s">
        <v>292</v>
      </c>
      <c r="O29" s="59">
        <v>0</v>
      </c>
      <c r="P29" s="59" t="s">
        <v>293</v>
      </c>
    </row>
    <row r="30" spans="1:16" x14ac:dyDescent="0.2">
      <c r="A30" s="59" t="s">
        <v>308</v>
      </c>
      <c r="B30" s="60">
        <v>2651202</v>
      </c>
      <c r="C30" s="59">
        <v>0</v>
      </c>
      <c r="D30" s="60">
        <v>670100205</v>
      </c>
      <c r="E30" s="59">
        <v>0.51690100000000005</v>
      </c>
      <c r="F30" s="59">
        <v>45530</v>
      </c>
      <c r="G30" s="59" t="s">
        <v>66</v>
      </c>
      <c r="H30" s="59" t="s">
        <v>291</v>
      </c>
      <c r="I30" s="59">
        <v>19600</v>
      </c>
      <c r="J30" s="59">
        <v>0</v>
      </c>
      <c r="K30" s="59">
        <v>0</v>
      </c>
      <c r="L30" s="59">
        <v>0</v>
      </c>
      <c r="M30" s="59">
        <v>0</v>
      </c>
      <c r="N30" s="59" t="s">
        <v>292</v>
      </c>
      <c r="O30" s="59">
        <v>248</v>
      </c>
      <c r="P30" s="59" t="s">
        <v>293</v>
      </c>
    </row>
    <row r="31" spans="1:16" x14ac:dyDescent="0.2">
      <c r="A31" s="59" t="s">
        <v>308</v>
      </c>
      <c r="B31" s="60">
        <v>2651202</v>
      </c>
      <c r="C31" s="59">
        <v>0</v>
      </c>
      <c r="D31" s="60">
        <v>670100205</v>
      </c>
      <c r="E31" s="59">
        <v>0.87633799999999995</v>
      </c>
      <c r="F31" s="59">
        <v>45167</v>
      </c>
      <c r="G31" s="59" t="s">
        <v>66</v>
      </c>
      <c r="H31" s="59" t="s">
        <v>291</v>
      </c>
      <c r="I31" s="59">
        <v>5200</v>
      </c>
      <c r="J31" s="59">
        <v>0</v>
      </c>
      <c r="K31" s="59">
        <v>0</v>
      </c>
      <c r="L31" s="59">
        <v>0</v>
      </c>
      <c r="M31" s="59">
        <v>0</v>
      </c>
      <c r="N31" s="59" t="s">
        <v>292</v>
      </c>
      <c r="O31" s="59">
        <v>611</v>
      </c>
      <c r="P31" s="59" t="s">
        <v>293</v>
      </c>
    </row>
    <row r="32" spans="1:16" x14ac:dyDescent="0.2">
      <c r="A32" s="59" t="s">
        <v>308</v>
      </c>
      <c r="B32" s="60">
        <v>2651202</v>
      </c>
      <c r="C32" s="59">
        <v>0</v>
      </c>
      <c r="D32" s="60">
        <v>670100205</v>
      </c>
      <c r="E32" s="59">
        <v>0.92933399999999999</v>
      </c>
      <c r="F32" s="59">
        <v>45384</v>
      </c>
      <c r="G32" s="59" t="s">
        <v>66</v>
      </c>
      <c r="H32" s="59" t="s">
        <v>291</v>
      </c>
      <c r="I32" s="59">
        <v>19600</v>
      </c>
      <c r="J32" s="59">
        <v>0</v>
      </c>
      <c r="K32" s="59">
        <v>0</v>
      </c>
      <c r="L32" s="59">
        <v>0</v>
      </c>
      <c r="M32" s="59">
        <v>0</v>
      </c>
      <c r="N32" s="59" t="s">
        <v>292</v>
      </c>
      <c r="O32" s="59">
        <v>394</v>
      </c>
      <c r="P32" s="59" t="s">
        <v>293</v>
      </c>
    </row>
    <row r="33" spans="1:16" x14ac:dyDescent="0.2">
      <c r="A33" s="59" t="s">
        <v>308</v>
      </c>
      <c r="B33" s="60">
        <v>2651202</v>
      </c>
      <c r="C33" s="59">
        <v>0</v>
      </c>
      <c r="D33" s="60">
        <v>670100205</v>
      </c>
      <c r="E33" s="59">
        <v>1.1425609999999999</v>
      </c>
      <c r="F33" s="59">
        <v>45755</v>
      </c>
      <c r="G33" s="59" t="s">
        <v>66</v>
      </c>
      <c r="H33" s="59" t="s">
        <v>291</v>
      </c>
      <c r="I33" s="59">
        <v>15994</v>
      </c>
      <c r="J33" s="59">
        <v>0</v>
      </c>
      <c r="K33" s="59">
        <v>0</v>
      </c>
      <c r="L33" s="59">
        <v>0</v>
      </c>
      <c r="M33" s="59">
        <v>0</v>
      </c>
      <c r="N33" s="59" t="s">
        <v>292</v>
      </c>
      <c r="O33" s="59">
        <v>23</v>
      </c>
      <c r="P33" s="59" t="s">
        <v>293</v>
      </c>
    </row>
    <row r="34" spans="1:16" x14ac:dyDescent="0.2">
      <c r="A34" s="59" t="s">
        <v>309</v>
      </c>
      <c r="B34" s="60">
        <v>2775135</v>
      </c>
      <c r="C34" s="59">
        <v>0</v>
      </c>
      <c r="D34" s="60">
        <v>803054204</v>
      </c>
      <c r="E34" s="59">
        <v>0.53234499999999996</v>
      </c>
      <c r="F34" s="59">
        <v>44712</v>
      </c>
      <c r="G34" s="59" t="s">
        <v>66</v>
      </c>
      <c r="H34" s="59" t="s">
        <v>291</v>
      </c>
      <c r="I34" s="59">
        <v>11024</v>
      </c>
      <c r="J34" s="59">
        <v>0</v>
      </c>
      <c r="K34" s="59">
        <v>0</v>
      </c>
      <c r="L34" s="59">
        <v>0</v>
      </c>
      <c r="M34" s="59">
        <v>0</v>
      </c>
      <c r="N34" s="59" t="s">
        <v>292</v>
      </c>
      <c r="O34" s="59">
        <v>1065</v>
      </c>
      <c r="P34" s="59" t="s">
        <v>293</v>
      </c>
    </row>
    <row r="35" spans="1:16" x14ac:dyDescent="0.2">
      <c r="A35" s="59" t="s">
        <v>309</v>
      </c>
      <c r="B35" s="60">
        <v>2775135</v>
      </c>
      <c r="C35" s="59">
        <v>0</v>
      </c>
      <c r="D35" s="60">
        <v>803054204</v>
      </c>
      <c r="E35" s="59">
        <v>1.6742699999999999</v>
      </c>
      <c r="F35" s="59">
        <v>43613</v>
      </c>
      <c r="G35" s="59" t="s">
        <v>66</v>
      </c>
      <c r="H35" s="59" t="s">
        <v>291</v>
      </c>
      <c r="I35" s="59">
        <v>11024</v>
      </c>
      <c r="J35" s="59">
        <v>0</v>
      </c>
      <c r="K35" s="59">
        <v>0</v>
      </c>
      <c r="L35" s="59">
        <v>0</v>
      </c>
      <c r="M35" s="59">
        <v>0</v>
      </c>
      <c r="N35" s="59" t="s">
        <v>292</v>
      </c>
      <c r="O35" s="59">
        <v>2164</v>
      </c>
      <c r="P35" s="59" t="s">
        <v>293</v>
      </c>
    </row>
    <row r="36" spans="1:16" x14ac:dyDescent="0.2">
      <c r="A36" s="59" t="s">
        <v>309</v>
      </c>
      <c r="B36" s="60">
        <v>2775135</v>
      </c>
      <c r="C36" s="59">
        <v>0</v>
      </c>
      <c r="D36" s="60">
        <v>803054204</v>
      </c>
      <c r="E36" s="59">
        <v>2.0761449999999999</v>
      </c>
      <c r="F36" s="59">
        <v>44712</v>
      </c>
      <c r="G36" s="59" t="s">
        <v>66</v>
      </c>
      <c r="H36" s="59" t="s">
        <v>291</v>
      </c>
      <c r="I36" s="59">
        <v>11024</v>
      </c>
      <c r="J36" s="59">
        <v>0</v>
      </c>
      <c r="K36" s="59">
        <v>0</v>
      </c>
      <c r="L36" s="59">
        <v>0</v>
      </c>
      <c r="M36" s="59">
        <v>0</v>
      </c>
      <c r="N36" s="59" t="s">
        <v>292</v>
      </c>
      <c r="O36" s="59">
        <v>1065</v>
      </c>
      <c r="P36" s="59" t="s">
        <v>293</v>
      </c>
    </row>
    <row r="37" spans="1:16" x14ac:dyDescent="0.2">
      <c r="A37" s="59" t="s">
        <v>309</v>
      </c>
      <c r="B37" s="60">
        <v>2775135</v>
      </c>
      <c r="C37" s="59">
        <v>0</v>
      </c>
      <c r="D37" s="60">
        <v>803054204</v>
      </c>
      <c r="E37" s="59">
        <v>2.3913120000000001</v>
      </c>
      <c r="F37" s="59">
        <v>45440</v>
      </c>
      <c r="G37" s="59" t="s">
        <v>66</v>
      </c>
      <c r="H37" s="59" t="s">
        <v>291</v>
      </c>
      <c r="I37" s="59">
        <v>11024</v>
      </c>
      <c r="J37" s="59">
        <v>0</v>
      </c>
      <c r="K37" s="59">
        <v>0</v>
      </c>
      <c r="L37" s="59">
        <v>0</v>
      </c>
      <c r="M37" s="59">
        <v>0</v>
      </c>
      <c r="N37" s="59" t="s">
        <v>292</v>
      </c>
      <c r="O37" s="59">
        <v>338</v>
      </c>
      <c r="P37" s="59" t="s">
        <v>293</v>
      </c>
    </row>
    <row r="38" spans="1:16" x14ac:dyDescent="0.2">
      <c r="A38" s="59" t="s">
        <v>310</v>
      </c>
      <c r="B38" s="60">
        <v>2739001</v>
      </c>
      <c r="C38" s="59">
        <v>17912.89</v>
      </c>
      <c r="D38" s="60">
        <v>775781206</v>
      </c>
      <c r="E38" s="59">
        <v>7.6050000000000006E-2</v>
      </c>
      <c r="F38" s="59">
        <v>45831</v>
      </c>
      <c r="G38" s="59" t="s">
        <v>66</v>
      </c>
      <c r="H38" s="59" t="s">
        <v>291</v>
      </c>
      <c r="I38" s="59">
        <v>235541</v>
      </c>
      <c r="J38" s="59">
        <v>17912.89</v>
      </c>
      <c r="K38" s="59">
        <v>17912.89</v>
      </c>
      <c r="L38" s="59">
        <v>0</v>
      </c>
      <c r="M38" s="59">
        <v>0</v>
      </c>
      <c r="N38" s="59" t="s">
        <v>292</v>
      </c>
      <c r="O38" s="59">
        <v>0</v>
      </c>
      <c r="P38" s="59" t="s">
        <v>293</v>
      </c>
    </row>
    <row r="39" spans="1:16" x14ac:dyDescent="0.2">
      <c r="A39" s="59" t="s">
        <v>311</v>
      </c>
      <c r="B39" s="60">
        <v>2615565</v>
      </c>
      <c r="C39" s="59">
        <v>17088.46</v>
      </c>
      <c r="D39" s="60" t="s">
        <v>248</v>
      </c>
      <c r="E39" s="59">
        <v>0.46200000000000002</v>
      </c>
      <c r="F39" s="59">
        <v>45805</v>
      </c>
      <c r="G39" s="59" t="s">
        <v>66</v>
      </c>
      <c r="H39" s="59" t="s">
        <v>291</v>
      </c>
      <c r="I39" s="59">
        <v>36988</v>
      </c>
      <c r="J39" s="59">
        <v>17088.46</v>
      </c>
      <c r="K39" s="59">
        <v>17088.46</v>
      </c>
      <c r="L39" s="59">
        <v>0</v>
      </c>
      <c r="M39" s="59">
        <v>0</v>
      </c>
      <c r="N39" s="59" t="s">
        <v>292</v>
      </c>
      <c r="O39" s="59">
        <v>0</v>
      </c>
      <c r="P39" s="59" t="s">
        <v>293</v>
      </c>
    </row>
    <row r="40" spans="1:16" x14ac:dyDescent="0.2">
      <c r="A40" s="59" t="s">
        <v>312</v>
      </c>
      <c r="B40" s="60">
        <v>2544346</v>
      </c>
      <c r="C40" s="59">
        <v>36154.839999999997</v>
      </c>
      <c r="D40" s="60">
        <v>539439109</v>
      </c>
      <c r="E40" s="59">
        <v>0.103503</v>
      </c>
      <c r="F40" s="59">
        <v>45807</v>
      </c>
      <c r="G40" s="59" t="s">
        <v>66</v>
      </c>
      <c r="H40" s="59" t="s">
        <v>291</v>
      </c>
      <c r="I40" s="59">
        <v>349312</v>
      </c>
      <c r="J40" s="59">
        <v>36154.839999999997</v>
      </c>
      <c r="K40" s="59">
        <v>36154.839999999997</v>
      </c>
      <c r="L40" s="59">
        <v>0</v>
      </c>
      <c r="M40" s="59">
        <v>0</v>
      </c>
      <c r="N40" s="59" t="s">
        <v>292</v>
      </c>
      <c r="O40" s="59">
        <v>0</v>
      </c>
      <c r="P40" s="59" t="s">
        <v>293</v>
      </c>
    </row>
    <row r="41" spans="1:16" x14ac:dyDescent="0.2">
      <c r="A41" s="59" t="s">
        <v>313</v>
      </c>
      <c r="B41" s="60">
        <v>7124594</v>
      </c>
      <c r="C41" s="59">
        <v>0</v>
      </c>
      <c r="D41" s="60">
        <v>712459908</v>
      </c>
      <c r="E41" s="59">
        <v>7.4</v>
      </c>
      <c r="F41" s="59">
        <v>45051</v>
      </c>
      <c r="G41" s="59" t="s">
        <v>66</v>
      </c>
      <c r="H41" s="59" t="s">
        <v>291</v>
      </c>
      <c r="I41" s="59">
        <v>7989</v>
      </c>
      <c r="J41" s="59">
        <v>0</v>
      </c>
      <c r="K41" s="59">
        <v>0</v>
      </c>
      <c r="L41" s="59">
        <v>0</v>
      </c>
      <c r="M41" s="59">
        <v>0</v>
      </c>
      <c r="N41" s="59" t="s">
        <v>314</v>
      </c>
      <c r="O41" s="59">
        <v>727</v>
      </c>
      <c r="P41" s="59" t="s">
        <v>293</v>
      </c>
    </row>
    <row r="42" spans="1:16" x14ac:dyDescent="0.2">
      <c r="A42" s="59" t="s">
        <v>313</v>
      </c>
      <c r="B42" s="60">
        <v>7124594</v>
      </c>
      <c r="C42" s="59">
        <v>0</v>
      </c>
      <c r="D42" s="60">
        <v>712459908</v>
      </c>
      <c r="E42" s="59">
        <v>7.7</v>
      </c>
      <c r="F42" s="59">
        <v>45415</v>
      </c>
      <c r="G42" s="59" t="s">
        <v>66</v>
      </c>
      <c r="H42" s="59" t="s">
        <v>291</v>
      </c>
      <c r="I42" s="59">
        <v>7989</v>
      </c>
      <c r="J42" s="59">
        <v>0</v>
      </c>
      <c r="K42" s="59">
        <v>0</v>
      </c>
      <c r="L42" s="59">
        <v>0</v>
      </c>
      <c r="M42" s="59">
        <v>0</v>
      </c>
      <c r="N42" s="59" t="s">
        <v>314</v>
      </c>
      <c r="O42" s="59">
        <v>363</v>
      </c>
      <c r="P42" s="59" t="s">
        <v>293</v>
      </c>
    </row>
    <row r="43" spans="1:16" x14ac:dyDescent="0.2">
      <c r="A43" s="59" t="s">
        <v>313</v>
      </c>
      <c r="B43" s="60">
        <v>7124594</v>
      </c>
      <c r="C43" s="59">
        <v>186.7</v>
      </c>
      <c r="D43" s="60">
        <v>712459908</v>
      </c>
      <c r="E43" s="59">
        <v>8.1</v>
      </c>
      <c r="F43" s="59">
        <v>45779</v>
      </c>
      <c r="G43" s="59" t="s">
        <v>66</v>
      </c>
      <c r="H43" s="59" t="s">
        <v>291</v>
      </c>
      <c r="I43" s="59">
        <v>19</v>
      </c>
      <c r="J43" s="59">
        <v>121.35</v>
      </c>
      <c r="K43" s="59">
        <v>121.35</v>
      </c>
      <c r="L43" s="59">
        <v>0</v>
      </c>
      <c r="M43" s="59">
        <v>0</v>
      </c>
      <c r="N43" s="59" t="s">
        <v>314</v>
      </c>
      <c r="O43" s="59">
        <v>0</v>
      </c>
      <c r="P43" s="59" t="s">
        <v>293</v>
      </c>
    </row>
    <row r="44" spans="1:16" x14ac:dyDescent="0.2">
      <c r="A44" s="59" t="s">
        <v>315</v>
      </c>
      <c r="B44" s="60">
        <v>2748472</v>
      </c>
      <c r="C44" s="59">
        <v>9363.82</v>
      </c>
      <c r="D44" s="60" t="s">
        <v>286</v>
      </c>
      <c r="E44" s="59">
        <v>0.98920600000000003</v>
      </c>
      <c r="F44" s="59">
        <v>1</v>
      </c>
      <c r="G44" s="59" t="s">
        <v>66</v>
      </c>
      <c r="H44" s="59" t="s">
        <v>291</v>
      </c>
      <c r="I44" s="59">
        <v>9466</v>
      </c>
      <c r="J44" s="59">
        <v>6086.48</v>
      </c>
      <c r="K44" s="59">
        <v>6086.48</v>
      </c>
      <c r="L44" s="59">
        <v>0</v>
      </c>
      <c r="M44" s="59">
        <v>0</v>
      </c>
      <c r="N44" s="59" t="s">
        <v>292</v>
      </c>
      <c r="O44" s="59">
        <v>0</v>
      </c>
      <c r="P44" s="59" t="s">
        <v>293</v>
      </c>
    </row>
    <row r="45" spans="1:16" x14ac:dyDescent="0.2">
      <c r="A45" s="59" t="s">
        <v>316</v>
      </c>
      <c r="B45" s="60">
        <v>7333378</v>
      </c>
      <c r="C45" s="59">
        <v>0</v>
      </c>
      <c r="D45" s="60">
        <v>733337901</v>
      </c>
      <c r="E45" s="59">
        <v>2</v>
      </c>
      <c r="F45" s="59">
        <v>45427</v>
      </c>
      <c r="G45" s="59" t="s">
        <v>66</v>
      </c>
      <c r="H45" s="59" t="s">
        <v>291</v>
      </c>
      <c r="I45" s="59">
        <v>3687</v>
      </c>
      <c r="J45" s="59">
        <v>0</v>
      </c>
      <c r="K45" s="59">
        <v>0</v>
      </c>
      <c r="L45" s="59">
        <v>0</v>
      </c>
      <c r="M45" s="59">
        <v>0</v>
      </c>
      <c r="N45" s="59" t="s">
        <v>314</v>
      </c>
      <c r="O45" s="59">
        <v>351</v>
      </c>
      <c r="P45" s="59" t="s">
        <v>293</v>
      </c>
    </row>
    <row r="46" spans="1:16" x14ac:dyDescent="0.2">
      <c r="A46" s="59" t="s">
        <v>316</v>
      </c>
      <c r="B46" s="60">
        <v>7333378</v>
      </c>
      <c r="C46" s="59">
        <v>0</v>
      </c>
      <c r="D46" s="60">
        <v>733337901</v>
      </c>
      <c r="E46" s="59">
        <v>1.75</v>
      </c>
      <c r="F46" s="59">
        <v>45057</v>
      </c>
      <c r="G46" s="59" t="s">
        <v>66</v>
      </c>
      <c r="H46" s="59" t="s">
        <v>291</v>
      </c>
      <c r="I46" s="59">
        <v>3687</v>
      </c>
      <c r="J46" s="59">
        <v>0</v>
      </c>
      <c r="K46" s="59">
        <v>0</v>
      </c>
      <c r="L46" s="59">
        <v>0</v>
      </c>
      <c r="M46" s="59">
        <v>0</v>
      </c>
      <c r="N46" s="59" t="s">
        <v>314</v>
      </c>
      <c r="O46" s="59">
        <v>721</v>
      </c>
      <c r="P46" s="59" t="s">
        <v>293</v>
      </c>
    </row>
    <row r="47" spans="1:16" x14ac:dyDescent="0.2">
      <c r="A47" s="59" t="s">
        <v>317</v>
      </c>
      <c r="B47" s="60">
        <v>2031730</v>
      </c>
      <c r="C47" s="59">
        <v>0</v>
      </c>
      <c r="D47" s="60">
        <v>294821608</v>
      </c>
      <c r="E47" s="59">
        <v>1</v>
      </c>
      <c r="F47" s="59">
        <v>43943</v>
      </c>
      <c r="G47" s="59" t="s">
        <v>66</v>
      </c>
      <c r="H47" s="59" t="s">
        <v>291</v>
      </c>
      <c r="I47" s="59">
        <v>3344.75</v>
      </c>
      <c r="J47" s="59">
        <v>0</v>
      </c>
      <c r="K47" s="59">
        <v>0</v>
      </c>
      <c r="L47" s="59">
        <v>0</v>
      </c>
      <c r="M47" s="59">
        <v>0</v>
      </c>
      <c r="N47" s="59" t="s">
        <v>292</v>
      </c>
      <c r="O47" s="59">
        <v>1834</v>
      </c>
      <c r="P47" s="59" t="s">
        <v>293</v>
      </c>
    </row>
    <row r="48" spans="1:16" x14ac:dyDescent="0.2">
      <c r="A48" s="59" t="s">
        <v>317</v>
      </c>
      <c r="B48" s="60">
        <v>2031730</v>
      </c>
      <c r="C48" s="59">
        <v>0</v>
      </c>
      <c r="D48" s="60">
        <v>294821608</v>
      </c>
      <c r="E48" s="59">
        <v>8.4445000000000006E-2</v>
      </c>
      <c r="F48" s="59">
        <v>44119</v>
      </c>
      <c r="G48" s="59" t="s">
        <v>66</v>
      </c>
      <c r="H48" s="59" t="s">
        <v>291</v>
      </c>
      <c r="I48" s="59">
        <v>269693</v>
      </c>
      <c r="J48" s="59">
        <v>0</v>
      </c>
      <c r="K48" s="59">
        <v>0</v>
      </c>
      <c r="L48" s="59">
        <v>0</v>
      </c>
      <c r="M48" s="59">
        <v>0</v>
      </c>
      <c r="N48" s="59" t="s">
        <v>292</v>
      </c>
      <c r="O48" s="59">
        <v>1658</v>
      </c>
      <c r="P48" s="59" t="s">
        <v>293</v>
      </c>
    </row>
    <row r="49" spans="1:16" x14ac:dyDescent="0.2">
      <c r="A49" s="59" t="s">
        <v>317</v>
      </c>
      <c r="B49" s="60">
        <v>2031730</v>
      </c>
      <c r="C49" s="59">
        <v>0</v>
      </c>
      <c r="D49" s="60">
        <v>294821608</v>
      </c>
      <c r="E49" s="59">
        <v>0.11699900000000001</v>
      </c>
      <c r="F49" s="59">
        <v>44302</v>
      </c>
      <c r="G49" s="59" t="s">
        <v>66</v>
      </c>
      <c r="H49" s="59" t="s">
        <v>291</v>
      </c>
      <c r="I49" s="59">
        <v>289693</v>
      </c>
      <c r="J49" s="59">
        <v>0</v>
      </c>
      <c r="K49" s="59">
        <v>0</v>
      </c>
      <c r="L49" s="59">
        <v>0</v>
      </c>
      <c r="M49" s="59">
        <v>0</v>
      </c>
      <c r="N49" s="59" t="s">
        <v>292</v>
      </c>
      <c r="O49" s="59">
        <v>1475</v>
      </c>
      <c r="P49" s="59" t="s">
        <v>293</v>
      </c>
    </row>
    <row r="50" spans="1:16" x14ac:dyDescent="0.2">
      <c r="A50" s="59" t="s">
        <v>318</v>
      </c>
      <c r="B50" s="60" t="s">
        <v>278</v>
      </c>
      <c r="C50" s="59">
        <v>21798.38</v>
      </c>
      <c r="D50" s="60" t="s">
        <v>319</v>
      </c>
      <c r="E50" s="59">
        <v>0.89</v>
      </c>
      <c r="F50" s="59">
        <v>45798</v>
      </c>
      <c r="G50" s="59" t="s">
        <v>66</v>
      </c>
      <c r="H50" s="59" t="s">
        <v>291</v>
      </c>
      <c r="I50" s="59">
        <v>18508</v>
      </c>
      <c r="J50" s="59">
        <v>21798.38</v>
      </c>
      <c r="K50" s="59">
        <v>21798.38</v>
      </c>
      <c r="L50" s="59">
        <v>0</v>
      </c>
      <c r="M50" s="59">
        <v>0</v>
      </c>
      <c r="N50" s="59" t="s">
        <v>299</v>
      </c>
      <c r="O50" s="59">
        <v>0</v>
      </c>
      <c r="P50" s="59" t="s">
        <v>293</v>
      </c>
    </row>
    <row r="51" spans="1:16" x14ac:dyDescent="0.2">
      <c r="A51" s="59" t="s">
        <v>320</v>
      </c>
      <c r="B51" s="60" t="s">
        <v>229</v>
      </c>
      <c r="C51" s="59">
        <v>0</v>
      </c>
      <c r="D51" s="60" t="s">
        <v>228</v>
      </c>
      <c r="E51" s="59">
        <v>1.3686579999999999</v>
      </c>
      <c r="F51" s="59">
        <v>45560</v>
      </c>
      <c r="G51" s="59" t="s">
        <v>66</v>
      </c>
      <c r="H51" s="59" t="s">
        <v>291</v>
      </c>
      <c r="I51" s="59">
        <v>21698</v>
      </c>
      <c r="J51" s="59">
        <v>0</v>
      </c>
      <c r="K51" s="59">
        <v>0</v>
      </c>
      <c r="L51" s="59">
        <v>0</v>
      </c>
      <c r="M51" s="59">
        <v>0</v>
      </c>
      <c r="N51" s="59" t="s">
        <v>292</v>
      </c>
      <c r="O51" s="59">
        <v>218</v>
      </c>
      <c r="P51" s="59" t="s">
        <v>293</v>
      </c>
    </row>
    <row r="52" spans="1:16" x14ac:dyDescent="0.2">
      <c r="A52" s="59" t="s">
        <v>321</v>
      </c>
      <c r="B52" s="60" t="s">
        <v>263</v>
      </c>
      <c r="C52" s="59">
        <v>0</v>
      </c>
      <c r="D52" s="60" t="s">
        <v>322</v>
      </c>
      <c r="E52" s="59">
        <v>0.9</v>
      </c>
      <c r="F52" s="59">
        <v>43612</v>
      </c>
      <c r="G52" s="59" t="s">
        <v>66</v>
      </c>
      <c r="H52" s="59" t="s">
        <v>291</v>
      </c>
      <c r="I52" s="59">
        <v>29538</v>
      </c>
      <c r="J52" s="59">
        <v>0</v>
      </c>
      <c r="K52" s="59">
        <v>0</v>
      </c>
      <c r="L52" s="59">
        <v>0</v>
      </c>
      <c r="M52" s="59">
        <v>0</v>
      </c>
      <c r="N52" s="59" t="s">
        <v>301</v>
      </c>
      <c r="O52" s="59">
        <v>2165</v>
      </c>
      <c r="P52" s="59" t="s">
        <v>293</v>
      </c>
    </row>
    <row r="53" spans="1:16" x14ac:dyDescent="0.2">
      <c r="A53" s="59" t="s">
        <v>321</v>
      </c>
      <c r="B53" s="60" t="s">
        <v>263</v>
      </c>
      <c r="C53" s="59">
        <v>0</v>
      </c>
      <c r="D53" s="60" t="s">
        <v>322</v>
      </c>
      <c r="E53" s="59">
        <v>0.95</v>
      </c>
      <c r="F53" s="59">
        <v>44004</v>
      </c>
      <c r="G53" s="59" t="s">
        <v>66</v>
      </c>
      <c r="H53" s="59" t="s">
        <v>291</v>
      </c>
      <c r="I53" s="59">
        <v>29538</v>
      </c>
      <c r="J53" s="59">
        <v>0</v>
      </c>
      <c r="K53" s="59">
        <v>0</v>
      </c>
      <c r="L53" s="59">
        <v>0</v>
      </c>
      <c r="M53" s="59">
        <v>0</v>
      </c>
      <c r="N53" s="59" t="s">
        <v>301</v>
      </c>
      <c r="O53" s="59">
        <v>1773</v>
      </c>
      <c r="P53" s="59" t="s">
        <v>293</v>
      </c>
    </row>
    <row r="54" spans="1:16" x14ac:dyDescent="0.2">
      <c r="A54" s="59" t="s">
        <v>321</v>
      </c>
      <c r="B54" s="60" t="s">
        <v>263</v>
      </c>
      <c r="C54" s="59">
        <v>0</v>
      </c>
      <c r="D54" s="60" t="s">
        <v>322</v>
      </c>
      <c r="E54" s="59">
        <v>0.97</v>
      </c>
      <c r="F54" s="59">
        <v>44326</v>
      </c>
      <c r="G54" s="59" t="s">
        <v>66</v>
      </c>
      <c r="H54" s="59" t="s">
        <v>291</v>
      </c>
      <c r="I54" s="59">
        <v>29538</v>
      </c>
      <c r="J54" s="59">
        <v>0</v>
      </c>
      <c r="K54" s="59">
        <v>0</v>
      </c>
      <c r="L54" s="59">
        <v>0</v>
      </c>
      <c r="M54" s="59">
        <v>0</v>
      </c>
      <c r="N54" s="59" t="s">
        <v>301</v>
      </c>
      <c r="O54" s="59">
        <v>1451</v>
      </c>
      <c r="P54" s="59" t="s">
        <v>293</v>
      </c>
    </row>
    <row r="55" spans="1:16" x14ac:dyDescent="0.2">
      <c r="A55" s="59" t="s">
        <v>321</v>
      </c>
      <c r="B55" s="60" t="s">
        <v>263</v>
      </c>
      <c r="C55" s="59">
        <v>0</v>
      </c>
      <c r="D55" s="60" t="s">
        <v>322</v>
      </c>
      <c r="E55" s="59">
        <v>1.02</v>
      </c>
      <c r="F55" s="59">
        <v>44687</v>
      </c>
      <c r="G55" s="59" t="s">
        <v>66</v>
      </c>
      <c r="H55" s="59" t="s">
        <v>291</v>
      </c>
      <c r="I55" s="59">
        <v>29538</v>
      </c>
      <c r="J55" s="59">
        <v>0</v>
      </c>
      <c r="K55" s="59">
        <v>0</v>
      </c>
      <c r="L55" s="59">
        <v>0</v>
      </c>
      <c r="M55" s="59">
        <v>0</v>
      </c>
      <c r="N55" s="59" t="s">
        <v>301</v>
      </c>
      <c r="O55" s="59">
        <v>1090</v>
      </c>
      <c r="P55" s="59" t="s">
        <v>293</v>
      </c>
    </row>
    <row r="56" spans="1:16" x14ac:dyDescent="0.2">
      <c r="A56" s="59" t="s">
        <v>321</v>
      </c>
      <c r="B56" s="60" t="s">
        <v>263</v>
      </c>
      <c r="C56" s="59">
        <v>0</v>
      </c>
      <c r="D56" s="60" t="s">
        <v>322</v>
      </c>
      <c r="E56" s="59">
        <v>1.05</v>
      </c>
      <c r="F56" s="59">
        <v>45061</v>
      </c>
      <c r="G56" s="59" t="s">
        <v>66</v>
      </c>
      <c r="H56" s="59" t="s">
        <v>291</v>
      </c>
      <c r="I56" s="59">
        <v>29538</v>
      </c>
      <c r="J56" s="59">
        <v>0</v>
      </c>
      <c r="K56" s="59">
        <v>0</v>
      </c>
      <c r="L56" s="59">
        <v>0</v>
      </c>
      <c r="M56" s="59">
        <v>0</v>
      </c>
      <c r="N56" s="59" t="s">
        <v>301</v>
      </c>
      <c r="O56" s="59">
        <v>717</v>
      </c>
      <c r="P56" s="59" t="s">
        <v>293</v>
      </c>
    </row>
    <row r="57" spans="1:16" x14ac:dyDescent="0.2">
      <c r="A57" s="59" t="s">
        <v>321</v>
      </c>
      <c r="B57" s="60" t="s">
        <v>263</v>
      </c>
      <c r="C57" s="59">
        <v>0</v>
      </c>
      <c r="D57" s="60" t="s">
        <v>322</v>
      </c>
      <c r="E57" s="59">
        <v>1.1000000000000001</v>
      </c>
      <c r="F57" s="59">
        <v>45433</v>
      </c>
      <c r="G57" s="59" t="s">
        <v>66</v>
      </c>
      <c r="H57" s="59" t="s">
        <v>291</v>
      </c>
      <c r="I57" s="59">
        <v>29548</v>
      </c>
      <c r="J57" s="59">
        <v>0</v>
      </c>
      <c r="K57" s="59">
        <v>0</v>
      </c>
      <c r="L57" s="59">
        <v>0</v>
      </c>
      <c r="M57" s="59">
        <v>0</v>
      </c>
      <c r="N57" s="59" t="s">
        <v>301</v>
      </c>
      <c r="O57" s="59">
        <v>345</v>
      </c>
      <c r="P57" s="59" t="s">
        <v>293</v>
      </c>
    </row>
    <row r="58" spans="1:16" x14ac:dyDescent="0.2">
      <c r="A58" s="59" t="s">
        <v>323</v>
      </c>
      <c r="B58" s="60" t="s">
        <v>281</v>
      </c>
      <c r="C58" s="59">
        <v>7126.93</v>
      </c>
      <c r="D58" s="60" t="s">
        <v>324</v>
      </c>
      <c r="E58" s="59">
        <v>0.14230000000000001</v>
      </c>
      <c r="F58" s="59">
        <v>45791</v>
      </c>
      <c r="G58" s="59" t="s">
        <v>66</v>
      </c>
      <c r="H58" s="59" t="s">
        <v>291</v>
      </c>
      <c r="I58" s="59">
        <v>38036</v>
      </c>
      <c r="J58" s="59">
        <v>7126.93</v>
      </c>
      <c r="K58" s="59">
        <v>7126.93</v>
      </c>
      <c r="L58" s="59">
        <v>0</v>
      </c>
      <c r="M58" s="59">
        <v>0</v>
      </c>
      <c r="N58" s="59" t="s">
        <v>299</v>
      </c>
      <c r="O58" s="59">
        <v>0</v>
      </c>
      <c r="P58" s="59" t="s">
        <v>293</v>
      </c>
    </row>
    <row r="59" spans="1:16" x14ac:dyDescent="0.2">
      <c r="A59" s="59" t="s">
        <v>325</v>
      </c>
      <c r="B59" s="60" t="s">
        <v>326</v>
      </c>
      <c r="C59" s="59">
        <v>0</v>
      </c>
      <c r="D59" s="60" t="s">
        <v>327</v>
      </c>
      <c r="E59" s="59">
        <v>2.6</v>
      </c>
      <c r="F59" s="59">
        <v>45035</v>
      </c>
      <c r="G59" s="59" t="s">
        <v>66</v>
      </c>
      <c r="H59" s="59" t="s">
        <v>291</v>
      </c>
      <c r="I59" s="59">
        <v>31384</v>
      </c>
      <c r="J59" s="59">
        <v>0</v>
      </c>
      <c r="K59" s="59">
        <v>0</v>
      </c>
      <c r="L59" s="59">
        <v>0</v>
      </c>
      <c r="M59" s="59">
        <v>0</v>
      </c>
      <c r="N59" s="59" t="s">
        <v>314</v>
      </c>
      <c r="O59" s="59">
        <v>743</v>
      </c>
      <c r="P59" s="59" t="s">
        <v>293</v>
      </c>
    </row>
    <row r="60" spans="1:16" x14ac:dyDescent="0.2">
      <c r="A60" s="59" t="s">
        <v>325</v>
      </c>
      <c r="B60" s="60" t="s">
        <v>326</v>
      </c>
      <c r="C60" s="59">
        <v>0</v>
      </c>
      <c r="D60" s="60" t="s">
        <v>327</v>
      </c>
      <c r="E60" s="59">
        <v>2.6</v>
      </c>
      <c r="F60" s="59">
        <v>45399</v>
      </c>
      <c r="G60" s="59" t="s">
        <v>66</v>
      </c>
      <c r="H60" s="59" t="s">
        <v>291</v>
      </c>
      <c r="I60" s="59">
        <v>31401</v>
      </c>
      <c r="J60" s="59">
        <v>0</v>
      </c>
      <c r="K60" s="59">
        <v>0</v>
      </c>
      <c r="L60" s="59">
        <v>0</v>
      </c>
      <c r="M60" s="59">
        <v>0</v>
      </c>
      <c r="N60" s="59" t="s">
        <v>314</v>
      </c>
      <c r="O60" s="59">
        <v>379</v>
      </c>
      <c r="P60" s="59" t="s">
        <v>293</v>
      </c>
    </row>
    <row r="61" spans="1:16" x14ac:dyDescent="0.2">
      <c r="A61" s="59" t="s">
        <v>328</v>
      </c>
      <c r="B61" s="60" t="s">
        <v>225</v>
      </c>
      <c r="C61" s="59">
        <v>40225.56</v>
      </c>
      <c r="D61" s="60" t="s">
        <v>224</v>
      </c>
      <c r="E61" s="59">
        <v>0.63748899999999997</v>
      </c>
      <c r="F61" s="59">
        <v>45778</v>
      </c>
      <c r="G61" s="59" t="s">
        <v>66</v>
      </c>
      <c r="H61" s="59" t="s">
        <v>291</v>
      </c>
      <c r="I61" s="59">
        <v>63100</v>
      </c>
      <c r="J61" s="59">
        <v>26146.61</v>
      </c>
      <c r="K61" s="59">
        <v>26146.61</v>
      </c>
      <c r="L61" s="59">
        <v>0</v>
      </c>
      <c r="M61" s="59">
        <v>0</v>
      </c>
      <c r="N61" s="59" t="s">
        <v>292</v>
      </c>
      <c r="O61" s="59">
        <v>0</v>
      </c>
      <c r="P61" s="59" t="s">
        <v>293</v>
      </c>
    </row>
    <row r="62" spans="1:16" x14ac:dyDescent="0.2">
      <c r="A62" s="59" t="s">
        <v>329</v>
      </c>
      <c r="B62" s="60" t="s">
        <v>192</v>
      </c>
      <c r="C62" s="59">
        <v>0</v>
      </c>
      <c r="D62" s="60" t="s">
        <v>191</v>
      </c>
      <c r="E62" s="59">
        <v>1.5704640000000001</v>
      </c>
      <c r="F62" s="59">
        <v>45707</v>
      </c>
      <c r="G62" s="59" t="s">
        <v>66</v>
      </c>
      <c r="H62" s="59" t="s">
        <v>291</v>
      </c>
      <c r="I62" s="59">
        <v>3609</v>
      </c>
      <c r="J62" s="59">
        <v>0</v>
      </c>
      <c r="K62" s="59">
        <v>0</v>
      </c>
      <c r="L62" s="59">
        <v>0</v>
      </c>
      <c r="M62" s="59">
        <v>0</v>
      </c>
      <c r="N62" s="59" t="s">
        <v>292</v>
      </c>
      <c r="O62" s="59">
        <v>71</v>
      </c>
      <c r="P62" s="59" t="s">
        <v>293</v>
      </c>
    </row>
    <row r="63" spans="1:16" x14ac:dyDescent="0.2">
      <c r="A63" s="59" t="s">
        <v>329</v>
      </c>
      <c r="B63" s="60" t="s">
        <v>192</v>
      </c>
      <c r="C63" s="59">
        <v>0</v>
      </c>
      <c r="D63" s="60" t="s">
        <v>191</v>
      </c>
      <c r="E63" s="59">
        <v>1.641356</v>
      </c>
      <c r="F63" s="59">
        <v>45603</v>
      </c>
      <c r="G63" s="59" t="s">
        <v>66</v>
      </c>
      <c r="H63" s="59" t="s">
        <v>291</v>
      </c>
      <c r="I63" s="59">
        <v>3609</v>
      </c>
      <c r="J63" s="59">
        <v>0</v>
      </c>
      <c r="K63" s="59">
        <v>0</v>
      </c>
      <c r="L63" s="59">
        <v>0</v>
      </c>
      <c r="M63" s="59">
        <v>0</v>
      </c>
      <c r="N63" s="59" t="s">
        <v>292</v>
      </c>
      <c r="O63" s="59">
        <v>175</v>
      </c>
      <c r="P63" s="59" t="s">
        <v>293</v>
      </c>
    </row>
    <row r="64" spans="1:16" x14ac:dyDescent="0.2">
      <c r="A64" s="59" t="s">
        <v>329</v>
      </c>
      <c r="B64" s="60" t="s">
        <v>192</v>
      </c>
      <c r="C64" s="59">
        <v>6186.11</v>
      </c>
      <c r="D64" s="60" t="s">
        <v>191</v>
      </c>
      <c r="E64" s="59">
        <v>2.090608</v>
      </c>
      <c r="F64" s="59">
        <v>45783</v>
      </c>
      <c r="G64" s="59" t="s">
        <v>66</v>
      </c>
      <c r="H64" s="59" t="s">
        <v>291</v>
      </c>
      <c r="I64" s="59">
        <v>2959</v>
      </c>
      <c r="J64" s="59">
        <v>5258.19</v>
      </c>
      <c r="K64" s="59">
        <v>5258.19</v>
      </c>
      <c r="L64" s="59">
        <v>0</v>
      </c>
      <c r="M64" s="59">
        <v>0</v>
      </c>
      <c r="N64" s="59" t="s">
        <v>292</v>
      </c>
      <c r="O64" s="59">
        <v>0</v>
      </c>
      <c r="P64" s="59" t="s">
        <v>293</v>
      </c>
    </row>
    <row r="65" spans="1:16" x14ac:dyDescent="0.2">
      <c r="A65" s="59" t="s">
        <v>330</v>
      </c>
      <c r="B65" s="60" t="s">
        <v>256</v>
      </c>
      <c r="C65" s="59">
        <v>0</v>
      </c>
      <c r="D65" s="60" t="s">
        <v>255</v>
      </c>
      <c r="E65" s="59">
        <v>0.25</v>
      </c>
      <c r="F65" s="59">
        <v>44665</v>
      </c>
      <c r="G65" s="59" t="s">
        <v>66</v>
      </c>
      <c r="H65" s="59" t="s">
        <v>291</v>
      </c>
      <c r="I65" s="59">
        <v>154000</v>
      </c>
      <c r="J65" s="59">
        <v>0</v>
      </c>
      <c r="K65" s="59">
        <v>0</v>
      </c>
      <c r="L65" s="59">
        <v>0</v>
      </c>
      <c r="M65" s="59">
        <v>0</v>
      </c>
      <c r="N65" s="59" t="s">
        <v>292</v>
      </c>
      <c r="O65" s="59">
        <v>1112</v>
      </c>
      <c r="P65" s="59" t="s">
        <v>293</v>
      </c>
    </row>
    <row r="66" spans="1:16" x14ac:dyDescent="0.2">
      <c r="A66" s="59" t="s">
        <v>330</v>
      </c>
      <c r="B66" s="60" t="s">
        <v>256</v>
      </c>
      <c r="C66" s="59">
        <v>0</v>
      </c>
      <c r="D66" s="60" t="s">
        <v>255</v>
      </c>
      <c r="E66" s="59">
        <v>0.35</v>
      </c>
      <c r="F66" s="59">
        <v>45415</v>
      </c>
      <c r="G66" s="59" t="s">
        <v>66</v>
      </c>
      <c r="H66" s="59" t="s">
        <v>291</v>
      </c>
      <c r="I66" s="59">
        <v>165100</v>
      </c>
      <c r="J66" s="59">
        <v>0</v>
      </c>
      <c r="K66" s="59">
        <v>0</v>
      </c>
      <c r="L66" s="59">
        <v>0</v>
      </c>
      <c r="M66" s="59">
        <v>0</v>
      </c>
      <c r="N66" s="59" t="s">
        <v>292</v>
      </c>
      <c r="O66" s="59">
        <v>363</v>
      </c>
      <c r="P66" s="59" t="s">
        <v>293</v>
      </c>
    </row>
    <row r="67" spans="1:16" x14ac:dyDescent="0.2">
      <c r="A67" s="59" t="s">
        <v>330</v>
      </c>
      <c r="B67" s="60" t="s">
        <v>256</v>
      </c>
      <c r="C67" s="59">
        <v>0</v>
      </c>
      <c r="D67" s="60" t="s">
        <v>255</v>
      </c>
      <c r="E67" s="59">
        <v>0.45</v>
      </c>
      <c r="F67" s="59">
        <v>45764</v>
      </c>
      <c r="G67" s="59" t="s">
        <v>66</v>
      </c>
      <c r="H67" s="59" t="s">
        <v>291</v>
      </c>
      <c r="I67" s="59">
        <v>86349</v>
      </c>
      <c r="J67" s="59">
        <v>0</v>
      </c>
      <c r="K67" s="59">
        <v>0</v>
      </c>
      <c r="L67" s="59">
        <v>0</v>
      </c>
      <c r="M67" s="59">
        <v>0</v>
      </c>
      <c r="N67" s="59" t="s">
        <v>292</v>
      </c>
      <c r="O67" s="59">
        <v>14</v>
      </c>
      <c r="P67" s="59" t="s">
        <v>293</v>
      </c>
    </row>
    <row r="68" spans="1:16" x14ac:dyDescent="0.2">
      <c r="A68" s="59" t="s">
        <v>330</v>
      </c>
      <c r="B68" s="60" t="s">
        <v>256</v>
      </c>
      <c r="C68" s="59">
        <v>0</v>
      </c>
      <c r="D68" s="60" t="s">
        <v>255</v>
      </c>
      <c r="E68" s="59">
        <v>0.27500000000000002</v>
      </c>
      <c r="F68" s="59">
        <v>45030</v>
      </c>
      <c r="G68" s="59" t="s">
        <v>66</v>
      </c>
      <c r="H68" s="59" t="s">
        <v>291</v>
      </c>
      <c r="I68" s="59">
        <v>188100</v>
      </c>
      <c r="J68" s="59">
        <v>0</v>
      </c>
      <c r="K68" s="59">
        <v>0</v>
      </c>
      <c r="L68" s="59">
        <v>0</v>
      </c>
      <c r="M68" s="59">
        <v>0</v>
      </c>
      <c r="N68" s="59" t="s">
        <v>292</v>
      </c>
      <c r="O68" s="59">
        <v>748</v>
      </c>
      <c r="P68" s="59" t="s">
        <v>293</v>
      </c>
    </row>
    <row r="69" spans="1:16" x14ac:dyDescent="0.2">
      <c r="A69" s="59" t="s">
        <v>331</v>
      </c>
      <c r="B69" s="60" t="s">
        <v>217</v>
      </c>
      <c r="C69" s="59">
        <v>22750.81</v>
      </c>
      <c r="D69" s="60" t="s">
        <v>216</v>
      </c>
      <c r="E69" s="59">
        <v>3.3921000000000001</v>
      </c>
      <c r="F69" s="59">
        <v>45783</v>
      </c>
      <c r="G69" s="59" t="s">
        <v>66</v>
      </c>
      <c r="H69" s="59" t="s">
        <v>291</v>
      </c>
      <c r="I69" s="59">
        <v>6707</v>
      </c>
      <c r="J69" s="59">
        <v>22750.81</v>
      </c>
      <c r="K69" s="59">
        <v>22750.81</v>
      </c>
      <c r="L69" s="59">
        <v>0</v>
      </c>
      <c r="M69" s="59">
        <v>0</v>
      </c>
      <c r="N69" s="59" t="s">
        <v>292</v>
      </c>
      <c r="O69" s="59">
        <v>0</v>
      </c>
      <c r="P69" s="59" t="s">
        <v>293</v>
      </c>
    </row>
    <row r="70" spans="1:16" x14ac:dyDescent="0.2">
      <c r="A70" s="59" t="s">
        <v>332</v>
      </c>
      <c r="B70" s="60" t="s">
        <v>222</v>
      </c>
      <c r="C70" s="59">
        <v>25762.880000000001</v>
      </c>
      <c r="D70" s="60" t="s">
        <v>221</v>
      </c>
      <c r="E70" s="59">
        <v>1.1439999999999999</v>
      </c>
      <c r="F70" s="59">
        <v>45792</v>
      </c>
      <c r="G70" s="59" t="s">
        <v>66</v>
      </c>
      <c r="H70" s="59" t="s">
        <v>291</v>
      </c>
      <c r="I70" s="59">
        <v>22520</v>
      </c>
      <c r="J70" s="59">
        <v>25762.880000000001</v>
      </c>
      <c r="K70" s="59">
        <v>25762.880000000001</v>
      </c>
      <c r="L70" s="59">
        <v>0</v>
      </c>
      <c r="M70" s="59">
        <v>0</v>
      </c>
      <c r="N70" s="59" t="s">
        <v>292</v>
      </c>
      <c r="O70" s="59">
        <v>0</v>
      </c>
      <c r="P70" s="59" t="s">
        <v>293</v>
      </c>
    </row>
    <row r="71" spans="1:16" x14ac:dyDescent="0.2">
      <c r="A71" s="59" t="s">
        <v>333</v>
      </c>
      <c r="B71" s="60" t="s">
        <v>243</v>
      </c>
      <c r="C71" s="59">
        <v>3225.27</v>
      </c>
      <c r="D71" s="60">
        <v>799926100</v>
      </c>
      <c r="E71" s="59">
        <v>0.67445999999999995</v>
      </c>
      <c r="F71" s="59">
        <v>1</v>
      </c>
      <c r="G71" s="59" t="s">
        <v>66</v>
      </c>
      <c r="H71" s="59" t="s">
        <v>291</v>
      </c>
      <c r="I71" s="59">
        <v>4782</v>
      </c>
      <c r="J71" s="59">
        <v>2096.4299999999998</v>
      </c>
      <c r="K71" s="59">
        <v>2096.4299999999998</v>
      </c>
      <c r="L71" s="59">
        <v>0</v>
      </c>
      <c r="M71" s="59">
        <v>0</v>
      </c>
      <c r="N71" s="59" t="s">
        <v>292</v>
      </c>
      <c r="O71" s="59">
        <v>0</v>
      </c>
      <c r="P71" s="59" t="s">
        <v>293</v>
      </c>
    </row>
    <row r="72" spans="1:16" x14ac:dyDescent="0.2">
      <c r="A72" s="59" t="s">
        <v>334</v>
      </c>
      <c r="B72" s="60" t="s">
        <v>290</v>
      </c>
      <c r="C72" s="59">
        <v>1649.28</v>
      </c>
      <c r="D72" s="60" t="s">
        <v>290</v>
      </c>
      <c r="E72" s="59">
        <v>4.4317279999999997</v>
      </c>
      <c r="F72" s="59">
        <v>45778</v>
      </c>
      <c r="G72" s="59" t="s">
        <v>66</v>
      </c>
      <c r="H72" s="59" t="s">
        <v>335</v>
      </c>
      <c r="I72" s="59">
        <v>543443.30000000005</v>
      </c>
      <c r="J72" s="59">
        <v>1649.28</v>
      </c>
      <c r="K72" s="59">
        <v>1649.28</v>
      </c>
      <c r="L72" s="59">
        <v>0</v>
      </c>
      <c r="M72" s="59">
        <v>0</v>
      </c>
      <c r="N72" s="59" t="s">
        <v>292</v>
      </c>
      <c r="O72" s="59">
        <v>0</v>
      </c>
      <c r="P72" s="59" t="s">
        <v>293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33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49</v>
      </c>
      <c r="B1" s="32" t="s">
        <v>59</v>
      </c>
      <c r="C1" s="33" t="s">
        <v>60</v>
      </c>
      <c r="D1" s="33" t="s">
        <v>61</v>
      </c>
      <c r="E1" s="33" t="s">
        <v>62</v>
      </c>
      <c r="F1" s="33" t="s">
        <v>63</v>
      </c>
      <c r="G1" s="33" t="s">
        <v>64</v>
      </c>
    </row>
    <row r="2" spans="1:12" ht="15" x14ac:dyDescent="0.25">
      <c r="A2" s="25"/>
      <c r="B2" s="53" t="s">
        <v>106</v>
      </c>
      <c r="C2" s="54">
        <v>0</v>
      </c>
      <c r="D2" s="54">
        <v>0</v>
      </c>
      <c r="E2" s="54">
        <v>0</v>
      </c>
      <c r="F2" s="54">
        <v>0</v>
      </c>
      <c r="G2" s="54">
        <v>0</v>
      </c>
    </row>
    <row r="3" spans="1:12" x14ac:dyDescent="0.2">
      <c r="A3" s="15" t="s">
        <v>22</v>
      </c>
      <c r="B3" s="55" t="s">
        <v>107</v>
      </c>
      <c r="C3" s="54">
        <v>63115898.579999998</v>
      </c>
      <c r="D3" s="54">
        <v>0</v>
      </c>
      <c r="E3" s="54">
        <v>12172408.300000001</v>
      </c>
      <c r="F3" s="54">
        <v>-12172408.300000001</v>
      </c>
      <c r="G3" s="54">
        <v>50943490.280000001</v>
      </c>
      <c r="H3" s="15"/>
    </row>
    <row r="4" spans="1:12" x14ac:dyDescent="0.2">
      <c r="A4" s="15" t="s">
        <v>22</v>
      </c>
      <c r="B4" s="55" t="s">
        <v>108</v>
      </c>
      <c r="C4" s="54">
        <v>913942.83</v>
      </c>
      <c r="D4" s="54">
        <v>169612.54</v>
      </c>
      <c r="E4" s="54">
        <v>540112.68999999994</v>
      </c>
      <c r="F4" s="54">
        <v>-370500.15</v>
      </c>
      <c r="G4" s="54">
        <v>543442.68000000005</v>
      </c>
      <c r="H4" s="15"/>
    </row>
    <row r="5" spans="1:12" x14ac:dyDescent="0.2">
      <c r="A5" s="15" t="s">
        <v>22</v>
      </c>
      <c r="B5" s="55" t="s">
        <v>186</v>
      </c>
      <c r="C5" s="54">
        <v>2637.29</v>
      </c>
      <c r="D5" s="54">
        <v>736052.36</v>
      </c>
      <c r="E5" s="54">
        <v>721980.57</v>
      </c>
      <c r="F5" s="54">
        <v>14071.79</v>
      </c>
      <c r="G5" s="54">
        <v>16709.080000000002</v>
      </c>
      <c r="H5" s="15"/>
    </row>
    <row r="6" spans="1:12" x14ac:dyDescent="0.2">
      <c r="A6" s="15" t="s">
        <v>22</v>
      </c>
      <c r="B6" s="55" t="s">
        <v>187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15"/>
    </row>
    <row r="7" spans="1:12" x14ac:dyDescent="0.2">
      <c r="A7" s="15" t="s">
        <v>22</v>
      </c>
      <c r="B7" s="55" t="s">
        <v>336</v>
      </c>
      <c r="C7" s="54">
        <v>916580.12</v>
      </c>
      <c r="D7" s="54">
        <v>905664.9</v>
      </c>
      <c r="E7" s="54">
        <v>1262093.26</v>
      </c>
      <c r="F7" s="54">
        <v>-356428.36</v>
      </c>
      <c r="G7" s="54">
        <v>560151.76</v>
      </c>
      <c r="H7" s="15"/>
    </row>
    <row r="8" spans="1:12" x14ac:dyDescent="0.2">
      <c r="A8" s="15" t="s">
        <v>35</v>
      </c>
      <c r="B8" s="55" t="s">
        <v>109</v>
      </c>
      <c r="C8" s="54">
        <v>0</v>
      </c>
      <c r="D8" s="54">
        <v>20495505.850000001</v>
      </c>
      <c r="E8" s="54">
        <v>20495505.850000001</v>
      </c>
      <c r="F8" s="54">
        <v>0</v>
      </c>
      <c r="G8" s="54">
        <v>0</v>
      </c>
      <c r="H8" s="15"/>
    </row>
    <row r="9" spans="1:12" x14ac:dyDescent="0.2">
      <c r="A9" s="2" t="s">
        <v>51</v>
      </c>
      <c r="B9" s="55" t="s">
        <v>110</v>
      </c>
      <c r="C9" s="54">
        <v>0</v>
      </c>
      <c r="D9" s="54">
        <v>16544.060000000001</v>
      </c>
      <c r="E9" s="54">
        <v>0</v>
      </c>
      <c r="F9" s="54">
        <v>16544.060000000001</v>
      </c>
      <c r="G9" s="54">
        <v>16544.060000000001</v>
      </c>
      <c r="H9" s="2"/>
      <c r="I9" s="49"/>
      <c r="L9" s="15"/>
    </row>
    <row r="10" spans="1:12" x14ac:dyDescent="0.2">
      <c r="A10" s="2" t="s">
        <v>24</v>
      </c>
      <c r="B10" s="55" t="s">
        <v>111</v>
      </c>
      <c r="C10" s="54">
        <v>178253.9</v>
      </c>
      <c r="D10" s="54">
        <v>295526.62</v>
      </c>
      <c r="E10" s="54">
        <v>194636.84</v>
      </c>
      <c r="F10" s="54">
        <v>100889.78</v>
      </c>
      <c r="G10" s="54">
        <v>279143.67999999999</v>
      </c>
      <c r="H10" s="15"/>
      <c r="L10" s="2"/>
    </row>
    <row r="11" spans="1:12" x14ac:dyDescent="0.2">
      <c r="A11" s="2" t="s">
        <v>24</v>
      </c>
      <c r="B11" s="55" t="s">
        <v>112</v>
      </c>
      <c r="C11" s="54">
        <v>6230.27</v>
      </c>
      <c r="D11" s="54">
        <v>1718.14</v>
      </c>
      <c r="E11" s="54">
        <v>6299.81</v>
      </c>
      <c r="F11" s="54">
        <v>-4581.67</v>
      </c>
      <c r="G11" s="54">
        <v>1648.6</v>
      </c>
      <c r="L11" s="15"/>
    </row>
    <row r="12" spans="1:12" x14ac:dyDescent="0.2">
      <c r="A12" s="2" t="s">
        <v>24</v>
      </c>
      <c r="B12" s="55" t="s">
        <v>113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2"/>
      <c r="L12" s="2"/>
    </row>
    <row r="13" spans="1:12" x14ac:dyDescent="0.2">
      <c r="A13" s="2" t="s">
        <v>24</v>
      </c>
      <c r="B13" s="55" t="s">
        <v>114</v>
      </c>
      <c r="C13" s="54">
        <v>397738.22</v>
      </c>
      <c r="D13" s="54">
        <v>50249.07</v>
      </c>
      <c r="E13" s="54">
        <v>24981.38</v>
      </c>
      <c r="F13" s="54">
        <v>25267.69</v>
      </c>
      <c r="G13" s="54">
        <v>423005.91</v>
      </c>
      <c r="H13" s="2"/>
      <c r="L13" s="2"/>
    </row>
    <row r="14" spans="1:12" x14ac:dyDescent="0.2">
      <c r="A14" s="15" t="s">
        <v>22</v>
      </c>
      <c r="B14" s="55" t="s">
        <v>115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2"/>
      <c r="L14" s="2"/>
    </row>
    <row r="15" spans="1:12" x14ac:dyDescent="0.2">
      <c r="A15" s="2" t="s">
        <v>33</v>
      </c>
      <c r="B15" s="55" t="s">
        <v>116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15"/>
      <c r="L15" s="2"/>
    </row>
    <row r="16" spans="1:12" x14ac:dyDescent="0.2">
      <c r="A16" s="2" t="s">
        <v>33</v>
      </c>
      <c r="B16" s="55" t="s">
        <v>117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2"/>
    </row>
    <row r="17" spans="1:8" x14ac:dyDescent="0.2">
      <c r="A17" s="27"/>
      <c r="B17" s="55" t="s">
        <v>337</v>
      </c>
      <c r="C17" s="54">
        <v>64614701.090000004</v>
      </c>
      <c r="D17" s="54">
        <v>21765208.640000001</v>
      </c>
      <c r="E17" s="54">
        <v>34155925.439999998</v>
      </c>
      <c r="F17" s="54">
        <v>-12390716.800000001</v>
      </c>
      <c r="G17" s="54">
        <v>52223984.289999999</v>
      </c>
      <c r="H17" s="15"/>
    </row>
    <row r="18" spans="1:8" x14ac:dyDescent="0.2">
      <c r="A18" s="27"/>
      <c r="B18" s="53" t="s">
        <v>118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2"/>
    </row>
    <row r="19" spans="1:8" x14ac:dyDescent="0.2">
      <c r="A19" s="2" t="s">
        <v>51</v>
      </c>
      <c r="B19" s="55" t="s">
        <v>119</v>
      </c>
      <c r="C19" s="54">
        <v>0</v>
      </c>
      <c r="D19" s="54">
        <v>0</v>
      </c>
      <c r="E19" s="54">
        <v>16544.060000000001</v>
      </c>
      <c r="F19" s="54">
        <v>16544.060000000001</v>
      </c>
      <c r="G19" s="54">
        <v>16544.060000000001</v>
      </c>
    </row>
    <row r="20" spans="1:8" x14ac:dyDescent="0.2">
      <c r="A20" s="2" t="s">
        <v>28</v>
      </c>
      <c r="B20" s="55" t="s">
        <v>120</v>
      </c>
      <c r="C20" s="54">
        <v>0</v>
      </c>
      <c r="D20" s="54">
        <v>169612.54</v>
      </c>
      <c r="E20" s="54">
        <v>169612.54</v>
      </c>
      <c r="F20" s="54">
        <v>0</v>
      </c>
      <c r="G20" s="54">
        <v>0</v>
      </c>
    </row>
    <row r="21" spans="1:8" x14ac:dyDescent="0.2">
      <c r="A21" s="2" t="s">
        <v>27</v>
      </c>
      <c r="B21" s="55" t="s">
        <v>121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2"/>
    </row>
    <row r="22" spans="1:8" x14ac:dyDescent="0.2">
      <c r="A22" s="2" t="s">
        <v>24</v>
      </c>
      <c r="B22" s="55" t="s">
        <v>122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15"/>
    </row>
    <row r="23" spans="1:8" x14ac:dyDescent="0.2">
      <c r="A23" s="2" t="s">
        <v>33</v>
      </c>
      <c r="B23" s="55" t="s">
        <v>123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8" x14ac:dyDescent="0.2">
      <c r="A24" s="2" t="s">
        <v>24</v>
      </c>
      <c r="B24" s="55" t="s">
        <v>124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2"/>
    </row>
    <row r="25" spans="1:8" x14ac:dyDescent="0.2">
      <c r="A25" s="15" t="s">
        <v>22</v>
      </c>
      <c r="B25" s="55" t="s">
        <v>125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15"/>
    </row>
    <row r="26" spans="1:8" x14ac:dyDescent="0.2">
      <c r="A26" s="15" t="s">
        <v>33</v>
      </c>
      <c r="B26" s="55" t="s">
        <v>126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15"/>
    </row>
    <row r="27" spans="1:8" x14ac:dyDescent="0.2">
      <c r="A27" s="2" t="s">
        <v>33</v>
      </c>
      <c r="B27" s="55" t="s">
        <v>127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2"/>
    </row>
    <row r="28" spans="1:8" x14ac:dyDescent="0.2">
      <c r="A28" s="27"/>
      <c r="B28" s="55" t="s">
        <v>338</v>
      </c>
      <c r="C28" s="54">
        <v>0</v>
      </c>
      <c r="D28" s="54">
        <v>169612.54</v>
      </c>
      <c r="E28" s="54">
        <v>186156.6</v>
      </c>
      <c r="F28" s="54">
        <v>16544.060000000001</v>
      </c>
      <c r="G28" s="54">
        <v>16544.060000000001</v>
      </c>
      <c r="H28" s="2"/>
    </row>
    <row r="29" spans="1:8" x14ac:dyDescent="0.2">
      <c r="A29" s="27"/>
      <c r="B29" s="55" t="s">
        <v>339</v>
      </c>
      <c r="C29" s="54">
        <v>64614701.090000004</v>
      </c>
      <c r="D29" s="54">
        <v>21934821.18</v>
      </c>
      <c r="E29" s="54">
        <v>34342082.039999999</v>
      </c>
      <c r="F29" s="54">
        <v>-12407260.859999999</v>
      </c>
      <c r="G29" s="54">
        <v>52207440.229999997</v>
      </c>
      <c r="H29" s="2"/>
    </row>
    <row r="30" spans="1:8" x14ac:dyDescent="0.2">
      <c r="A30" s="27"/>
      <c r="B30" s="53" t="s">
        <v>128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8" x14ac:dyDescent="0.2">
      <c r="A31" s="15" t="s">
        <v>22</v>
      </c>
      <c r="B31" s="55" t="s">
        <v>129</v>
      </c>
      <c r="C31" s="54">
        <v>28668591.129999999</v>
      </c>
      <c r="D31" s="54">
        <v>-6582786.6500000004</v>
      </c>
      <c r="E31" s="54">
        <v>80050.11</v>
      </c>
      <c r="F31" s="54">
        <v>-6662836.7599999998</v>
      </c>
      <c r="G31" s="54">
        <v>22005754.370000001</v>
      </c>
    </row>
    <row r="32" spans="1:8" x14ac:dyDescent="0.2">
      <c r="A32" s="15" t="s">
        <v>22</v>
      </c>
      <c r="B32" s="55" t="s">
        <v>130</v>
      </c>
      <c r="C32" s="54">
        <v>3.45</v>
      </c>
      <c r="D32" s="54">
        <v>-3.45</v>
      </c>
      <c r="E32" s="54">
        <v>14.01</v>
      </c>
      <c r="F32" s="54">
        <v>-17.46</v>
      </c>
      <c r="G32" s="54">
        <v>-14.01</v>
      </c>
    </row>
    <row r="33" spans="1:8" x14ac:dyDescent="0.2">
      <c r="A33" s="15" t="s">
        <v>22</v>
      </c>
      <c r="B33" s="55" t="s">
        <v>131</v>
      </c>
      <c r="C33" s="54">
        <v>-1167.28</v>
      </c>
      <c r="D33" s="54">
        <v>16022.09</v>
      </c>
      <c r="E33" s="54">
        <v>-3877.62</v>
      </c>
      <c r="F33" s="54">
        <v>19899.71</v>
      </c>
      <c r="G33" s="54">
        <v>18732.43</v>
      </c>
      <c r="H33" s="15"/>
    </row>
    <row r="34" spans="1:8" x14ac:dyDescent="0.2">
      <c r="A34" s="15" t="s">
        <v>35</v>
      </c>
      <c r="B34" s="55" t="s">
        <v>132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5"/>
    </row>
    <row r="35" spans="1:8" x14ac:dyDescent="0.2">
      <c r="A35" s="2" t="s">
        <v>28</v>
      </c>
      <c r="B35" s="55" t="s">
        <v>133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5"/>
    </row>
    <row r="36" spans="1:8" x14ac:dyDescent="0.2">
      <c r="A36" s="2" t="s">
        <v>28</v>
      </c>
      <c r="B36" s="55" t="s">
        <v>134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15"/>
    </row>
    <row r="37" spans="1:8" x14ac:dyDescent="0.2">
      <c r="A37" s="2" t="s">
        <v>51</v>
      </c>
      <c r="B37" s="55" t="s">
        <v>135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2"/>
    </row>
    <row r="38" spans="1:8" x14ac:dyDescent="0.2">
      <c r="A38" s="2" t="s">
        <v>51</v>
      </c>
      <c r="B38" s="55" t="s">
        <v>136</v>
      </c>
      <c r="C38" s="54">
        <v>0</v>
      </c>
      <c r="D38" s="54">
        <v>0</v>
      </c>
      <c r="E38" s="54">
        <v>32.72</v>
      </c>
      <c r="F38" s="54">
        <v>-32.72</v>
      </c>
      <c r="G38" s="54">
        <v>-32.72</v>
      </c>
      <c r="H38" s="15"/>
    </row>
    <row r="39" spans="1:8" x14ac:dyDescent="0.2">
      <c r="A39" s="2" t="s">
        <v>51</v>
      </c>
      <c r="B39" s="55" t="s">
        <v>137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2"/>
    </row>
    <row r="40" spans="1:8" x14ac:dyDescent="0.2">
      <c r="A40" s="2" t="s">
        <v>51</v>
      </c>
      <c r="B40" s="55" t="s">
        <v>138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2"/>
    </row>
    <row r="41" spans="1:8" x14ac:dyDescent="0.2">
      <c r="A41" s="67" t="s">
        <v>50</v>
      </c>
      <c r="B41" s="55" t="s">
        <v>340</v>
      </c>
      <c r="C41" s="54">
        <v>28667427.300000001</v>
      </c>
      <c r="D41" s="54">
        <v>-6566768.0099999998</v>
      </c>
      <c r="E41" s="54">
        <v>76219.22</v>
      </c>
      <c r="F41" s="54">
        <v>-6642987.2300000004</v>
      </c>
      <c r="G41" s="54">
        <v>22024440.07</v>
      </c>
      <c r="H41" s="2"/>
    </row>
    <row r="42" spans="1:8" x14ac:dyDescent="0.2">
      <c r="A42" s="67" t="s">
        <v>50</v>
      </c>
      <c r="B42" s="55" t="s">
        <v>341</v>
      </c>
      <c r="C42" s="54">
        <v>93282128.390000001</v>
      </c>
      <c r="D42" s="54">
        <v>15368053.17</v>
      </c>
      <c r="E42" s="54">
        <v>34418301.259999998</v>
      </c>
      <c r="F42" s="54">
        <v>-19050248.09</v>
      </c>
      <c r="G42" s="54">
        <v>74231880.299999997</v>
      </c>
    </row>
    <row r="43" spans="1:8" x14ac:dyDescent="0.2">
      <c r="A43" s="68" t="s">
        <v>50</v>
      </c>
      <c r="B43" s="53" t="s">
        <v>139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</row>
    <row r="44" spans="1:8" x14ac:dyDescent="0.2">
      <c r="A44" s="68" t="s">
        <v>50</v>
      </c>
      <c r="B44" s="55" t="s">
        <v>140</v>
      </c>
      <c r="C44" s="54">
        <v>694806.99</v>
      </c>
      <c r="D44" s="54">
        <v>0</v>
      </c>
      <c r="E44" s="54">
        <v>316922.45</v>
      </c>
      <c r="F44" s="54">
        <v>316922.45</v>
      </c>
      <c r="G44" s="54">
        <v>1011729.44</v>
      </c>
    </row>
    <row r="45" spans="1:8" ht="15" x14ac:dyDescent="0.25">
      <c r="A45" s="25"/>
      <c r="B45" s="55" t="s">
        <v>141</v>
      </c>
      <c r="C45" s="54">
        <v>69623.86</v>
      </c>
      <c r="D45" s="54">
        <v>69.540000000000006</v>
      </c>
      <c r="E45" s="54">
        <v>1718.14</v>
      </c>
      <c r="F45" s="54">
        <v>1648.6</v>
      </c>
      <c r="G45" s="54">
        <v>71272.460000000006</v>
      </c>
    </row>
    <row r="46" spans="1:8" x14ac:dyDescent="0.2">
      <c r="A46" s="68" t="s">
        <v>50</v>
      </c>
      <c r="B46" s="55" t="s">
        <v>142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</row>
    <row r="47" spans="1:8" x14ac:dyDescent="0.2">
      <c r="A47" s="68" t="s">
        <v>50</v>
      </c>
      <c r="B47" s="55" t="s">
        <v>143</v>
      </c>
      <c r="C47" s="54">
        <v>-1001.77</v>
      </c>
      <c r="D47" s="54">
        <v>0</v>
      </c>
      <c r="E47" s="54">
        <v>6.57</v>
      </c>
      <c r="F47" s="54">
        <v>6.57</v>
      </c>
      <c r="G47" s="54">
        <v>-995.2</v>
      </c>
    </row>
    <row r="48" spans="1:8" x14ac:dyDescent="0.2">
      <c r="A48" s="68" t="s">
        <v>50</v>
      </c>
      <c r="B48" s="55" t="s">
        <v>144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</row>
    <row r="49" spans="1:7" x14ac:dyDescent="0.2">
      <c r="A49" s="68" t="s">
        <v>50</v>
      </c>
      <c r="B49" s="55" t="s">
        <v>145</v>
      </c>
      <c r="C49" s="54">
        <v>2482.48</v>
      </c>
      <c r="D49" s="54">
        <v>0</v>
      </c>
      <c r="E49" s="54">
        <v>0</v>
      </c>
      <c r="F49" s="54">
        <v>0</v>
      </c>
      <c r="G49" s="54">
        <v>2482.48</v>
      </c>
    </row>
    <row r="50" spans="1:7" x14ac:dyDescent="0.2">
      <c r="A50" s="68" t="s">
        <v>50</v>
      </c>
      <c r="B50" s="55" t="s">
        <v>146</v>
      </c>
      <c r="C50" s="54">
        <v>239.88</v>
      </c>
      <c r="D50" s="54">
        <v>0</v>
      </c>
      <c r="E50" s="54">
        <v>0</v>
      </c>
      <c r="F50" s="54">
        <v>0</v>
      </c>
      <c r="G50" s="54">
        <v>239.88</v>
      </c>
    </row>
    <row r="51" spans="1:7" x14ac:dyDescent="0.2">
      <c r="A51" s="68" t="s">
        <v>50</v>
      </c>
      <c r="B51" s="55" t="s">
        <v>147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</row>
    <row r="52" spans="1:7" x14ac:dyDescent="0.2">
      <c r="A52" s="68" t="s">
        <v>50</v>
      </c>
      <c r="B52" s="55" t="s">
        <v>148</v>
      </c>
      <c r="C52" s="54">
        <v>-1327.48</v>
      </c>
      <c r="D52" s="54">
        <v>0</v>
      </c>
      <c r="E52" s="54">
        <v>0</v>
      </c>
      <c r="F52" s="54">
        <v>0</v>
      </c>
      <c r="G52" s="54">
        <v>-1327.48</v>
      </c>
    </row>
    <row r="53" spans="1:7" x14ac:dyDescent="0.2">
      <c r="A53" s="68" t="s">
        <v>50</v>
      </c>
      <c r="B53" s="55" t="s">
        <v>149</v>
      </c>
      <c r="C53" s="54">
        <v>576.08000000000004</v>
      </c>
      <c r="D53" s="54">
        <v>0</v>
      </c>
      <c r="E53" s="54">
        <v>0</v>
      </c>
      <c r="F53" s="54">
        <v>0</v>
      </c>
      <c r="G53" s="54">
        <v>576.08000000000004</v>
      </c>
    </row>
    <row r="54" spans="1:7" x14ac:dyDescent="0.2">
      <c r="A54" s="68" t="s">
        <v>50</v>
      </c>
      <c r="B54" s="55" t="s">
        <v>150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</row>
    <row r="55" spans="1:7" x14ac:dyDescent="0.2">
      <c r="A55" s="68" t="s">
        <v>50</v>
      </c>
      <c r="B55" s="55" t="s">
        <v>151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</row>
    <row r="56" spans="1:7" x14ac:dyDescent="0.2">
      <c r="A56" s="68" t="s">
        <v>50</v>
      </c>
      <c r="B56" s="55" t="s">
        <v>152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</row>
    <row r="57" spans="1:7" x14ac:dyDescent="0.2">
      <c r="A57" s="68" t="s">
        <v>50</v>
      </c>
      <c r="B57" s="55" t="s">
        <v>153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</row>
    <row r="58" spans="1:7" x14ac:dyDescent="0.2">
      <c r="A58" s="68" t="s">
        <v>50</v>
      </c>
      <c r="B58" s="55" t="s">
        <v>154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</row>
    <row r="59" spans="1:7" ht="15" x14ac:dyDescent="0.25">
      <c r="A59" s="25"/>
      <c r="B59" s="55" t="s">
        <v>155</v>
      </c>
      <c r="C59" s="54">
        <v>26.39</v>
      </c>
      <c r="D59" s="54">
        <v>0</v>
      </c>
      <c r="E59" s="54">
        <v>0</v>
      </c>
      <c r="F59" s="54">
        <v>0</v>
      </c>
      <c r="G59" s="54">
        <v>26.39</v>
      </c>
    </row>
    <row r="60" spans="1:7" x14ac:dyDescent="0.2">
      <c r="A60" s="68" t="s">
        <v>50</v>
      </c>
      <c r="B60" s="55" t="s">
        <v>156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</row>
    <row r="61" spans="1:7" x14ac:dyDescent="0.2">
      <c r="A61" s="68" t="s">
        <v>50</v>
      </c>
      <c r="B61" s="55" t="s">
        <v>157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</row>
    <row r="62" spans="1:7" x14ac:dyDescent="0.2">
      <c r="A62" s="68" t="s">
        <v>50</v>
      </c>
      <c r="B62" s="55" t="s">
        <v>158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</row>
    <row r="63" spans="1:7" x14ac:dyDescent="0.2">
      <c r="A63" s="68" t="s">
        <v>50</v>
      </c>
      <c r="B63" s="55" t="s">
        <v>342</v>
      </c>
      <c r="C63" s="54">
        <v>765426.43</v>
      </c>
      <c r="D63" s="54">
        <v>69.540000000000006</v>
      </c>
      <c r="E63" s="54">
        <v>318647.15999999997</v>
      </c>
      <c r="F63" s="54">
        <v>318577.62</v>
      </c>
      <c r="G63" s="54">
        <v>1084004.05</v>
      </c>
    </row>
    <row r="64" spans="1:7" x14ac:dyDescent="0.2">
      <c r="A64" s="68" t="s">
        <v>50</v>
      </c>
      <c r="B64" s="53" t="s">
        <v>159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</row>
    <row r="65" spans="1:7" x14ac:dyDescent="0.2">
      <c r="A65" s="68" t="s">
        <v>50</v>
      </c>
      <c r="B65" s="55" t="s">
        <v>160</v>
      </c>
      <c r="C65" s="54">
        <v>249183.14</v>
      </c>
      <c r="D65" s="54">
        <v>0</v>
      </c>
      <c r="E65" s="54">
        <v>0</v>
      </c>
      <c r="F65" s="54">
        <v>0</v>
      </c>
      <c r="G65" s="54">
        <v>249183.14</v>
      </c>
    </row>
    <row r="66" spans="1:7" x14ac:dyDescent="0.2">
      <c r="A66" s="68" t="s">
        <v>50</v>
      </c>
      <c r="B66" s="55" t="s">
        <v>161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</row>
    <row r="67" spans="1:7" x14ac:dyDescent="0.2">
      <c r="A67" s="68" t="s">
        <v>50</v>
      </c>
      <c r="B67" s="55" t="s">
        <v>162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</row>
    <row r="68" spans="1:7" x14ac:dyDescent="0.2">
      <c r="A68" s="68" t="s">
        <v>50</v>
      </c>
      <c r="B68" s="55" t="s">
        <v>163</v>
      </c>
      <c r="C68" s="54">
        <v>22484.26</v>
      </c>
      <c r="D68" s="54">
        <v>2597.1799999999998</v>
      </c>
      <c r="E68" s="54">
        <v>1535.03</v>
      </c>
      <c r="F68" s="54">
        <v>1062.1500000000001</v>
      </c>
      <c r="G68" s="54">
        <v>23546.41</v>
      </c>
    </row>
    <row r="69" spans="1:7" x14ac:dyDescent="0.2">
      <c r="A69" s="68" t="s">
        <v>50</v>
      </c>
      <c r="B69" s="55" t="s">
        <v>164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</row>
    <row r="70" spans="1:7" x14ac:dyDescent="0.2">
      <c r="A70" s="68" t="s">
        <v>50</v>
      </c>
      <c r="B70" s="55" t="s">
        <v>343</v>
      </c>
      <c r="C70" s="54">
        <v>271667.40000000002</v>
      </c>
      <c r="D70" s="54">
        <v>2597.1799999999998</v>
      </c>
      <c r="E70" s="54">
        <v>1535.03</v>
      </c>
      <c r="F70" s="54">
        <v>1062.1500000000001</v>
      </c>
      <c r="G70" s="54">
        <v>272729.55</v>
      </c>
    </row>
    <row r="71" spans="1:7" ht="15" x14ac:dyDescent="0.25">
      <c r="A71" s="25"/>
      <c r="B71" s="55" t="s">
        <v>344</v>
      </c>
      <c r="C71" s="54">
        <v>493759.03</v>
      </c>
      <c r="D71" s="54">
        <v>2666.72</v>
      </c>
      <c r="E71" s="54">
        <v>320182.19</v>
      </c>
      <c r="F71" s="54">
        <v>317515.46999999997</v>
      </c>
      <c r="G71" s="54">
        <v>811274.5</v>
      </c>
    </row>
    <row r="72" spans="1:7" x14ac:dyDescent="0.2">
      <c r="A72" s="68" t="s">
        <v>50</v>
      </c>
      <c r="B72" s="53" t="s">
        <v>165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</row>
    <row r="73" spans="1:7" x14ac:dyDescent="0.2">
      <c r="A73" s="68" t="s">
        <v>50</v>
      </c>
      <c r="B73" s="55" t="s">
        <v>166</v>
      </c>
      <c r="C73" s="54">
        <v>79454498.920000002</v>
      </c>
      <c r="D73" s="54">
        <v>0</v>
      </c>
      <c r="E73" s="54">
        <v>0</v>
      </c>
      <c r="F73" s="54">
        <v>0</v>
      </c>
      <c r="G73" s="54">
        <v>79454498.920000002</v>
      </c>
    </row>
    <row r="74" spans="1:7" x14ac:dyDescent="0.2">
      <c r="A74" s="68" t="s">
        <v>50</v>
      </c>
      <c r="B74" s="55" t="s">
        <v>345</v>
      </c>
      <c r="C74" s="54">
        <v>493759.03</v>
      </c>
      <c r="D74" s="54">
        <v>2666.72</v>
      </c>
      <c r="E74" s="54">
        <v>320182.19</v>
      </c>
      <c r="F74" s="54">
        <v>317515.46999999997</v>
      </c>
      <c r="G74" s="54">
        <v>811274.5</v>
      </c>
    </row>
    <row r="75" spans="1:7" ht="15" x14ac:dyDescent="0.25">
      <c r="A75" s="25"/>
      <c r="B75" s="55" t="s">
        <v>167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</row>
    <row r="76" spans="1:7" x14ac:dyDescent="0.2">
      <c r="A76" s="68" t="s">
        <v>50</v>
      </c>
      <c r="B76" s="55" t="s">
        <v>168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</row>
    <row r="77" spans="1:7" x14ac:dyDescent="0.2">
      <c r="A77" s="68" t="s">
        <v>50</v>
      </c>
      <c r="B77" s="55" t="s">
        <v>169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</row>
    <row r="78" spans="1:7" x14ac:dyDescent="0.2">
      <c r="A78" s="68" t="s">
        <v>50</v>
      </c>
      <c r="B78" s="55" t="s">
        <v>170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</row>
    <row r="79" spans="1:7" x14ac:dyDescent="0.2">
      <c r="A79" s="68" t="s">
        <v>50</v>
      </c>
      <c r="B79" s="55" t="s">
        <v>171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</row>
    <row r="80" spans="1:7" x14ac:dyDescent="0.2">
      <c r="A80" s="68" t="s">
        <v>50</v>
      </c>
      <c r="B80" s="55" t="s">
        <v>172</v>
      </c>
      <c r="C80" s="54">
        <v>0</v>
      </c>
      <c r="D80" s="54">
        <v>552368.03</v>
      </c>
      <c r="E80" s="54">
        <v>0</v>
      </c>
      <c r="F80" s="54">
        <v>-552368.03</v>
      </c>
      <c r="G80" s="54">
        <v>-552368.03</v>
      </c>
    </row>
    <row r="81" spans="1:7" x14ac:dyDescent="0.2">
      <c r="A81" s="68" t="s">
        <v>50</v>
      </c>
      <c r="B81" s="55" t="s">
        <v>173</v>
      </c>
      <c r="C81" s="54">
        <v>151067.46</v>
      </c>
      <c r="D81" s="54">
        <v>0</v>
      </c>
      <c r="E81" s="54">
        <v>16544.060000000001</v>
      </c>
      <c r="F81" s="54">
        <v>16544.060000000001</v>
      </c>
      <c r="G81" s="54">
        <v>167611.51999999999</v>
      </c>
    </row>
    <row r="82" spans="1:7" x14ac:dyDescent="0.2">
      <c r="A82" s="68" t="s">
        <v>50</v>
      </c>
      <c r="B82" s="55" t="s">
        <v>174</v>
      </c>
      <c r="C82" s="54">
        <v>-151067.46</v>
      </c>
      <c r="D82" s="54">
        <v>16544.060000000001</v>
      </c>
      <c r="E82" s="54">
        <v>0</v>
      </c>
      <c r="F82" s="54">
        <v>-16544.060000000001</v>
      </c>
      <c r="G82" s="54">
        <v>-167611.51999999999</v>
      </c>
    </row>
    <row r="83" spans="1:7" x14ac:dyDescent="0.2">
      <c r="A83" s="68" t="s">
        <v>50</v>
      </c>
      <c r="B83" s="55" t="s">
        <v>346</v>
      </c>
      <c r="C83" s="54">
        <v>0</v>
      </c>
      <c r="D83" s="54">
        <v>16544.060000000001</v>
      </c>
      <c r="E83" s="54">
        <v>16544.060000000001</v>
      </c>
      <c r="F83" s="54">
        <v>0</v>
      </c>
      <c r="G83" s="54">
        <v>0</v>
      </c>
    </row>
    <row r="84" spans="1:7" x14ac:dyDescent="0.2">
      <c r="A84" s="68" t="s">
        <v>50</v>
      </c>
      <c r="B84" s="55" t="s">
        <v>175</v>
      </c>
      <c r="C84" s="54">
        <v>6593752.54</v>
      </c>
      <c r="D84" s="54">
        <v>216894.95</v>
      </c>
      <c r="E84" s="54">
        <v>7912939.3099999996</v>
      </c>
      <c r="F84" s="54">
        <v>7696044.3600000003</v>
      </c>
      <c r="G84" s="54">
        <v>14289796.9</v>
      </c>
    </row>
    <row r="85" spans="1:7" x14ac:dyDescent="0.2">
      <c r="A85" s="68" t="s">
        <v>50</v>
      </c>
      <c r="B85" s="55" t="s">
        <v>176</v>
      </c>
      <c r="C85" s="54">
        <v>-1533.6</v>
      </c>
      <c r="D85" s="54">
        <v>145995.79999999999</v>
      </c>
      <c r="E85" s="54">
        <v>232936.3</v>
      </c>
      <c r="F85" s="54">
        <v>86940.5</v>
      </c>
      <c r="G85" s="54">
        <v>85406.9</v>
      </c>
    </row>
    <row r="86" spans="1:7" x14ac:dyDescent="0.2">
      <c r="A86" s="68" t="s">
        <v>50</v>
      </c>
      <c r="B86" s="55" t="s">
        <v>347</v>
      </c>
      <c r="C86" s="54">
        <v>6592218.9400000004</v>
      </c>
      <c r="D86" s="54">
        <v>362890.75</v>
      </c>
      <c r="E86" s="54">
        <v>8145875.6100000003</v>
      </c>
      <c r="F86" s="54">
        <v>7782984.8600000003</v>
      </c>
      <c r="G86" s="54">
        <v>14375203.800000001</v>
      </c>
    </row>
    <row r="87" spans="1:7" x14ac:dyDescent="0.2">
      <c r="A87" s="68" t="s">
        <v>50</v>
      </c>
      <c r="B87" s="55" t="s">
        <v>177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</row>
    <row r="88" spans="1:7" x14ac:dyDescent="0.2">
      <c r="A88" s="68" t="s">
        <v>50</v>
      </c>
      <c r="B88" s="55" t="s">
        <v>178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</row>
    <row r="89" spans="1:7" x14ac:dyDescent="0.2">
      <c r="A89" s="68" t="s">
        <v>50</v>
      </c>
      <c r="B89" s="55" t="s">
        <v>179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</row>
    <row r="90" spans="1:7" x14ac:dyDescent="0.2">
      <c r="A90" s="68" t="s">
        <v>50</v>
      </c>
      <c r="B90" s="55" t="s">
        <v>180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</row>
    <row r="91" spans="1:7" x14ac:dyDescent="0.2">
      <c r="A91" s="68" t="s">
        <v>50</v>
      </c>
      <c r="B91" s="55" t="s">
        <v>181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</row>
    <row r="92" spans="1:7" x14ac:dyDescent="0.2">
      <c r="A92" s="68" t="s">
        <v>50</v>
      </c>
      <c r="B92" s="55" t="s">
        <v>348</v>
      </c>
      <c r="C92" s="54">
        <v>-21925775.800000001</v>
      </c>
      <c r="D92" s="54">
        <v>19955393.16</v>
      </c>
      <c r="E92" s="54">
        <v>0</v>
      </c>
      <c r="F92" s="54">
        <v>-19955393.16</v>
      </c>
      <c r="G92" s="54">
        <v>-41881168.960000001</v>
      </c>
    </row>
    <row r="93" spans="1:7" x14ac:dyDescent="0.2">
      <c r="A93" s="68" t="s">
        <v>50</v>
      </c>
      <c r="B93" s="55" t="s">
        <v>349</v>
      </c>
      <c r="C93" s="54">
        <v>64614701.090000004</v>
      </c>
      <c r="D93" s="54">
        <v>20889862.719999999</v>
      </c>
      <c r="E93" s="54">
        <v>8482601.8599999994</v>
      </c>
      <c r="F93" s="54">
        <v>-12407260.859999999</v>
      </c>
      <c r="G93" s="54">
        <v>52207440.229999997</v>
      </c>
    </row>
    <row r="94" spans="1:7" ht="15" x14ac:dyDescent="0.25">
      <c r="A94" s="25"/>
      <c r="B94" s="55" t="s">
        <v>182</v>
      </c>
      <c r="C94" s="54">
        <v>28667427.300000001</v>
      </c>
      <c r="D94" s="54">
        <v>76219.22</v>
      </c>
      <c r="E94" s="54">
        <v>-6566768.0099999998</v>
      </c>
      <c r="F94" s="54">
        <v>-6642987.2300000004</v>
      </c>
      <c r="G94" s="54">
        <v>22024440.07</v>
      </c>
    </row>
    <row r="95" spans="1:7" x14ac:dyDescent="0.2">
      <c r="A95" s="68" t="s">
        <v>50</v>
      </c>
      <c r="B95" s="55" t="s">
        <v>350</v>
      </c>
      <c r="C95" s="54">
        <v>93282128.390000001</v>
      </c>
      <c r="D95" s="54">
        <v>20966081.940000001</v>
      </c>
      <c r="E95" s="54">
        <v>1915833.85</v>
      </c>
      <c r="F95" s="54">
        <v>-19050248.09</v>
      </c>
      <c r="G95" s="54">
        <v>74231880.299999997</v>
      </c>
    </row>
    <row r="96" spans="1:7" x14ac:dyDescent="0.2">
      <c r="A96" s="68" t="s">
        <v>50</v>
      </c>
      <c r="B96" s="55" t="s">
        <v>351</v>
      </c>
      <c r="C96" s="54">
        <v>64614701.090000004</v>
      </c>
      <c r="D96" s="54">
        <v>21765208.640000001</v>
      </c>
      <c r="E96" s="54">
        <v>34155925.439999998</v>
      </c>
      <c r="F96" s="54">
        <v>-12390716.800000001</v>
      </c>
      <c r="G96" s="54">
        <v>52223984.289999999</v>
      </c>
    </row>
    <row r="97" spans="1:7" x14ac:dyDescent="0.2">
      <c r="A97" s="68" t="s">
        <v>50</v>
      </c>
      <c r="B97" s="55" t="s">
        <v>352</v>
      </c>
      <c r="C97" s="54">
        <v>0</v>
      </c>
      <c r="D97" s="54">
        <v>169612.54</v>
      </c>
      <c r="E97" s="54">
        <v>186156.6</v>
      </c>
      <c r="F97" s="54">
        <v>16544.060000000001</v>
      </c>
      <c r="G97" s="54">
        <v>16544.060000000001</v>
      </c>
    </row>
    <row r="98" spans="1:7" x14ac:dyDescent="0.2">
      <c r="A98" s="68" t="s">
        <v>50</v>
      </c>
      <c r="B98" s="55" t="s">
        <v>353</v>
      </c>
      <c r="C98" s="54">
        <v>64614701.090000004</v>
      </c>
      <c r="D98" s="54">
        <v>20889862.719999999</v>
      </c>
      <c r="E98" s="54">
        <v>8482601.8599999994</v>
      </c>
      <c r="F98" s="54">
        <v>-12407260.859999999</v>
      </c>
      <c r="G98" s="54">
        <v>52207440.229999997</v>
      </c>
    </row>
    <row r="99" spans="1:7" x14ac:dyDescent="0.2">
      <c r="A99" s="68" t="s">
        <v>50</v>
      </c>
      <c r="B99" s="55" t="s">
        <v>354</v>
      </c>
      <c r="C99" s="54">
        <v>0</v>
      </c>
      <c r="D99" s="54">
        <v>36334135.109999999</v>
      </c>
      <c r="E99" s="54">
        <v>36334135.109999999</v>
      </c>
      <c r="F99" s="54">
        <v>0</v>
      </c>
      <c r="G99" s="54">
        <v>0</v>
      </c>
    </row>
    <row r="100" spans="1:7" x14ac:dyDescent="0.2">
      <c r="A100" s="68" t="s">
        <v>50</v>
      </c>
      <c r="B100" s="55" t="s">
        <v>355</v>
      </c>
      <c r="C100" s="54">
        <v>92699906</v>
      </c>
      <c r="D100" s="54">
        <v>-5661103.1100000003</v>
      </c>
      <c r="E100" s="54">
        <v>13510720.779999999</v>
      </c>
      <c r="F100" s="54">
        <v>-19171823.890000001</v>
      </c>
      <c r="G100" s="54">
        <v>73528082.109999999</v>
      </c>
    </row>
    <row r="101" spans="1:7" x14ac:dyDescent="0.2">
      <c r="A101" s="68" t="s">
        <v>50</v>
      </c>
      <c r="B101" s="55" t="s">
        <v>356</v>
      </c>
      <c r="C101" s="54">
        <v>93282128.390000001</v>
      </c>
      <c r="D101" s="54">
        <v>15368053.17</v>
      </c>
      <c r="E101" s="54">
        <v>34418301.259999998</v>
      </c>
      <c r="F101" s="54">
        <v>-19050248.09</v>
      </c>
      <c r="G101" s="54">
        <v>74231880.299999997</v>
      </c>
    </row>
    <row r="102" spans="1:7" x14ac:dyDescent="0.2">
      <c r="A102" s="68" t="s">
        <v>50</v>
      </c>
      <c r="B102" s="55" t="s">
        <v>183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</row>
    <row r="103" spans="1:7" x14ac:dyDescent="0.2">
      <c r="A103" s="68" t="s">
        <v>50</v>
      </c>
      <c r="B103" s="55" t="s">
        <v>184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x14ac:dyDescent="0.2">
      <c r="A104" s="68" t="s">
        <v>50</v>
      </c>
      <c r="B104" s="55" t="s">
        <v>357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</row>
    <row r="105" spans="1:7" x14ac:dyDescent="0.2">
      <c r="A105" s="68" t="s">
        <v>50</v>
      </c>
      <c r="B105" s="55" t="s">
        <v>185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</row>
    <row r="106" spans="1:7" x14ac:dyDescent="0.2">
      <c r="B106" t="s">
        <v>358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x14ac:dyDescent="0.2">
      <c r="B107" t="s">
        <v>359</v>
      </c>
      <c r="C107">
        <v>35262347.119999997</v>
      </c>
      <c r="D107">
        <v>289269.27</v>
      </c>
      <c r="E107">
        <v>1362193.39</v>
      </c>
      <c r="F107">
        <v>1033190.14</v>
      </c>
      <c r="G107">
        <v>36295537.259999998</v>
      </c>
    </row>
    <row r="108" spans="1:7" x14ac:dyDescent="0.2">
      <c r="B108" t="s">
        <v>360</v>
      </c>
      <c r="C108">
        <v>57528723.119999997</v>
      </c>
      <c r="D108">
        <v>20524305.25</v>
      </c>
      <c r="E108">
        <v>16544.060000000001</v>
      </c>
      <c r="F108">
        <v>-20507761.190000001</v>
      </c>
      <c r="G108">
        <v>37020961.93</v>
      </c>
    </row>
    <row r="109" spans="1:7" x14ac:dyDescent="0.2">
      <c r="B109" t="s">
        <v>361</v>
      </c>
      <c r="C109" s="50">
        <v>0</v>
      </c>
      <c r="D109">
        <v>0</v>
      </c>
      <c r="E109">
        <v>0</v>
      </c>
      <c r="F109">
        <v>0</v>
      </c>
      <c r="G109">
        <v>0</v>
      </c>
    </row>
    <row r="110" spans="1:7" x14ac:dyDescent="0.2">
      <c r="B110" t="s">
        <v>361</v>
      </c>
      <c r="C110">
        <v>0</v>
      </c>
      <c r="D110">
        <v>0</v>
      </c>
      <c r="E110" s="50">
        <v>0</v>
      </c>
      <c r="F110" s="50">
        <v>0</v>
      </c>
      <c r="G110">
        <v>0</v>
      </c>
    </row>
    <row r="111" spans="1:7" x14ac:dyDescent="0.2">
      <c r="B111" t="s">
        <v>362</v>
      </c>
      <c r="C111">
        <v>0</v>
      </c>
      <c r="D111">
        <v>0</v>
      </c>
      <c r="E111">
        <v>0</v>
      </c>
      <c r="F111">
        <v>0</v>
      </c>
      <c r="G111">
        <v>0</v>
      </c>
    </row>
    <row r="112" spans="1:7" x14ac:dyDescent="0.2">
      <c r="B112" t="s">
        <v>363</v>
      </c>
      <c r="C112">
        <v>492789.84</v>
      </c>
      <c r="D112">
        <v>2666.72</v>
      </c>
      <c r="E112">
        <v>320175.62</v>
      </c>
      <c r="F112" s="50">
        <v>317508.90000000002</v>
      </c>
      <c r="G112">
        <v>810298.74</v>
      </c>
    </row>
    <row r="113" spans="2:7" x14ac:dyDescent="0.2">
      <c r="B113" t="s">
        <v>364</v>
      </c>
      <c r="C113">
        <v>-198.09</v>
      </c>
      <c r="D113">
        <v>-3844.9</v>
      </c>
      <c r="E113">
        <v>16028.66</v>
      </c>
      <c r="F113">
        <v>19873.560000000001</v>
      </c>
      <c r="G113">
        <v>19675.47</v>
      </c>
    </row>
    <row r="114" spans="2:7" x14ac:dyDescent="0.2">
      <c r="B114" t="s">
        <v>365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2:7" x14ac:dyDescent="0.2">
      <c r="B115" t="s">
        <v>366</v>
      </c>
      <c r="C115">
        <v>-1533.6</v>
      </c>
      <c r="D115">
        <v>145995.79999999999</v>
      </c>
      <c r="E115">
        <v>232936.3</v>
      </c>
      <c r="F115">
        <v>86940.5</v>
      </c>
      <c r="G115">
        <v>85406.9</v>
      </c>
    </row>
    <row r="116" spans="2:7" x14ac:dyDescent="0.2">
      <c r="B116" t="s">
        <v>367</v>
      </c>
      <c r="C116">
        <v>764457.24</v>
      </c>
      <c r="D116">
        <v>69.540000000000006</v>
      </c>
      <c r="E116">
        <v>318640.59000000003</v>
      </c>
      <c r="F116">
        <v>318571.05</v>
      </c>
      <c r="G116">
        <v>1083028.29</v>
      </c>
    </row>
    <row r="117" spans="2:7" x14ac:dyDescent="0.2">
      <c r="B117" t="s">
        <v>368</v>
      </c>
      <c r="C117">
        <v>271667.40000000002</v>
      </c>
      <c r="D117">
        <v>2597.1799999999998</v>
      </c>
      <c r="E117">
        <v>1535.03</v>
      </c>
      <c r="F117">
        <v>1062.1500000000001</v>
      </c>
      <c r="G117">
        <v>272729.55</v>
      </c>
    </row>
    <row r="118" spans="2:7" x14ac:dyDescent="0.2">
      <c r="B118" t="s">
        <v>369</v>
      </c>
      <c r="C118">
        <v>-249156.75</v>
      </c>
      <c r="D118">
        <v>557562.39</v>
      </c>
      <c r="E118">
        <v>3070.06</v>
      </c>
      <c r="F118">
        <v>-552368.03</v>
      </c>
      <c r="G118">
        <v>-801524.78</v>
      </c>
    </row>
    <row r="119" spans="2:7" x14ac:dyDescent="0.2">
      <c r="B119" t="s">
        <v>370</v>
      </c>
      <c r="C119">
        <v>22484.26</v>
      </c>
      <c r="D119">
        <v>2597.1799999999998</v>
      </c>
      <c r="E119">
        <v>1535.03</v>
      </c>
      <c r="F119">
        <v>1062.1500000000001</v>
      </c>
      <c r="G119">
        <v>23546.41</v>
      </c>
    </row>
    <row r="120" spans="2:7" x14ac:dyDescent="0.2">
      <c r="B120" t="s">
        <v>371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2:7" x14ac:dyDescent="0.2">
      <c r="B121" t="s">
        <v>372</v>
      </c>
      <c r="C121">
        <v>0</v>
      </c>
      <c r="D121">
        <v>20495505.850000001</v>
      </c>
      <c r="E121">
        <v>20495505.850000001</v>
      </c>
      <c r="F121">
        <v>0</v>
      </c>
      <c r="G121">
        <v>0</v>
      </c>
    </row>
    <row r="122" spans="2:7" x14ac:dyDescent="0.2">
      <c r="B122" t="s">
        <v>373</v>
      </c>
      <c r="C122">
        <v>0</v>
      </c>
      <c r="D122">
        <v>169612.54</v>
      </c>
      <c r="E122">
        <v>169612.54</v>
      </c>
      <c r="F122">
        <v>0</v>
      </c>
      <c r="G122">
        <v>0</v>
      </c>
    </row>
    <row r="123" spans="2:7" x14ac:dyDescent="0.2">
      <c r="B123" t="s">
        <v>374</v>
      </c>
      <c r="C123">
        <v>-1167.28</v>
      </c>
      <c r="D123">
        <v>16022.09</v>
      </c>
      <c r="E123">
        <v>-3844.9</v>
      </c>
      <c r="F123">
        <v>19866.990000000002</v>
      </c>
      <c r="G123">
        <v>18699.71</v>
      </c>
    </row>
    <row r="124" spans="2:7" x14ac:dyDescent="0.2">
      <c r="B124" t="s">
        <v>375</v>
      </c>
      <c r="C124">
        <v>28668594.579999998</v>
      </c>
      <c r="D124">
        <v>-6582790.0999999996</v>
      </c>
      <c r="E124">
        <v>80064.12</v>
      </c>
      <c r="F124">
        <v>-6662854.2199999997</v>
      </c>
      <c r="G124">
        <v>22005740.359999999</v>
      </c>
    </row>
    <row r="125" spans="2:7" x14ac:dyDescent="0.2">
      <c r="B125" t="s">
        <v>376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2:7" x14ac:dyDescent="0.2">
      <c r="B126" t="s">
        <v>377</v>
      </c>
      <c r="C126">
        <v>108.96</v>
      </c>
      <c r="D126">
        <v>16600.12</v>
      </c>
      <c r="E126">
        <v>0</v>
      </c>
      <c r="F126">
        <v>16600.12</v>
      </c>
      <c r="G126">
        <v>16709.080000000002</v>
      </c>
    </row>
    <row r="127" spans="2:7" x14ac:dyDescent="0.2">
      <c r="B127" t="s">
        <v>378</v>
      </c>
      <c r="C127">
        <v>913942.83</v>
      </c>
      <c r="D127">
        <v>169612.54</v>
      </c>
      <c r="E127">
        <v>540112.68999999994</v>
      </c>
      <c r="F127">
        <v>-370500.15</v>
      </c>
      <c r="G127">
        <v>543442.68000000005</v>
      </c>
    </row>
    <row r="128" spans="2:7" x14ac:dyDescent="0.2">
      <c r="B128" t="s">
        <v>379</v>
      </c>
      <c r="C128">
        <v>63115898.579999998</v>
      </c>
      <c r="D128">
        <v>0</v>
      </c>
      <c r="E128">
        <v>12172408.300000001</v>
      </c>
      <c r="F128">
        <v>-12172408.300000001</v>
      </c>
      <c r="G128">
        <v>50943490.280000001</v>
      </c>
    </row>
    <row r="129" spans="2:7" x14ac:dyDescent="0.2">
      <c r="B129" t="s">
        <v>380</v>
      </c>
      <c r="C129">
        <v>6230.27</v>
      </c>
      <c r="D129">
        <v>1718.14</v>
      </c>
      <c r="E129">
        <v>6299.81</v>
      </c>
      <c r="F129">
        <v>-4581.67</v>
      </c>
      <c r="G129">
        <v>1648.6</v>
      </c>
    </row>
    <row r="130" spans="2:7" x14ac:dyDescent="0.2">
      <c r="B130" t="s">
        <v>381</v>
      </c>
      <c r="C130">
        <v>178253.9</v>
      </c>
      <c r="D130">
        <v>295526.62</v>
      </c>
      <c r="E130">
        <v>194636.84</v>
      </c>
      <c r="F130">
        <v>100889.78</v>
      </c>
      <c r="G130">
        <v>279143.67999999999</v>
      </c>
    </row>
    <row r="131" spans="2:7" x14ac:dyDescent="0.2">
      <c r="B131" t="s">
        <v>382</v>
      </c>
      <c r="C131">
        <v>397738.22</v>
      </c>
      <c r="D131">
        <v>50249.07</v>
      </c>
      <c r="E131">
        <v>24981.38</v>
      </c>
      <c r="F131">
        <v>25267.69</v>
      </c>
      <c r="G131">
        <v>423005.91</v>
      </c>
    </row>
    <row r="132" spans="2:7" x14ac:dyDescent="0.2">
      <c r="B132" t="s">
        <v>383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2:7" x14ac:dyDescent="0.2">
      <c r="B133" t="s">
        <v>384</v>
      </c>
      <c r="C133">
        <v>-1167.28</v>
      </c>
      <c r="D133">
        <v>-3844.9</v>
      </c>
      <c r="E133">
        <v>16022.09</v>
      </c>
      <c r="F133">
        <v>19866.990000000002</v>
      </c>
      <c r="G133">
        <v>18699.71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7" customWidth="1"/>
    <col min="4" max="4" width="35.42578125" customWidth="1"/>
    <col min="6" max="6" width="15.85546875" style="70" customWidth="1"/>
    <col min="8" max="9" width="15.85546875" style="70" customWidth="1"/>
    <col min="10" max="10" width="18.5703125" customWidth="1"/>
    <col min="11" max="11" width="15.85546875" style="70" customWidth="1"/>
    <col min="13" max="13" width="16.5703125" customWidth="1"/>
  </cols>
  <sheetData>
    <row r="1" spans="1:13" ht="15" x14ac:dyDescent="0.25">
      <c r="A1" s="51" t="s">
        <v>67</v>
      </c>
      <c r="B1" s="56" t="s">
        <v>68</v>
      </c>
      <c r="C1" s="56" t="s">
        <v>69</v>
      </c>
      <c r="D1" s="51" t="s">
        <v>70</v>
      </c>
      <c r="E1" s="51" t="s">
        <v>71</v>
      </c>
      <c r="F1" s="69" t="s">
        <v>72</v>
      </c>
      <c r="G1" s="51" t="s">
        <v>73</v>
      </c>
      <c r="H1" s="69" t="s">
        <v>74</v>
      </c>
      <c r="I1" s="69" t="s">
        <v>75</v>
      </c>
      <c r="J1" s="51" t="s">
        <v>76</v>
      </c>
      <c r="K1" s="69" t="s">
        <v>77</v>
      </c>
      <c r="L1" s="51" t="s">
        <v>78</v>
      </c>
      <c r="M1" s="51" t="s">
        <v>79</v>
      </c>
    </row>
    <row r="2" spans="1:13" x14ac:dyDescent="0.2">
      <c r="A2" t="s">
        <v>188</v>
      </c>
      <c r="B2" s="64" t="s">
        <v>286</v>
      </c>
      <c r="C2" s="57">
        <v>2748472</v>
      </c>
      <c r="D2" t="s">
        <v>189</v>
      </c>
      <c r="E2">
        <v>9466</v>
      </c>
      <c r="F2" s="70">
        <v>495991.9</v>
      </c>
      <c r="G2">
        <v>52.61</v>
      </c>
      <c r="H2" s="70">
        <v>498006.26</v>
      </c>
      <c r="I2" s="70">
        <v>495991.9</v>
      </c>
      <c r="J2">
        <v>52.61</v>
      </c>
      <c r="K2" s="70">
        <v>498006.26</v>
      </c>
      <c r="L2" t="s">
        <v>190</v>
      </c>
      <c r="M2" s="34">
        <v>45777</v>
      </c>
    </row>
    <row r="3" spans="1:13" x14ac:dyDescent="0.2">
      <c r="A3" t="s">
        <v>188</v>
      </c>
      <c r="B3" s="57" t="s">
        <v>191</v>
      </c>
      <c r="C3" s="57" t="s">
        <v>192</v>
      </c>
      <c r="D3" t="s">
        <v>193</v>
      </c>
      <c r="E3">
        <v>2959</v>
      </c>
      <c r="F3" s="70">
        <v>2291288.64</v>
      </c>
      <c r="G3">
        <v>668.08</v>
      </c>
      <c r="H3" s="70">
        <v>1976848.72</v>
      </c>
      <c r="I3" s="70">
        <v>2291288.64</v>
      </c>
      <c r="J3">
        <v>668.08</v>
      </c>
      <c r="K3" s="70">
        <v>1976848.72</v>
      </c>
      <c r="L3" t="s">
        <v>190</v>
      </c>
      <c r="M3" s="34">
        <v>45777</v>
      </c>
    </row>
    <row r="4" spans="1:13" x14ac:dyDescent="0.2">
      <c r="A4" t="s">
        <v>188</v>
      </c>
      <c r="B4" s="64" t="s">
        <v>287</v>
      </c>
      <c r="C4" s="57">
        <v>2989044</v>
      </c>
      <c r="D4" t="s">
        <v>194</v>
      </c>
      <c r="E4">
        <v>10179</v>
      </c>
      <c r="F4" s="70">
        <v>703250.76</v>
      </c>
      <c r="G4">
        <v>71.790000000000006</v>
      </c>
      <c r="H4" s="70">
        <v>730750.41</v>
      </c>
      <c r="I4" s="70">
        <v>703250.76</v>
      </c>
      <c r="J4">
        <v>71.790000000000006</v>
      </c>
      <c r="K4" s="70">
        <v>730750.41</v>
      </c>
      <c r="L4" t="s">
        <v>190</v>
      </c>
      <c r="M4" s="34">
        <v>45777</v>
      </c>
    </row>
    <row r="5" spans="1:13" x14ac:dyDescent="0.2">
      <c r="A5" t="s">
        <v>188</v>
      </c>
      <c r="B5" s="57" t="s">
        <v>195</v>
      </c>
      <c r="C5" s="57" t="s">
        <v>196</v>
      </c>
      <c r="D5" t="s">
        <v>197</v>
      </c>
      <c r="E5">
        <v>31102</v>
      </c>
      <c r="F5" s="70">
        <v>2120506.2000000002</v>
      </c>
      <c r="G5">
        <v>106</v>
      </c>
      <c r="H5" s="70">
        <v>3296812</v>
      </c>
      <c r="I5" s="70">
        <v>2120506.2000000002</v>
      </c>
      <c r="J5">
        <v>106</v>
      </c>
      <c r="K5" s="70">
        <v>3296812</v>
      </c>
      <c r="L5" t="s">
        <v>190</v>
      </c>
      <c r="M5" s="34">
        <v>45777</v>
      </c>
    </row>
    <row r="6" spans="1:13" x14ac:dyDescent="0.2">
      <c r="A6" t="s">
        <v>188</v>
      </c>
      <c r="B6" s="57" t="s">
        <v>198</v>
      </c>
      <c r="C6" s="57" t="s">
        <v>199</v>
      </c>
      <c r="D6" t="s">
        <v>200</v>
      </c>
      <c r="E6">
        <v>8554</v>
      </c>
      <c r="F6" s="70">
        <v>1041214.44</v>
      </c>
      <c r="G6">
        <v>170.44</v>
      </c>
      <c r="H6" s="70">
        <v>1457943.76</v>
      </c>
      <c r="I6" s="70">
        <v>1041214.44</v>
      </c>
      <c r="J6">
        <v>170.44</v>
      </c>
      <c r="K6" s="70">
        <v>1457943.76</v>
      </c>
      <c r="L6" t="s">
        <v>190</v>
      </c>
      <c r="M6" s="34">
        <v>45777</v>
      </c>
    </row>
    <row r="7" spans="1:13" x14ac:dyDescent="0.2">
      <c r="A7" t="s">
        <v>188</v>
      </c>
      <c r="B7" s="57" t="s">
        <v>201</v>
      </c>
      <c r="C7" s="57" t="s">
        <v>202</v>
      </c>
      <c r="D7" t="s">
        <v>203</v>
      </c>
      <c r="E7">
        <v>21463</v>
      </c>
      <c r="F7" s="70">
        <v>1381787.94</v>
      </c>
      <c r="G7">
        <v>106.06</v>
      </c>
      <c r="H7" s="70">
        <v>2276365.7799999998</v>
      </c>
      <c r="I7" s="70">
        <v>1381787.94</v>
      </c>
      <c r="J7">
        <v>106.06</v>
      </c>
      <c r="K7" s="70">
        <v>2276365.7799999998</v>
      </c>
      <c r="L7" t="s">
        <v>190</v>
      </c>
      <c r="M7" s="34">
        <v>45777</v>
      </c>
    </row>
    <row r="8" spans="1:13" x14ac:dyDescent="0.2">
      <c r="A8" t="s">
        <v>188</v>
      </c>
      <c r="B8" s="57" t="s">
        <v>204</v>
      </c>
      <c r="C8" s="57">
        <v>2181334</v>
      </c>
      <c r="D8" t="s">
        <v>205</v>
      </c>
      <c r="E8">
        <v>10895</v>
      </c>
      <c r="F8" s="70">
        <v>1162060.7</v>
      </c>
      <c r="G8">
        <v>219.56</v>
      </c>
      <c r="H8" s="70">
        <v>2392106.2000000002</v>
      </c>
      <c r="I8" s="70">
        <v>1162060.7</v>
      </c>
      <c r="J8">
        <v>219.56</v>
      </c>
      <c r="K8" s="70">
        <v>2392106.2000000002</v>
      </c>
      <c r="L8" t="s">
        <v>190</v>
      </c>
      <c r="M8" s="34">
        <v>45777</v>
      </c>
    </row>
    <row r="9" spans="1:13" x14ac:dyDescent="0.2">
      <c r="A9" t="s">
        <v>188</v>
      </c>
      <c r="B9" s="57">
        <v>124765108</v>
      </c>
      <c r="C9" s="57">
        <v>2125097</v>
      </c>
      <c r="D9" t="s">
        <v>206</v>
      </c>
      <c r="E9">
        <v>36153</v>
      </c>
      <c r="F9" s="70">
        <v>731375.19</v>
      </c>
      <c r="G9">
        <v>25.02</v>
      </c>
      <c r="H9" s="70">
        <v>904548.06</v>
      </c>
      <c r="I9" s="70">
        <v>731375.19</v>
      </c>
      <c r="J9">
        <v>25.02</v>
      </c>
      <c r="K9" s="70">
        <v>904548.06</v>
      </c>
      <c r="L9" t="s">
        <v>190</v>
      </c>
      <c r="M9" s="34">
        <v>45777</v>
      </c>
    </row>
    <row r="10" spans="1:13" x14ac:dyDescent="0.2">
      <c r="A10" t="s">
        <v>188</v>
      </c>
      <c r="B10" s="57">
        <v>202712600</v>
      </c>
      <c r="C10" s="57" t="s">
        <v>207</v>
      </c>
      <c r="D10" t="s">
        <v>208</v>
      </c>
      <c r="E10">
        <v>9424</v>
      </c>
      <c r="F10" s="70">
        <v>673910.24</v>
      </c>
      <c r="G10">
        <v>106</v>
      </c>
      <c r="H10" s="70">
        <v>998944</v>
      </c>
      <c r="I10" s="70">
        <v>673910.24</v>
      </c>
      <c r="J10">
        <v>106</v>
      </c>
      <c r="K10" s="70">
        <v>998944</v>
      </c>
      <c r="L10" t="s">
        <v>190</v>
      </c>
      <c r="M10" s="34">
        <v>45777</v>
      </c>
    </row>
    <row r="11" spans="1:13" x14ac:dyDescent="0.2">
      <c r="A11" t="s">
        <v>188</v>
      </c>
      <c r="B11" s="57" t="s">
        <v>209</v>
      </c>
      <c r="C11" s="57">
        <v>2803025</v>
      </c>
      <c r="D11" t="s">
        <v>210</v>
      </c>
      <c r="E11">
        <v>28100</v>
      </c>
      <c r="F11" s="70">
        <v>698420</v>
      </c>
      <c r="G11">
        <v>26.21</v>
      </c>
      <c r="H11" s="70">
        <v>736501</v>
      </c>
      <c r="I11" s="70">
        <v>698420</v>
      </c>
      <c r="J11">
        <v>26.21</v>
      </c>
      <c r="K11" s="70">
        <v>736501</v>
      </c>
      <c r="L11" t="s">
        <v>190</v>
      </c>
      <c r="M11" s="34">
        <v>45777</v>
      </c>
    </row>
    <row r="12" spans="1:13" x14ac:dyDescent="0.2">
      <c r="A12" t="s">
        <v>188</v>
      </c>
      <c r="B12" s="57" t="s">
        <v>211</v>
      </c>
      <c r="C12" s="57">
        <v>2311614</v>
      </c>
      <c r="D12" t="s">
        <v>212</v>
      </c>
      <c r="E12">
        <v>7081</v>
      </c>
      <c r="F12" s="70">
        <v>1082511.8999999999</v>
      </c>
      <c r="G12">
        <v>397.49</v>
      </c>
      <c r="H12" s="70">
        <v>2814626.69</v>
      </c>
      <c r="I12" s="70">
        <v>1082511.8999999999</v>
      </c>
      <c r="J12">
        <v>397.49</v>
      </c>
      <c r="K12" s="70">
        <v>2814626.69</v>
      </c>
      <c r="L12" t="s">
        <v>190</v>
      </c>
      <c r="M12" s="34">
        <v>45777</v>
      </c>
    </row>
    <row r="13" spans="1:13" x14ac:dyDescent="0.2">
      <c r="A13" t="s">
        <v>188</v>
      </c>
      <c r="B13" s="57" t="s">
        <v>213</v>
      </c>
      <c r="C13" s="57" t="s">
        <v>214</v>
      </c>
      <c r="D13" t="s">
        <v>215</v>
      </c>
      <c r="E13">
        <v>25301</v>
      </c>
      <c r="F13" s="70">
        <v>1134956.9099999999</v>
      </c>
      <c r="G13">
        <v>49.71</v>
      </c>
      <c r="H13" s="70">
        <v>1257712.71</v>
      </c>
      <c r="I13" s="70">
        <v>1134956.9099999999</v>
      </c>
      <c r="J13">
        <v>49.71</v>
      </c>
      <c r="K13" s="70">
        <v>1257712.71</v>
      </c>
      <c r="L13" t="s">
        <v>190</v>
      </c>
      <c r="M13" s="34">
        <v>45777</v>
      </c>
    </row>
    <row r="14" spans="1:13" x14ac:dyDescent="0.2">
      <c r="A14" t="s">
        <v>188</v>
      </c>
      <c r="B14" s="57" t="s">
        <v>216</v>
      </c>
      <c r="C14" s="57" t="s">
        <v>217</v>
      </c>
      <c r="D14" t="s">
        <v>218</v>
      </c>
      <c r="E14">
        <v>6707</v>
      </c>
      <c r="F14" s="70">
        <v>749104.83</v>
      </c>
      <c r="G14">
        <v>461.78</v>
      </c>
      <c r="H14" s="70">
        <v>3097158.46</v>
      </c>
      <c r="I14" s="70">
        <v>749104.83</v>
      </c>
      <c r="J14">
        <v>461.78</v>
      </c>
      <c r="K14" s="70">
        <v>3097158.46</v>
      </c>
      <c r="L14" t="s">
        <v>190</v>
      </c>
      <c r="M14" s="34">
        <v>45777</v>
      </c>
    </row>
    <row r="15" spans="1:13" x14ac:dyDescent="0.2">
      <c r="A15" t="s">
        <v>188</v>
      </c>
      <c r="B15" s="57">
        <v>398438408</v>
      </c>
      <c r="C15" s="57" t="s">
        <v>219</v>
      </c>
      <c r="D15" t="s">
        <v>220</v>
      </c>
      <c r="E15">
        <v>77906</v>
      </c>
      <c r="F15" s="70">
        <v>1298695.03</v>
      </c>
      <c r="G15">
        <v>6.95</v>
      </c>
      <c r="H15" s="70">
        <v>541446.69999999995</v>
      </c>
      <c r="I15" s="70">
        <v>1298695.03</v>
      </c>
      <c r="J15">
        <v>6.95</v>
      </c>
      <c r="K15" s="70">
        <v>541446.69999999995</v>
      </c>
      <c r="L15" t="s">
        <v>190</v>
      </c>
      <c r="M15" s="34">
        <v>45777</v>
      </c>
    </row>
    <row r="16" spans="1:13" x14ac:dyDescent="0.2">
      <c r="A16" t="s">
        <v>188</v>
      </c>
      <c r="B16" s="57" t="s">
        <v>221</v>
      </c>
      <c r="C16" s="57" t="s">
        <v>222</v>
      </c>
      <c r="D16" t="s">
        <v>223</v>
      </c>
      <c r="E16">
        <v>22520</v>
      </c>
      <c r="F16" s="70">
        <v>1368656.6</v>
      </c>
      <c r="G16">
        <v>107.89</v>
      </c>
      <c r="H16" s="70">
        <v>2429682.7999999998</v>
      </c>
      <c r="I16" s="70">
        <v>1368656.6</v>
      </c>
      <c r="J16">
        <v>107.89</v>
      </c>
      <c r="K16" s="70">
        <v>2429682.7999999998</v>
      </c>
      <c r="L16" t="s">
        <v>190</v>
      </c>
      <c r="M16" s="34">
        <v>45777</v>
      </c>
    </row>
    <row r="17" spans="1:13" x14ac:dyDescent="0.2">
      <c r="A17" t="s">
        <v>188</v>
      </c>
      <c r="B17" s="57" t="s">
        <v>224</v>
      </c>
      <c r="C17" s="57" t="s">
        <v>225</v>
      </c>
      <c r="D17" t="s">
        <v>226</v>
      </c>
      <c r="E17">
        <v>63100</v>
      </c>
      <c r="F17" s="70">
        <v>802989</v>
      </c>
      <c r="G17">
        <v>12.9</v>
      </c>
      <c r="H17" s="70">
        <v>813990</v>
      </c>
      <c r="I17" s="70">
        <v>802989</v>
      </c>
      <c r="J17">
        <v>12.9</v>
      </c>
      <c r="K17" s="70">
        <v>813990</v>
      </c>
      <c r="L17" t="s">
        <v>190</v>
      </c>
      <c r="M17" s="34">
        <v>45777</v>
      </c>
    </row>
    <row r="18" spans="1:13" x14ac:dyDescent="0.2">
      <c r="A18" t="s">
        <v>188</v>
      </c>
      <c r="B18" s="57">
        <v>539439109</v>
      </c>
      <c r="C18" s="57">
        <v>2544346</v>
      </c>
      <c r="D18" t="s">
        <v>227</v>
      </c>
      <c r="E18">
        <v>349312</v>
      </c>
      <c r="F18" s="70">
        <v>1007044.16</v>
      </c>
      <c r="G18">
        <v>3.95</v>
      </c>
      <c r="H18" s="70">
        <v>1379782.4</v>
      </c>
      <c r="I18" s="70">
        <v>1007044.16</v>
      </c>
      <c r="J18">
        <v>3.95</v>
      </c>
      <c r="K18" s="70">
        <v>1379782.4</v>
      </c>
      <c r="L18" t="s">
        <v>190</v>
      </c>
      <c r="M18" s="34">
        <v>45777</v>
      </c>
    </row>
    <row r="19" spans="1:13" x14ac:dyDescent="0.2">
      <c r="A19" t="s">
        <v>188</v>
      </c>
      <c r="B19" s="57" t="s">
        <v>228</v>
      </c>
      <c r="C19" s="57" t="s">
        <v>229</v>
      </c>
      <c r="D19" t="s">
        <v>230</v>
      </c>
      <c r="E19">
        <v>17798</v>
      </c>
      <c r="F19" s="70">
        <v>599792.6</v>
      </c>
      <c r="G19">
        <v>75.39</v>
      </c>
      <c r="H19" s="70">
        <v>1341791.22</v>
      </c>
      <c r="I19" s="70">
        <v>599792.6</v>
      </c>
      <c r="J19">
        <v>75.39</v>
      </c>
      <c r="K19" s="70">
        <v>1341791.22</v>
      </c>
      <c r="L19" t="s">
        <v>190</v>
      </c>
      <c r="M19" s="34">
        <v>45777</v>
      </c>
    </row>
    <row r="20" spans="1:13" x14ac:dyDescent="0.2">
      <c r="A20" t="s">
        <v>188</v>
      </c>
      <c r="B20" s="57">
        <v>606822104</v>
      </c>
      <c r="C20" s="57">
        <v>2747327</v>
      </c>
      <c r="D20" t="s">
        <v>231</v>
      </c>
      <c r="E20">
        <v>17500</v>
      </c>
      <c r="F20" s="70">
        <v>253454</v>
      </c>
      <c r="G20">
        <v>12.64</v>
      </c>
      <c r="H20" s="70">
        <v>221200</v>
      </c>
      <c r="I20" s="70">
        <v>253454</v>
      </c>
      <c r="J20">
        <v>12.64</v>
      </c>
      <c r="K20" s="70">
        <v>221200</v>
      </c>
      <c r="L20" t="s">
        <v>190</v>
      </c>
      <c r="M20" s="34">
        <v>45777</v>
      </c>
    </row>
    <row r="21" spans="1:13" x14ac:dyDescent="0.2">
      <c r="A21" t="s">
        <v>188</v>
      </c>
      <c r="B21" s="57" t="s">
        <v>232</v>
      </c>
      <c r="C21" s="57">
        <v>2620105</v>
      </c>
      <c r="D21" t="s">
        <v>233</v>
      </c>
      <c r="E21">
        <v>10843</v>
      </c>
      <c r="F21" s="70">
        <v>1106237.71</v>
      </c>
      <c r="G21">
        <v>113.49</v>
      </c>
      <c r="H21" s="70">
        <v>1230572.07</v>
      </c>
      <c r="I21" s="70">
        <v>1106237.71</v>
      </c>
      <c r="J21">
        <v>113.49</v>
      </c>
      <c r="K21" s="70">
        <v>1230572.07</v>
      </c>
      <c r="L21" t="s">
        <v>190</v>
      </c>
      <c r="M21" s="34">
        <v>45777</v>
      </c>
    </row>
    <row r="22" spans="1:13" x14ac:dyDescent="0.2">
      <c r="A22" t="s">
        <v>188</v>
      </c>
      <c r="B22" s="57">
        <v>641069406</v>
      </c>
      <c r="C22" s="57" t="s">
        <v>234</v>
      </c>
      <c r="D22" t="s">
        <v>235</v>
      </c>
      <c r="E22">
        <v>4651</v>
      </c>
      <c r="F22" s="70">
        <v>493252.97</v>
      </c>
      <c r="G22">
        <v>106.59</v>
      </c>
      <c r="H22" s="70">
        <v>495750.09</v>
      </c>
      <c r="I22" s="70">
        <v>493252.97</v>
      </c>
      <c r="J22">
        <v>106.59</v>
      </c>
      <c r="K22" s="70">
        <v>495750.09</v>
      </c>
      <c r="L22" t="s">
        <v>190</v>
      </c>
      <c r="M22" s="34">
        <v>45777</v>
      </c>
    </row>
    <row r="23" spans="1:13" x14ac:dyDescent="0.2">
      <c r="A23" t="s">
        <v>188</v>
      </c>
      <c r="B23" s="57">
        <v>654902204</v>
      </c>
      <c r="C23" s="57">
        <v>2640891</v>
      </c>
      <c r="D23" t="s">
        <v>236</v>
      </c>
      <c r="E23">
        <v>168916</v>
      </c>
      <c r="F23" s="70">
        <v>562897.68000000005</v>
      </c>
      <c r="G23">
        <v>4.99</v>
      </c>
      <c r="H23" s="70">
        <v>842890.84</v>
      </c>
      <c r="I23" s="70">
        <v>562897.68000000005</v>
      </c>
      <c r="J23">
        <v>4.99</v>
      </c>
      <c r="K23" s="70">
        <v>842890.84</v>
      </c>
      <c r="L23" t="s">
        <v>190</v>
      </c>
      <c r="M23" s="34">
        <v>45777</v>
      </c>
    </row>
    <row r="24" spans="1:13" x14ac:dyDescent="0.2">
      <c r="A24" t="s">
        <v>188</v>
      </c>
      <c r="B24" s="57">
        <v>670100205</v>
      </c>
      <c r="C24" s="57">
        <v>2651202</v>
      </c>
      <c r="D24" t="s">
        <v>237</v>
      </c>
      <c r="E24">
        <v>13094</v>
      </c>
      <c r="F24" s="70">
        <v>1235584.01</v>
      </c>
      <c r="G24">
        <v>66.45</v>
      </c>
      <c r="H24" s="70">
        <v>870096.3</v>
      </c>
      <c r="I24" s="70">
        <v>1235584.01</v>
      </c>
      <c r="J24">
        <v>66.45</v>
      </c>
      <c r="K24" s="70">
        <v>870096.3</v>
      </c>
      <c r="L24" t="s">
        <v>190</v>
      </c>
      <c r="M24" s="34">
        <v>45777</v>
      </c>
    </row>
    <row r="25" spans="1:13" x14ac:dyDescent="0.2">
      <c r="A25" t="s">
        <v>188</v>
      </c>
      <c r="B25" s="57">
        <v>686330101</v>
      </c>
      <c r="C25" s="57">
        <v>2402444</v>
      </c>
      <c r="D25" t="s">
        <v>238</v>
      </c>
      <c r="E25">
        <v>113375</v>
      </c>
      <c r="F25" s="70">
        <v>1747394.54</v>
      </c>
      <c r="G25">
        <v>20.059999999999999</v>
      </c>
      <c r="H25" s="70">
        <v>2274302.5</v>
      </c>
      <c r="I25" s="70">
        <v>1747394.54</v>
      </c>
      <c r="J25">
        <v>20.059999999999999</v>
      </c>
      <c r="K25" s="70">
        <v>2274302.5</v>
      </c>
      <c r="L25" t="s">
        <v>190</v>
      </c>
      <c r="M25" s="34">
        <v>45777</v>
      </c>
    </row>
    <row r="26" spans="1:13" x14ac:dyDescent="0.2">
      <c r="A26" t="s">
        <v>188</v>
      </c>
      <c r="B26" s="57">
        <v>683715106</v>
      </c>
      <c r="C26" s="57">
        <v>2655657</v>
      </c>
      <c r="D26" t="s">
        <v>239</v>
      </c>
      <c r="E26">
        <v>34190</v>
      </c>
      <c r="F26" s="70">
        <v>1189128.2</v>
      </c>
      <c r="G26">
        <v>27.1</v>
      </c>
      <c r="H26" s="70">
        <v>926549</v>
      </c>
      <c r="I26" s="70">
        <v>1189128.2</v>
      </c>
      <c r="J26">
        <v>27.1</v>
      </c>
      <c r="K26" s="70">
        <v>926549</v>
      </c>
      <c r="L26" t="s">
        <v>190</v>
      </c>
      <c r="M26" s="34">
        <v>45777</v>
      </c>
    </row>
    <row r="27" spans="1:13" x14ac:dyDescent="0.2">
      <c r="A27" t="s">
        <v>188</v>
      </c>
      <c r="B27" s="57">
        <v>705015105</v>
      </c>
      <c r="C27" s="57">
        <v>2704485</v>
      </c>
      <c r="D27" t="s">
        <v>240</v>
      </c>
      <c r="E27">
        <v>57752</v>
      </c>
      <c r="F27" s="70">
        <v>656278.13</v>
      </c>
      <c r="G27">
        <v>16.25</v>
      </c>
      <c r="H27" s="70">
        <v>938470</v>
      </c>
      <c r="I27" s="70">
        <v>656278.13</v>
      </c>
      <c r="J27">
        <v>16.25</v>
      </c>
      <c r="K27" s="70">
        <v>938470</v>
      </c>
      <c r="L27" t="s">
        <v>190</v>
      </c>
      <c r="M27" s="34">
        <v>45777</v>
      </c>
    </row>
    <row r="28" spans="1:13" x14ac:dyDescent="0.2">
      <c r="A28" t="s">
        <v>188</v>
      </c>
      <c r="B28" s="57">
        <v>775781206</v>
      </c>
      <c r="C28" s="57">
        <v>2739001</v>
      </c>
      <c r="D28" t="s">
        <v>241</v>
      </c>
      <c r="E28">
        <v>235541</v>
      </c>
      <c r="F28" s="70">
        <v>1039082.37</v>
      </c>
      <c r="G28">
        <v>10.199999999999999</v>
      </c>
      <c r="H28" s="70">
        <v>2402518.2000000002</v>
      </c>
      <c r="I28" s="70">
        <v>1039082.37</v>
      </c>
      <c r="J28">
        <v>10.199999999999999</v>
      </c>
      <c r="K28" s="70">
        <v>2402518.2000000002</v>
      </c>
      <c r="L28" t="s">
        <v>190</v>
      </c>
      <c r="M28" s="34">
        <v>45777</v>
      </c>
    </row>
    <row r="29" spans="1:13" x14ac:dyDescent="0.2">
      <c r="A29" t="s">
        <v>188</v>
      </c>
      <c r="B29" s="57">
        <v>803054204</v>
      </c>
      <c r="C29" s="57">
        <v>2775135</v>
      </c>
      <c r="D29" t="s">
        <v>242</v>
      </c>
      <c r="E29">
        <v>10996</v>
      </c>
      <c r="F29" s="70">
        <v>1732051.26</v>
      </c>
      <c r="G29">
        <v>292.19</v>
      </c>
      <c r="H29" s="70">
        <v>3212921.24</v>
      </c>
      <c r="I29" s="70">
        <v>1732051.26</v>
      </c>
      <c r="J29">
        <v>292.19</v>
      </c>
      <c r="K29" s="70">
        <v>3212921.24</v>
      </c>
      <c r="L29" t="s">
        <v>190</v>
      </c>
      <c r="M29" s="34">
        <v>45777</v>
      </c>
    </row>
    <row r="30" spans="1:13" x14ac:dyDescent="0.2">
      <c r="A30" t="s">
        <v>188</v>
      </c>
      <c r="B30" s="57">
        <v>799926100</v>
      </c>
      <c r="C30" s="57" t="s">
        <v>243</v>
      </c>
      <c r="D30" t="s">
        <v>244</v>
      </c>
      <c r="E30">
        <v>4782</v>
      </c>
      <c r="F30" s="70">
        <v>211049.27</v>
      </c>
      <c r="G30">
        <v>43.38</v>
      </c>
      <c r="H30" s="70">
        <v>207443.16</v>
      </c>
      <c r="I30" s="70">
        <v>211049.27</v>
      </c>
      <c r="J30">
        <v>43.38</v>
      </c>
      <c r="K30" s="70">
        <v>207443.16</v>
      </c>
      <c r="L30" t="s">
        <v>190</v>
      </c>
      <c r="M30" s="34">
        <v>45777</v>
      </c>
    </row>
    <row r="31" spans="1:13" x14ac:dyDescent="0.2">
      <c r="A31" t="s">
        <v>188</v>
      </c>
      <c r="B31" s="57" t="s">
        <v>245</v>
      </c>
      <c r="C31" s="57" t="s">
        <v>246</v>
      </c>
      <c r="D31" t="s">
        <v>247</v>
      </c>
      <c r="E31">
        <v>34626</v>
      </c>
      <c r="F31" s="70">
        <v>1852677.97</v>
      </c>
      <c r="G31">
        <v>95</v>
      </c>
      <c r="H31" s="70">
        <v>3289470</v>
      </c>
      <c r="I31" s="70">
        <v>1852677.97</v>
      </c>
      <c r="J31">
        <v>95</v>
      </c>
      <c r="K31" s="70">
        <v>3289470</v>
      </c>
      <c r="L31" t="s">
        <v>190</v>
      </c>
      <c r="M31" s="34">
        <v>45777</v>
      </c>
    </row>
    <row r="32" spans="1:13" x14ac:dyDescent="0.2">
      <c r="A32" t="s">
        <v>188</v>
      </c>
      <c r="B32" s="57" t="s">
        <v>248</v>
      </c>
      <c r="C32" s="57">
        <v>2615565</v>
      </c>
      <c r="D32" t="s">
        <v>249</v>
      </c>
      <c r="E32">
        <v>30388</v>
      </c>
      <c r="F32" s="70">
        <v>1181600.9099999999</v>
      </c>
      <c r="G32">
        <v>28.02</v>
      </c>
      <c r="H32" s="70">
        <v>851471.76</v>
      </c>
      <c r="I32" s="70">
        <v>1181600.9099999999</v>
      </c>
      <c r="J32">
        <v>28.02</v>
      </c>
      <c r="K32" s="70">
        <v>851471.76</v>
      </c>
      <c r="L32" t="s">
        <v>190</v>
      </c>
      <c r="M32" s="34">
        <v>45777</v>
      </c>
    </row>
    <row r="33" spans="1:13" x14ac:dyDescent="0.2">
      <c r="A33" t="s">
        <v>188</v>
      </c>
      <c r="B33" s="57">
        <v>835699307</v>
      </c>
      <c r="C33" s="57">
        <v>2821481</v>
      </c>
      <c r="D33" t="s">
        <v>250</v>
      </c>
      <c r="E33">
        <v>123250</v>
      </c>
      <c r="F33" s="70">
        <v>1194785.5</v>
      </c>
      <c r="G33">
        <v>26</v>
      </c>
      <c r="H33" s="70">
        <v>3204500</v>
      </c>
      <c r="I33" s="70">
        <v>1194785.5</v>
      </c>
      <c r="J33">
        <v>26</v>
      </c>
      <c r="K33" s="70">
        <v>3204500</v>
      </c>
      <c r="L33" t="s">
        <v>190</v>
      </c>
      <c r="M33" s="34">
        <v>45777</v>
      </c>
    </row>
    <row r="34" spans="1:13" x14ac:dyDescent="0.2">
      <c r="A34" t="s">
        <v>188</v>
      </c>
      <c r="B34" s="57">
        <v>861012102</v>
      </c>
      <c r="C34" s="57">
        <v>2430025</v>
      </c>
      <c r="D34" t="s">
        <v>251</v>
      </c>
      <c r="E34">
        <v>9</v>
      </c>
      <c r="F34" s="70">
        <v>144.13</v>
      </c>
      <c r="G34">
        <v>22.71</v>
      </c>
      <c r="H34" s="70">
        <v>204.39</v>
      </c>
      <c r="I34" s="70">
        <v>144.13</v>
      </c>
      <c r="J34">
        <v>22.71</v>
      </c>
      <c r="K34" s="70">
        <v>204.39</v>
      </c>
      <c r="L34" t="s">
        <v>190</v>
      </c>
      <c r="M34" s="34">
        <v>45777</v>
      </c>
    </row>
    <row r="35" spans="1:13" x14ac:dyDescent="0.2">
      <c r="A35" t="s">
        <v>188</v>
      </c>
      <c r="B35" s="57">
        <v>878742204</v>
      </c>
      <c r="C35" s="57">
        <v>2124533</v>
      </c>
      <c r="D35" t="s">
        <v>252</v>
      </c>
      <c r="E35">
        <v>23934</v>
      </c>
      <c r="F35" s="70">
        <v>534685.56000000006</v>
      </c>
      <c r="G35">
        <v>33.99</v>
      </c>
      <c r="H35" s="70">
        <v>813516.66</v>
      </c>
      <c r="I35" s="70">
        <v>534685.56000000006</v>
      </c>
      <c r="J35">
        <v>33.99</v>
      </c>
      <c r="K35" s="70">
        <v>813516.66</v>
      </c>
      <c r="L35" t="s">
        <v>190</v>
      </c>
      <c r="M35" s="34">
        <v>45777</v>
      </c>
    </row>
    <row r="36" spans="1:13" x14ac:dyDescent="0.2">
      <c r="A36" t="s">
        <v>188</v>
      </c>
      <c r="B36" s="57">
        <v>294821608</v>
      </c>
      <c r="C36" s="57">
        <v>2031730</v>
      </c>
      <c r="D36" t="s">
        <v>253</v>
      </c>
      <c r="E36">
        <v>106536</v>
      </c>
      <c r="F36" s="70">
        <v>897277.64</v>
      </c>
      <c r="G36">
        <v>8.24</v>
      </c>
      <c r="H36" s="70">
        <v>877856.64</v>
      </c>
      <c r="I36" s="70">
        <v>897277.64</v>
      </c>
      <c r="J36">
        <v>8.24</v>
      </c>
      <c r="K36" s="70">
        <v>877856.64</v>
      </c>
      <c r="L36" t="s">
        <v>190</v>
      </c>
      <c r="M36" s="34">
        <v>45777</v>
      </c>
    </row>
    <row r="37" spans="1:13" x14ac:dyDescent="0.2">
      <c r="A37" t="s">
        <v>188</v>
      </c>
      <c r="B37" s="57">
        <v>892331307</v>
      </c>
      <c r="C37" s="57">
        <v>2898957</v>
      </c>
      <c r="D37" t="s">
        <v>254</v>
      </c>
      <c r="E37">
        <v>3672</v>
      </c>
      <c r="F37" s="70">
        <v>702690.13</v>
      </c>
      <c r="G37">
        <v>191.22</v>
      </c>
      <c r="H37" s="70">
        <v>702159.84</v>
      </c>
      <c r="I37" s="70">
        <v>702690.13</v>
      </c>
      <c r="J37">
        <v>191.22</v>
      </c>
      <c r="K37" s="70">
        <v>702159.84</v>
      </c>
      <c r="L37" t="s">
        <v>190</v>
      </c>
      <c r="M37" s="34">
        <v>45777</v>
      </c>
    </row>
    <row r="38" spans="1:13" x14ac:dyDescent="0.2">
      <c r="A38" t="s">
        <v>188</v>
      </c>
      <c r="B38" s="57" t="s">
        <v>255</v>
      </c>
      <c r="C38" s="57" t="s">
        <v>256</v>
      </c>
      <c r="D38" t="s">
        <v>257</v>
      </c>
      <c r="E38">
        <v>86349</v>
      </c>
      <c r="F38" s="70">
        <v>1254878.3600000001</v>
      </c>
      <c r="G38">
        <v>30.23</v>
      </c>
      <c r="H38" s="70">
        <v>2610330.27</v>
      </c>
      <c r="I38" s="70">
        <v>1254878.3600000001</v>
      </c>
      <c r="J38">
        <v>30.23</v>
      </c>
      <c r="K38" s="70">
        <v>2610330.27</v>
      </c>
      <c r="L38" t="s">
        <v>190</v>
      </c>
      <c r="M38" s="34">
        <v>45777</v>
      </c>
    </row>
    <row r="39" spans="1:13" x14ac:dyDescent="0.2">
      <c r="A39" t="s">
        <v>188</v>
      </c>
      <c r="B39" s="57" t="s">
        <v>258</v>
      </c>
      <c r="C39" s="57" t="s">
        <v>258</v>
      </c>
      <c r="D39" t="s">
        <v>259</v>
      </c>
      <c r="E39">
        <v>52815</v>
      </c>
      <c r="F39" s="70">
        <v>1321944.96</v>
      </c>
      <c r="G39">
        <v>37.200000000000003</v>
      </c>
      <c r="H39" s="70">
        <v>1964708.43</v>
      </c>
      <c r="I39" s="70">
        <v>1164042.6000000001</v>
      </c>
      <c r="J39">
        <v>32.840000000000003</v>
      </c>
      <c r="K39" s="70">
        <v>1734444.6</v>
      </c>
      <c r="L39" t="s">
        <v>260</v>
      </c>
      <c r="M39" s="34">
        <v>45777</v>
      </c>
    </row>
    <row r="40" spans="1:13" x14ac:dyDescent="0.2">
      <c r="A40" t="s">
        <v>188</v>
      </c>
      <c r="B40" s="57">
        <v>5889505</v>
      </c>
      <c r="C40" s="57">
        <v>5889505</v>
      </c>
      <c r="D40" t="s">
        <v>261</v>
      </c>
      <c r="E40">
        <v>62892</v>
      </c>
      <c r="F40" s="70">
        <v>1298118.46</v>
      </c>
      <c r="G40">
        <v>32.729999999999997</v>
      </c>
      <c r="H40" s="70">
        <v>2058167.06</v>
      </c>
      <c r="I40" s="70">
        <v>1143062.1000000001</v>
      </c>
      <c r="J40">
        <v>28.89</v>
      </c>
      <c r="K40" s="70">
        <v>1816949.88</v>
      </c>
      <c r="L40" t="s">
        <v>260</v>
      </c>
      <c r="M40" s="34">
        <v>45777</v>
      </c>
    </row>
    <row r="41" spans="1:13" x14ac:dyDescent="0.2">
      <c r="A41" t="s">
        <v>188</v>
      </c>
      <c r="B41" s="57">
        <v>4741844</v>
      </c>
      <c r="C41" s="57">
        <v>4741844</v>
      </c>
      <c r="D41" t="s">
        <v>262</v>
      </c>
      <c r="E41">
        <v>9003</v>
      </c>
      <c r="F41" s="70">
        <v>924681.79</v>
      </c>
      <c r="G41">
        <v>138.08000000000001</v>
      </c>
      <c r="H41" s="70">
        <v>1243164.5900000001</v>
      </c>
      <c r="I41" s="70">
        <v>814231.32</v>
      </c>
      <c r="J41">
        <v>121.9</v>
      </c>
      <c r="K41" s="70">
        <v>1097465.7</v>
      </c>
      <c r="L41" t="s">
        <v>260</v>
      </c>
      <c r="M41" s="34">
        <v>45777</v>
      </c>
    </row>
    <row r="42" spans="1:13" x14ac:dyDescent="0.2">
      <c r="A42" t="s">
        <v>188</v>
      </c>
      <c r="B42" s="57" t="s">
        <v>263</v>
      </c>
      <c r="C42" s="57" t="s">
        <v>263</v>
      </c>
      <c r="D42" t="s">
        <v>264</v>
      </c>
      <c r="E42">
        <v>19812</v>
      </c>
      <c r="F42" s="70">
        <v>1652091.12</v>
      </c>
      <c r="G42">
        <v>115.03</v>
      </c>
      <c r="H42" s="70">
        <v>2279008.38</v>
      </c>
      <c r="I42" s="70">
        <v>1454809.78</v>
      </c>
      <c r="J42">
        <v>101.55</v>
      </c>
      <c r="K42" s="70">
        <v>2011908.6</v>
      </c>
      <c r="L42" t="s">
        <v>260</v>
      </c>
      <c r="M42" s="34">
        <v>45777</v>
      </c>
    </row>
    <row r="43" spans="1:13" x14ac:dyDescent="0.2">
      <c r="A43" t="s">
        <v>188</v>
      </c>
      <c r="B43" s="57">
        <v>5999330</v>
      </c>
      <c r="C43" s="57">
        <v>5999330</v>
      </c>
      <c r="D43" t="s">
        <v>265</v>
      </c>
      <c r="E43">
        <v>7829</v>
      </c>
      <c r="F43" s="70">
        <v>1335192.18</v>
      </c>
      <c r="G43">
        <v>109.27</v>
      </c>
      <c r="H43" s="70">
        <v>855443.29</v>
      </c>
      <c r="I43" s="70">
        <v>1178685.2</v>
      </c>
      <c r="J43">
        <v>96.46</v>
      </c>
      <c r="K43" s="70">
        <v>755185.34</v>
      </c>
      <c r="L43" t="s">
        <v>260</v>
      </c>
      <c r="M43" s="34">
        <v>45777</v>
      </c>
    </row>
    <row r="44" spans="1:13" x14ac:dyDescent="0.2">
      <c r="A44" t="s">
        <v>188</v>
      </c>
      <c r="B44" s="57">
        <v>4031879</v>
      </c>
      <c r="C44" s="57">
        <v>4031879</v>
      </c>
      <c r="D44" t="s">
        <v>266</v>
      </c>
      <c r="E44">
        <v>46903</v>
      </c>
      <c r="F44" s="70">
        <v>1029553.9</v>
      </c>
      <c r="G44">
        <v>36.450000000000003</v>
      </c>
      <c r="H44" s="70">
        <v>1709717.42</v>
      </c>
      <c r="I44" s="70">
        <v>900692.17</v>
      </c>
      <c r="J44">
        <v>32.18</v>
      </c>
      <c r="K44" s="70">
        <v>1509338.54</v>
      </c>
      <c r="L44" t="s">
        <v>260</v>
      </c>
      <c r="M44" s="34">
        <v>45777</v>
      </c>
    </row>
    <row r="45" spans="1:13" x14ac:dyDescent="0.2">
      <c r="A45" t="s">
        <v>188</v>
      </c>
      <c r="B45" s="57">
        <v>6054603</v>
      </c>
      <c r="C45" s="57">
        <v>6054603</v>
      </c>
      <c r="D45" t="s">
        <v>267</v>
      </c>
      <c r="E45">
        <v>96454</v>
      </c>
      <c r="F45" s="70">
        <v>1013542.58</v>
      </c>
      <c r="G45">
        <v>6.95</v>
      </c>
      <c r="H45" s="70">
        <v>670128.43999999994</v>
      </c>
      <c r="I45" s="70">
        <v>110922100</v>
      </c>
      <c r="J45">
        <v>994</v>
      </c>
      <c r="K45" s="70">
        <v>95875276</v>
      </c>
      <c r="L45" t="s">
        <v>268</v>
      </c>
      <c r="M45" s="34">
        <v>45777</v>
      </c>
    </row>
    <row r="46" spans="1:13" x14ac:dyDescent="0.2">
      <c r="A46" t="s">
        <v>188</v>
      </c>
      <c r="B46" s="57">
        <v>6555805</v>
      </c>
      <c r="C46" s="57">
        <v>6555805</v>
      </c>
      <c r="D46" t="s">
        <v>269</v>
      </c>
      <c r="E46">
        <v>25249</v>
      </c>
      <c r="F46" s="70">
        <v>928166.93</v>
      </c>
      <c r="G46">
        <v>29.23</v>
      </c>
      <c r="H46" s="70">
        <v>738039.55</v>
      </c>
      <c r="I46" s="70">
        <v>101618762</v>
      </c>
      <c r="J46">
        <v>4182</v>
      </c>
      <c r="K46" s="70">
        <v>105591318</v>
      </c>
      <c r="L46" t="s">
        <v>268</v>
      </c>
      <c r="M46" s="34">
        <v>45777</v>
      </c>
    </row>
    <row r="47" spans="1:13" x14ac:dyDescent="0.2">
      <c r="A47" t="s">
        <v>188</v>
      </c>
      <c r="B47" s="57">
        <v>6640682</v>
      </c>
      <c r="C47" s="57">
        <v>6640682</v>
      </c>
      <c r="D47" t="s">
        <v>270</v>
      </c>
      <c r="E47">
        <v>39496</v>
      </c>
      <c r="F47" s="70">
        <v>1120569.08</v>
      </c>
      <c r="G47">
        <v>17.7</v>
      </c>
      <c r="H47" s="70">
        <v>699261.68</v>
      </c>
      <c r="I47" s="70">
        <v>122635080</v>
      </c>
      <c r="J47">
        <v>2533</v>
      </c>
      <c r="K47" s="70">
        <v>100043368</v>
      </c>
      <c r="L47" t="s">
        <v>268</v>
      </c>
      <c r="M47" s="34">
        <v>45777</v>
      </c>
    </row>
    <row r="48" spans="1:13" x14ac:dyDescent="0.2">
      <c r="A48" t="s">
        <v>188</v>
      </c>
      <c r="B48" s="57">
        <v>6986041</v>
      </c>
      <c r="C48" s="57">
        <v>6986041</v>
      </c>
      <c r="D48" t="s">
        <v>271</v>
      </c>
      <c r="E48">
        <v>32169</v>
      </c>
      <c r="F48" s="70">
        <v>1411718.82</v>
      </c>
      <c r="G48">
        <v>21.09</v>
      </c>
      <c r="H48" s="70">
        <v>678366.35</v>
      </c>
      <c r="I48" s="70">
        <v>154688889</v>
      </c>
      <c r="J48">
        <v>3017</v>
      </c>
      <c r="K48" s="70">
        <v>97053873</v>
      </c>
      <c r="L48" t="s">
        <v>268</v>
      </c>
      <c r="M48" s="34">
        <v>45777</v>
      </c>
    </row>
    <row r="49" spans="1:13" x14ac:dyDescent="0.2">
      <c r="A49" t="s">
        <v>188</v>
      </c>
      <c r="B49" s="57">
        <v>7124594</v>
      </c>
      <c r="C49" s="57">
        <v>7124594</v>
      </c>
      <c r="D49" t="s">
        <v>272</v>
      </c>
      <c r="E49">
        <v>19</v>
      </c>
      <c r="F49" s="70">
        <v>2934.94</v>
      </c>
      <c r="G49">
        <v>221.94</v>
      </c>
      <c r="H49" s="70">
        <v>4216.8500000000004</v>
      </c>
      <c r="I49" s="70">
        <v>2927.9</v>
      </c>
      <c r="J49">
        <v>183.3</v>
      </c>
      <c r="K49" s="70">
        <v>3482.7</v>
      </c>
      <c r="L49" t="s">
        <v>273</v>
      </c>
      <c r="M49" s="34">
        <v>45777</v>
      </c>
    </row>
    <row r="50" spans="1:13" x14ac:dyDescent="0.2">
      <c r="A50" t="s">
        <v>188</v>
      </c>
      <c r="B50" s="57">
        <v>7333378</v>
      </c>
      <c r="C50" s="57">
        <v>7333378</v>
      </c>
      <c r="D50" t="s">
        <v>274</v>
      </c>
      <c r="E50">
        <v>9</v>
      </c>
      <c r="F50" s="70">
        <v>2466.52</v>
      </c>
      <c r="G50">
        <v>712.68</v>
      </c>
      <c r="H50" s="70">
        <v>6414.09</v>
      </c>
      <c r="I50" s="70">
        <v>2460.6</v>
      </c>
      <c r="J50">
        <v>588.6</v>
      </c>
      <c r="K50" s="70">
        <v>5297.4</v>
      </c>
      <c r="L50" t="s">
        <v>273</v>
      </c>
      <c r="M50" s="34">
        <v>45777</v>
      </c>
    </row>
    <row r="51" spans="1:13" x14ac:dyDescent="0.2">
      <c r="A51" t="s">
        <v>188</v>
      </c>
      <c r="B51" s="58" t="s">
        <v>275</v>
      </c>
      <c r="C51" s="58" t="s">
        <v>275</v>
      </c>
      <c r="D51" t="s">
        <v>276</v>
      </c>
      <c r="E51">
        <v>40132</v>
      </c>
      <c r="F51" s="70">
        <v>1274607.28</v>
      </c>
      <c r="G51">
        <v>31.32</v>
      </c>
      <c r="H51" s="70">
        <v>1256799.04</v>
      </c>
      <c r="I51" s="70">
        <v>982435.29</v>
      </c>
      <c r="J51">
        <v>23.5</v>
      </c>
      <c r="K51" s="70">
        <v>943102</v>
      </c>
      <c r="L51" t="s">
        <v>277</v>
      </c>
      <c r="M51" s="34">
        <v>45777</v>
      </c>
    </row>
    <row r="52" spans="1:13" x14ac:dyDescent="0.2">
      <c r="A52" t="s">
        <v>188</v>
      </c>
      <c r="B52" s="66" t="s">
        <v>278</v>
      </c>
      <c r="C52" s="66" t="s">
        <v>278</v>
      </c>
      <c r="D52" t="s">
        <v>279</v>
      </c>
      <c r="E52">
        <v>18508</v>
      </c>
      <c r="F52" s="70">
        <v>1090469.6200000001</v>
      </c>
      <c r="G52">
        <v>154.91999999999999</v>
      </c>
      <c r="H52" s="70">
        <v>2867210.82</v>
      </c>
      <c r="I52" s="70">
        <v>835524.59</v>
      </c>
      <c r="J52">
        <v>116.25</v>
      </c>
      <c r="K52" s="70">
        <v>2151555</v>
      </c>
      <c r="L52" t="s">
        <v>277</v>
      </c>
      <c r="M52" s="34">
        <v>45777</v>
      </c>
    </row>
    <row r="53" spans="1:13" x14ac:dyDescent="0.2">
      <c r="A53" t="s">
        <v>188</v>
      </c>
      <c r="B53" s="64" t="s">
        <v>288</v>
      </c>
      <c r="C53" s="64" t="s">
        <v>288</v>
      </c>
      <c r="D53" t="s">
        <v>280</v>
      </c>
      <c r="E53">
        <v>48</v>
      </c>
      <c r="F53" s="70">
        <v>611.4</v>
      </c>
      <c r="G53">
        <v>15.94</v>
      </c>
      <c r="H53" s="70">
        <v>765.35</v>
      </c>
      <c r="I53" s="70">
        <v>482.65</v>
      </c>
      <c r="J53">
        <v>11.96</v>
      </c>
      <c r="K53" s="70">
        <v>574.32000000000005</v>
      </c>
      <c r="L53" t="s">
        <v>277</v>
      </c>
      <c r="M53" s="34">
        <v>45777</v>
      </c>
    </row>
    <row r="54" spans="1:13" x14ac:dyDescent="0.2">
      <c r="A54" t="s">
        <v>188</v>
      </c>
      <c r="B54" s="57" t="s">
        <v>281</v>
      </c>
      <c r="C54" s="57" t="s">
        <v>281</v>
      </c>
      <c r="D54" t="s">
        <v>282</v>
      </c>
      <c r="E54">
        <v>38036</v>
      </c>
      <c r="F54" s="70">
        <v>725599.69</v>
      </c>
      <c r="G54">
        <v>24.84</v>
      </c>
      <c r="H54" s="70">
        <v>944817.48</v>
      </c>
      <c r="I54" s="70">
        <v>561656.30000000005</v>
      </c>
      <c r="J54">
        <v>18.64</v>
      </c>
      <c r="K54" s="70">
        <v>708991.04</v>
      </c>
      <c r="L54" t="s">
        <v>277</v>
      </c>
      <c r="M54" s="34">
        <v>45777</v>
      </c>
    </row>
    <row r="55" spans="1:13" x14ac:dyDescent="0.2">
      <c r="A55" t="s">
        <v>188</v>
      </c>
      <c r="B55" s="57" t="s">
        <v>283</v>
      </c>
      <c r="C55" s="57" t="s">
        <v>290</v>
      </c>
      <c r="D55" t="s">
        <v>284</v>
      </c>
      <c r="F55" s="70">
        <v>543442.68000000005</v>
      </c>
      <c r="H55" s="70">
        <v>543442.68000000005</v>
      </c>
      <c r="I55" s="70">
        <v>543442.68000000005</v>
      </c>
      <c r="K55" s="70">
        <v>543442.68000000005</v>
      </c>
      <c r="L55" t="s">
        <v>190</v>
      </c>
      <c r="M55" s="34">
        <v>45777</v>
      </c>
    </row>
    <row r="56" spans="1:13" x14ac:dyDescent="0.2">
      <c r="A56" t="s">
        <v>188</v>
      </c>
      <c r="B56" s="57" t="s">
        <v>283</v>
      </c>
      <c r="C56" s="57" t="s">
        <v>289</v>
      </c>
      <c r="D56" t="s">
        <v>285</v>
      </c>
      <c r="E56">
        <v>14686.67</v>
      </c>
      <c r="F56" s="70">
        <v>16628</v>
      </c>
      <c r="G56">
        <v>1.1299999999999999</v>
      </c>
      <c r="H56" s="70">
        <v>16636.46</v>
      </c>
      <c r="I56" s="70">
        <v>14686.67</v>
      </c>
      <c r="J56">
        <v>1</v>
      </c>
      <c r="K56" s="70">
        <v>14686.67</v>
      </c>
      <c r="L56" t="s">
        <v>260</v>
      </c>
      <c r="M56" s="34">
        <v>45777</v>
      </c>
    </row>
    <row r="57" spans="1:13" x14ac:dyDescent="0.2">
      <c r="M57" s="34"/>
    </row>
    <row r="58" spans="1:13" x14ac:dyDescent="0.2">
      <c r="M58" s="34"/>
    </row>
    <row r="59" spans="1:13" x14ac:dyDescent="0.2">
      <c r="M59" s="34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2025-05-01T15:53:20Z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