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331\"/>
    </mc:Choice>
  </mc:AlternateContent>
  <xr:revisionPtr revIDLastSave="0" documentId="13_ncr:1_{14732C33-492E-4D67-8587-1073BB112F4B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5" i="1" l="1"/>
  <c r="G65" i="1"/>
  <c r="F65" i="1"/>
  <c r="O14" i="1"/>
  <c r="Q14" i="1" s="1"/>
  <c r="O15" i="1"/>
  <c r="O16" i="1"/>
  <c r="O17" i="1"/>
  <c r="Q17" i="1" s="1"/>
  <c r="O18" i="1"/>
  <c r="Q18" i="1" s="1"/>
  <c r="O19" i="1"/>
  <c r="O20" i="1"/>
  <c r="O21" i="1"/>
  <c r="Q21" i="1" s="1"/>
  <c r="O22" i="1"/>
  <c r="Q22" i="1" s="1"/>
  <c r="O23" i="1"/>
  <c r="O24" i="1"/>
  <c r="O25" i="1"/>
  <c r="O26" i="1"/>
  <c r="Q26" i="1" s="1"/>
  <c r="O27" i="1"/>
  <c r="O28" i="1"/>
  <c r="O29" i="1"/>
  <c r="O30" i="1"/>
  <c r="Q30" i="1" s="1"/>
  <c r="O31" i="1"/>
  <c r="O32" i="1"/>
  <c r="O33" i="1"/>
  <c r="Q33" i="1" s="1"/>
  <c r="O34" i="1"/>
  <c r="O35" i="1"/>
  <c r="O36" i="1"/>
  <c r="O37" i="1"/>
  <c r="Q37" i="1" s="1"/>
  <c r="O38" i="1"/>
  <c r="O39" i="1"/>
  <c r="O40" i="1"/>
  <c r="O41" i="1"/>
  <c r="Q41" i="1" s="1"/>
  <c r="O42" i="1"/>
  <c r="Q42" i="1" s="1"/>
  <c r="O43" i="1"/>
  <c r="O44" i="1"/>
  <c r="O45" i="1"/>
  <c r="Q45" i="1" s="1"/>
  <c r="O46" i="1"/>
  <c r="Q46" i="1" s="1"/>
  <c r="O47" i="1"/>
  <c r="O48" i="1"/>
  <c r="O49" i="1"/>
  <c r="Q49" i="1" s="1"/>
  <c r="O50" i="1"/>
  <c r="O51" i="1"/>
  <c r="O52" i="1"/>
  <c r="O53" i="1"/>
  <c r="O54" i="1"/>
  <c r="Q54" i="1" s="1"/>
  <c r="O55" i="1"/>
  <c r="O56" i="1"/>
  <c r="O57" i="1"/>
  <c r="Q57" i="1" s="1"/>
  <c r="O58" i="1"/>
  <c r="Q58" i="1" s="1"/>
  <c r="O59" i="1"/>
  <c r="O60" i="1"/>
  <c r="O61" i="1"/>
  <c r="Q61" i="1" s="1"/>
  <c r="O62" i="1"/>
  <c r="Q62" i="1" s="1"/>
  <c r="O63" i="1"/>
  <c r="O64" i="1"/>
  <c r="O65" i="1"/>
  <c r="Q65" i="1" s="1"/>
  <c r="O66" i="1"/>
  <c r="Q66" i="1" s="1"/>
  <c r="O67" i="1"/>
  <c r="O68" i="1"/>
  <c r="O13" i="1"/>
  <c r="E19" i="2"/>
  <c r="E17" i="2"/>
  <c r="D19" i="2"/>
  <c r="F19" i="2" s="1"/>
  <c r="D17" i="2"/>
  <c r="F17" i="2" s="1"/>
  <c r="I68" i="1"/>
  <c r="J68" i="1" s="1"/>
  <c r="K68" i="1" s="1"/>
  <c r="I67" i="1"/>
  <c r="J67" i="1" s="1"/>
  <c r="K67" i="1" s="1"/>
  <c r="I66" i="1"/>
  <c r="J66" i="1" s="1"/>
  <c r="K66" i="1" s="1"/>
  <c r="I65" i="1"/>
  <c r="M68" i="1"/>
  <c r="N68" i="1" s="1"/>
  <c r="L68" i="1"/>
  <c r="L67" i="1"/>
  <c r="M66" i="1"/>
  <c r="N66" i="1" s="1"/>
  <c r="L66" i="1"/>
  <c r="M65" i="1"/>
  <c r="L65" i="1"/>
  <c r="M64" i="1"/>
  <c r="N64" i="1" s="1"/>
  <c r="L64" i="1"/>
  <c r="M63" i="1"/>
  <c r="L63" i="1"/>
  <c r="M62" i="1"/>
  <c r="N62" i="1" s="1"/>
  <c r="L62" i="1"/>
  <c r="M61" i="1"/>
  <c r="L61" i="1"/>
  <c r="M60" i="1"/>
  <c r="L60" i="1"/>
  <c r="M59" i="1"/>
  <c r="L59" i="1"/>
  <c r="M58" i="1"/>
  <c r="N58" i="1" s="1"/>
  <c r="L58" i="1"/>
  <c r="M57" i="1"/>
  <c r="L57" i="1"/>
  <c r="M56" i="1"/>
  <c r="N56" i="1" s="1"/>
  <c r="L56" i="1"/>
  <c r="M55" i="1"/>
  <c r="L55" i="1"/>
  <c r="M54" i="1"/>
  <c r="N54" i="1" s="1"/>
  <c r="L54" i="1"/>
  <c r="M53" i="1"/>
  <c r="L53" i="1"/>
  <c r="M52" i="1"/>
  <c r="N52" i="1" s="1"/>
  <c r="L52" i="1"/>
  <c r="M51" i="1"/>
  <c r="L51" i="1"/>
  <c r="M50" i="1"/>
  <c r="N50" i="1" s="1"/>
  <c r="L50" i="1"/>
  <c r="M49" i="1"/>
  <c r="L49" i="1"/>
  <c r="M48" i="1"/>
  <c r="N48" i="1" s="1"/>
  <c r="L48" i="1"/>
  <c r="M47" i="1"/>
  <c r="L47" i="1"/>
  <c r="M46" i="1"/>
  <c r="N46" i="1" s="1"/>
  <c r="L46" i="1"/>
  <c r="M45" i="1"/>
  <c r="L45" i="1"/>
  <c r="M44" i="1"/>
  <c r="N44" i="1" s="1"/>
  <c r="L44" i="1"/>
  <c r="M43" i="1"/>
  <c r="L43" i="1"/>
  <c r="M42" i="1"/>
  <c r="N42" i="1" s="1"/>
  <c r="L42" i="1"/>
  <c r="M41" i="1"/>
  <c r="L41" i="1"/>
  <c r="M40" i="1"/>
  <c r="N40" i="1" s="1"/>
  <c r="L40" i="1"/>
  <c r="M39" i="1"/>
  <c r="L39" i="1"/>
  <c r="M38" i="1"/>
  <c r="N38" i="1" s="1"/>
  <c r="L38" i="1"/>
  <c r="M37" i="1"/>
  <c r="N37" i="1" s="1"/>
  <c r="L37" i="1"/>
  <c r="M36" i="1"/>
  <c r="N36" i="1" s="1"/>
  <c r="L36" i="1"/>
  <c r="M35" i="1"/>
  <c r="L35" i="1"/>
  <c r="M34" i="1"/>
  <c r="N34" i="1" s="1"/>
  <c r="L34" i="1"/>
  <c r="M33" i="1"/>
  <c r="L33" i="1"/>
  <c r="M32" i="1"/>
  <c r="N32" i="1" s="1"/>
  <c r="L32" i="1"/>
  <c r="M31" i="1"/>
  <c r="L31" i="1"/>
  <c r="M30" i="1"/>
  <c r="N30" i="1" s="1"/>
  <c r="L30" i="1"/>
  <c r="M29" i="1"/>
  <c r="L29" i="1"/>
  <c r="M28" i="1"/>
  <c r="N28" i="1" s="1"/>
  <c r="L28" i="1"/>
  <c r="M27" i="1"/>
  <c r="L27" i="1"/>
  <c r="M26" i="1"/>
  <c r="N26" i="1" s="1"/>
  <c r="L26" i="1"/>
  <c r="M25" i="1"/>
  <c r="L25" i="1"/>
  <c r="M24" i="1"/>
  <c r="N24" i="1" s="1"/>
  <c r="L24" i="1"/>
  <c r="M23" i="1"/>
  <c r="L23" i="1"/>
  <c r="M22" i="1"/>
  <c r="N22" i="1" s="1"/>
  <c r="L22" i="1"/>
  <c r="M21" i="1"/>
  <c r="L21" i="1"/>
  <c r="M20" i="1"/>
  <c r="N20" i="1" s="1"/>
  <c r="L20" i="1"/>
  <c r="M19" i="1"/>
  <c r="N19" i="1" s="1"/>
  <c r="L19" i="1"/>
  <c r="M18" i="1"/>
  <c r="N18" i="1" s="1"/>
  <c r="L18" i="1"/>
  <c r="M17" i="1"/>
  <c r="L17" i="1"/>
  <c r="M16" i="1"/>
  <c r="N16" i="1" s="1"/>
  <c r="L16" i="1"/>
  <c r="M15" i="1"/>
  <c r="L15" i="1"/>
  <c r="M14" i="1"/>
  <c r="N14" i="1" s="1"/>
  <c r="L14" i="1"/>
  <c r="M13" i="1"/>
  <c r="L13" i="1"/>
  <c r="H4" i="1" s="1"/>
  <c r="J64" i="1"/>
  <c r="K64" i="1" s="1"/>
  <c r="I64" i="1"/>
  <c r="J63" i="1"/>
  <c r="I63" i="1"/>
  <c r="J62" i="1"/>
  <c r="K62" i="1" s="1"/>
  <c r="I62" i="1"/>
  <c r="J61" i="1"/>
  <c r="I61" i="1"/>
  <c r="J60" i="1"/>
  <c r="K60" i="1" s="1"/>
  <c r="I60" i="1"/>
  <c r="J59" i="1"/>
  <c r="I59" i="1"/>
  <c r="J58" i="1"/>
  <c r="K58" i="1" s="1"/>
  <c r="I58" i="1"/>
  <c r="J57" i="1"/>
  <c r="I57" i="1"/>
  <c r="J56" i="1"/>
  <c r="K56" i="1" s="1"/>
  <c r="I56" i="1"/>
  <c r="J55" i="1"/>
  <c r="I55" i="1"/>
  <c r="J54" i="1"/>
  <c r="K54" i="1" s="1"/>
  <c r="I54" i="1"/>
  <c r="J53" i="1"/>
  <c r="I53" i="1"/>
  <c r="J52" i="1"/>
  <c r="K52" i="1" s="1"/>
  <c r="I52" i="1"/>
  <c r="J51" i="1"/>
  <c r="I51" i="1"/>
  <c r="J50" i="1"/>
  <c r="K50" i="1" s="1"/>
  <c r="I50" i="1"/>
  <c r="J49" i="1"/>
  <c r="I49" i="1"/>
  <c r="J48" i="1"/>
  <c r="K48" i="1" s="1"/>
  <c r="I48" i="1"/>
  <c r="J47" i="1"/>
  <c r="K47" i="1" s="1"/>
  <c r="I47" i="1"/>
  <c r="J46" i="1"/>
  <c r="K46" i="1" s="1"/>
  <c r="I46" i="1"/>
  <c r="J45" i="1"/>
  <c r="I45" i="1"/>
  <c r="J44" i="1"/>
  <c r="K44" i="1" s="1"/>
  <c r="I44" i="1"/>
  <c r="J43" i="1"/>
  <c r="I43" i="1"/>
  <c r="J42" i="1"/>
  <c r="K42" i="1" s="1"/>
  <c r="I42" i="1"/>
  <c r="J41" i="1"/>
  <c r="I41" i="1"/>
  <c r="J40" i="1"/>
  <c r="K40" i="1" s="1"/>
  <c r="I40" i="1"/>
  <c r="J39" i="1"/>
  <c r="I39" i="1"/>
  <c r="J38" i="1"/>
  <c r="K38" i="1" s="1"/>
  <c r="I38" i="1"/>
  <c r="J37" i="1"/>
  <c r="I37" i="1"/>
  <c r="J36" i="1"/>
  <c r="K36" i="1" s="1"/>
  <c r="I36" i="1"/>
  <c r="J35" i="1"/>
  <c r="I35" i="1"/>
  <c r="J34" i="1"/>
  <c r="K34" i="1" s="1"/>
  <c r="I34" i="1"/>
  <c r="J33" i="1"/>
  <c r="I33" i="1"/>
  <c r="J32" i="1"/>
  <c r="K32" i="1" s="1"/>
  <c r="I32" i="1"/>
  <c r="J31" i="1"/>
  <c r="K31" i="1" s="1"/>
  <c r="I31" i="1"/>
  <c r="J30" i="1"/>
  <c r="I30" i="1"/>
  <c r="J29" i="1"/>
  <c r="I29" i="1"/>
  <c r="J28" i="1"/>
  <c r="K28" i="1" s="1"/>
  <c r="I28" i="1"/>
  <c r="J27" i="1"/>
  <c r="I27" i="1"/>
  <c r="J26" i="1"/>
  <c r="K26" i="1" s="1"/>
  <c r="I26" i="1"/>
  <c r="J25" i="1"/>
  <c r="I25" i="1"/>
  <c r="J24" i="1"/>
  <c r="I24" i="1"/>
  <c r="J23" i="1"/>
  <c r="K23" i="1" s="1"/>
  <c r="I23" i="1"/>
  <c r="J22" i="1"/>
  <c r="I22" i="1"/>
  <c r="J21" i="1"/>
  <c r="K21" i="1" s="1"/>
  <c r="I21" i="1"/>
  <c r="J20" i="1"/>
  <c r="K20" i="1" s="1"/>
  <c r="I20" i="1"/>
  <c r="J19" i="1"/>
  <c r="I19" i="1"/>
  <c r="J18" i="1"/>
  <c r="K18" i="1" s="1"/>
  <c r="I18" i="1"/>
  <c r="J17" i="1"/>
  <c r="I17" i="1"/>
  <c r="J16" i="1"/>
  <c r="I16" i="1"/>
  <c r="J15" i="1"/>
  <c r="I15" i="1"/>
  <c r="J14" i="1"/>
  <c r="K14" i="1" s="1"/>
  <c r="I14" i="1"/>
  <c r="J13" i="1"/>
  <c r="I13" i="1"/>
  <c r="G64" i="1"/>
  <c r="G63" i="1"/>
  <c r="G62" i="1"/>
  <c r="H62" i="1" s="1"/>
  <c r="G61" i="1"/>
  <c r="G60" i="1"/>
  <c r="H60" i="1" s="1"/>
  <c r="G59" i="1"/>
  <c r="G58" i="1"/>
  <c r="H58" i="1" s="1"/>
  <c r="G57" i="1"/>
  <c r="G56" i="1"/>
  <c r="G55" i="1"/>
  <c r="G54" i="1"/>
  <c r="H54" i="1" s="1"/>
  <c r="G53" i="1"/>
  <c r="G52" i="1"/>
  <c r="G51" i="1"/>
  <c r="G50" i="1"/>
  <c r="H50" i="1" s="1"/>
  <c r="G49" i="1"/>
  <c r="G48" i="1"/>
  <c r="G47" i="1"/>
  <c r="G46" i="1"/>
  <c r="H46" i="1" s="1"/>
  <c r="G45" i="1"/>
  <c r="G44" i="1"/>
  <c r="G43" i="1"/>
  <c r="G42" i="1"/>
  <c r="G41" i="1"/>
  <c r="G40" i="1"/>
  <c r="G39" i="1"/>
  <c r="G38" i="1"/>
  <c r="H38" i="1" s="1"/>
  <c r="G37" i="1"/>
  <c r="G36" i="1"/>
  <c r="H36" i="1" s="1"/>
  <c r="G35" i="1"/>
  <c r="G34" i="1"/>
  <c r="H34" i="1" s="1"/>
  <c r="G33" i="1"/>
  <c r="H33" i="1" s="1"/>
  <c r="G32" i="1"/>
  <c r="G31" i="1"/>
  <c r="G30" i="1"/>
  <c r="H30" i="1" s="1"/>
  <c r="G29" i="1"/>
  <c r="G28" i="1"/>
  <c r="H28" i="1" s="1"/>
  <c r="G27" i="1"/>
  <c r="G26" i="1"/>
  <c r="H26" i="1" s="1"/>
  <c r="G25" i="1"/>
  <c r="G24" i="1"/>
  <c r="G23" i="1"/>
  <c r="G22" i="1"/>
  <c r="H22" i="1" s="1"/>
  <c r="G21" i="1"/>
  <c r="G20" i="1"/>
  <c r="H20" i="1" s="1"/>
  <c r="G19" i="1"/>
  <c r="G18" i="1"/>
  <c r="H18" i="1" s="1"/>
  <c r="G17" i="1"/>
  <c r="G16" i="1"/>
  <c r="G15" i="1"/>
  <c r="G14" i="1"/>
  <c r="H14" i="1" s="1"/>
  <c r="G13" i="1"/>
  <c r="F64" i="1"/>
  <c r="H64" i="1" s="1"/>
  <c r="F63" i="1"/>
  <c r="F62" i="1"/>
  <c r="F61" i="1"/>
  <c r="F60" i="1"/>
  <c r="F59" i="1"/>
  <c r="F58" i="1"/>
  <c r="F57" i="1"/>
  <c r="H57" i="1" s="1"/>
  <c r="F56" i="1"/>
  <c r="H56" i="1" s="1"/>
  <c r="F55" i="1"/>
  <c r="F54" i="1"/>
  <c r="F53" i="1"/>
  <c r="H53" i="1" s="1"/>
  <c r="F52" i="1"/>
  <c r="H52" i="1" s="1"/>
  <c r="F51" i="1"/>
  <c r="F50" i="1"/>
  <c r="F49" i="1"/>
  <c r="H49" i="1" s="1"/>
  <c r="F48" i="1"/>
  <c r="H48" i="1" s="1"/>
  <c r="F47" i="1"/>
  <c r="F46" i="1"/>
  <c r="F45" i="1"/>
  <c r="H45" i="1" s="1"/>
  <c r="F44" i="1"/>
  <c r="H44" i="1" s="1"/>
  <c r="F43" i="1"/>
  <c r="F42" i="1"/>
  <c r="F41" i="1"/>
  <c r="F40" i="1"/>
  <c r="H40" i="1" s="1"/>
  <c r="F39" i="1"/>
  <c r="F38" i="1"/>
  <c r="F37" i="1"/>
  <c r="H37" i="1" s="1"/>
  <c r="F36" i="1"/>
  <c r="F35" i="1"/>
  <c r="F34" i="1"/>
  <c r="F33" i="1"/>
  <c r="F32" i="1"/>
  <c r="H32" i="1" s="1"/>
  <c r="F31" i="1"/>
  <c r="F30" i="1"/>
  <c r="F29" i="1"/>
  <c r="H29" i="1" s="1"/>
  <c r="F28" i="1"/>
  <c r="F27" i="1"/>
  <c r="F26" i="1"/>
  <c r="F25" i="1"/>
  <c r="H25" i="1" s="1"/>
  <c r="F24" i="1"/>
  <c r="H24" i="1" s="1"/>
  <c r="F23" i="1"/>
  <c r="H23" i="1" s="1"/>
  <c r="F22" i="1"/>
  <c r="F21" i="1"/>
  <c r="H21" i="1" s="1"/>
  <c r="F20" i="1"/>
  <c r="F19" i="1"/>
  <c r="F18" i="1"/>
  <c r="F17" i="1"/>
  <c r="H17" i="1" s="1"/>
  <c r="F16" i="1"/>
  <c r="H16" i="1" s="1"/>
  <c r="F15" i="1"/>
  <c r="F14" i="1"/>
  <c r="F13" i="1"/>
  <c r="H13" i="1" s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Q68" i="1"/>
  <c r="H68" i="1"/>
  <c r="Q67" i="1"/>
  <c r="N67" i="1"/>
  <c r="H67" i="1"/>
  <c r="H66" i="1"/>
  <c r="H65" i="1"/>
  <c r="Q64" i="1"/>
  <c r="D15" i="2"/>
  <c r="F20" i="2"/>
  <c r="F21" i="2"/>
  <c r="D18" i="2"/>
  <c r="N60" i="1"/>
  <c r="Q44" i="1"/>
  <c r="Q35" i="1"/>
  <c r="Q43" i="1"/>
  <c r="Q29" i="1"/>
  <c r="Q60" i="1"/>
  <c r="Q53" i="1"/>
  <c r="Q55" i="1"/>
  <c r="Q63" i="1"/>
  <c r="Q40" i="1"/>
  <c r="Q23" i="1"/>
  <c r="Q31" i="1"/>
  <c r="Q34" i="1"/>
  <c r="Q59" i="1"/>
  <c r="Q56" i="1"/>
  <c r="Q51" i="1"/>
  <c r="Q39" i="1"/>
  <c r="Q38" i="1"/>
  <c r="Q36" i="1"/>
  <c r="Q28" i="1"/>
  <c r="Q27" i="1"/>
  <c r="Q24" i="1"/>
  <c r="Q20" i="1"/>
  <c r="Q19" i="1"/>
  <c r="Q15" i="1"/>
  <c r="Q52" i="1"/>
  <c r="Q25" i="1"/>
  <c r="Q16" i="1"/>
  <c r="Q32" i="1"/>
  <c r="Q47" i="1"/>
  <c r="Q50" i="1"/>
  <c r="Q48" i="1"/>
  <c r="H15" i="1"/>
  <c r="H19" i="1"/>
  <c r="H27" i="1"/>
  <c r="H31" i="1"/>
  <c r="H43" i="1"/>
  <c r="H47" i="1"/>
  <c r="H51" i="1"/>
  <c r="H55" i="1"/>
  <c r="H61" i="1"/>
  <c r="H59" i="1"/>
  <c r="H63" i="1"/>
  <c r="H39" i="1"/>
  <c r="H35" i="1"/>
  <c r="H42" i="1"/>
  <c r="H41" i="1"/>
  <c r="B3" i="1"/>
  <c r="E16" i="2"/>
  <c r="F18" i="2"/>
  <c r="N4" i="1"/>
  <c r="Q13" i="1"/>
  <c r="H3" i="1" l="1"/>
  <c r="E15" i="2" s="1"/>
  <c r="F15" i="2" s="1"/>
  <c r="N3" i="1"/>
  <c r="N5" i="1" s="1"/>
  <c r="K13" i="1"/>
  <c r="K15" i="1"/>
  <c r="K17" i="1"/>
  <c r="K19" i="1"/>
  <c r="K25" i="1"/>
  <c r="K27" i="1"/>
  <c r="K29" i="1"/>
  <c r="K33" i="1"/>
  <c r="K35" i="1"/>
  <c r="K37" i="1"/>
  <c r="K39" i="1"/>
  <c r="K41" i="1"/>
  <c r="K43" i="1"/>
  <c r="K45" i="1"/>
  <c r="K49" i="1"/>
  <c r="K51" i="1"/>
  <c r="K53" i="1"/>
  <c r="K55" i="1"/>
  <c r="K57" i="1"/>
  <c r="K59" i="1"/>
  <c r="K61" i="1"/>
  <c r="K63" i="1"/>
  <c r="N15" i="1"/>
  <c r="N17" i="1"/>
  <c r="N21" i="1"/>
  <c r="N23" i="1"/>
  <c r="N25" i="1"/>
  <c r="N27" i="1"/>
  <c r="N29" i="1"/>
  <c r="N31" i="1"/>
  <c r="N33" i="1"/>
  <c r="N35" i="1"/>
  <c r="N39" i="1"/>
  <c r="N41" i="1"/>
  <c r="N43" i="1"/>
  <c r="N45" i="1"/>
  <c r="N47" i="1"/>
  <c r="N49" i="1"/>
  <c r="N51" i="1"/>
  <c r="N53" i="1"/>
  <c r="N55" i="1"/>
  <c r="N57" i="1"/>
  <c r="N59" i="1"/>
  <c r="N61" i="1"/>
  <c r="N63" i="1"/>
  <c r="N65" i="1"/>
  <c r="K16" i="1"/>
  <c r="K22" i="1"/>
  <c r="K24" i="1"/>
  <c r="K30" i="1"/>
  <c r="K65" i="1"/>
  <c r="N13" i="1"/>
  <c r="B4" i="1"/>
  <c r="H5" i="1" l="1"/>
  <c r="E23" i="2"/>
  <c r="B5" i="1"/>
  <c r="D16" i="2"/>
  <c r="F16" i="2" l="1"/>
  <c r="F23" i="2" s="1"/>
  <c r="D24" i="2"/>
  <c r="D23" i="2"/>
  <c r="D26" i="2" l="1"/>
  <c r="F26" i="2"/>
</calcChain>
</file>

<file path=xl/sharedStrings.xml><?xml version="1.0" encoding="utf-8"?>
<sst xmlns="http://schemas.openxmlformats.org/spreadsheetml/2006/main" count="1309" uniqueCount="437">
  <si>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</si>
  <si>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</si>
  <si>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</si>
  <si>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</si>
  <si>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</si>
  <si>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</si>
  <si>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</si>
  <si>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</si>
  <si>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</si>
  <si>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</si>
  <si>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</si>
  <si>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</si>
  <si>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</si>
  <si>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</si>
  <si>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</si>
  <si>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</si>
  <si>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</si>
  <si>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</si>
  <si>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</si>
  <si>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</si>
  <si>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</si>
  <si>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</si>
  <si>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</si>
  <si>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</si>
  <si>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</si>
  <si>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</si>
  <si>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</si>
  <si>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</si>
  <si>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</si>
  <si>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</si>
  <si>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</si>
  <si>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</si>
  <si>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</si>
  <si>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</si>
  <si>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</si>
  <si>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</si>
  <si>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</si>
  <si>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</si>
  <si>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</si>
  <si>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</si>
  <si>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</si>
  <si>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</si>
  <si>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</si>
  <si>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</si>
  <si>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</si>
  <si>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</si>
  <si>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</si>
  <si>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</si>
  <si>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</si>
  <si>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</si>
  <si>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</si>
  <si>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</si>
  <si>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</si>
  <si>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</si>
  <si>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</si>
  <si>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</si>
  <si>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</si>
  <si>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</si>
  <si>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</si>
  <si>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</si>
  <si>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</si>
  <si>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</si>
  <si>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</si>
  <si>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</si>
  <si>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</si>
  <si>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</si>
  <si>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</si>
  <si>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</si>
  <si>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</si>
  <si>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</si>
  <si>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</si>
  <si>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</si>
  <si>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</si>
  <si>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</si>
  <si>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</si>
  <si>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</si>
  <si>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</si>
  <si>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</si>
  <si>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</si>
  <si>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</si>
  <si>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</si>
  <si>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</si>
  <si>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</si>
  <si>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</si>
  <si>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</si>
  <si>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</si>
  <si>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</si>
  <si>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</si>
  <si>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</si>
  <si>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</si>
  <si>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</si>
  <si>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</si>
  <si>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</si>
  <si>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</si>
  <si>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</si>
  <si>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</si>
  <si>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</si>
  <si>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</si>
  <si>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</si>
  <si>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</si>
  <si>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</si>
  <si>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</si>
  <si>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</si>
  <si>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</si>
  <si>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</si>
  <si>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</si>
  <si>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</si>
  <si>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</si>
  <si>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</si>
  <si>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</si>
  <si>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</si>
  <si>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</si>
  <si>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</si>
  <si>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</si>
  <si>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</si>
  <si>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</si>
  <si>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</si>
  <si>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</si>
  <si>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</si>
  <si>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</si>
  <si>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</si>
  <si>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</si>
  <si>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</si>
  <si>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</si>
  <si>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</si>
  <si>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</si>
  <si>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</si>
  <si>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</si>
  <si>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</si>
  <si>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</si>
  <si>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</si>
  <si>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</si>
  <si>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</si>
  <si>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</si>
  <si>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</si>
  <si>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</si>
  <si>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</si>
  <si>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</si>
  <si>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</si>
  <si>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</si>
  <si>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</si>
  <si>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</si>
  <si>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</si>
  <si>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</si>
  <si>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</si>
  <si>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</si>
  <si>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</si>
  <si>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</si>
  <si>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</si>
  <si>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</si>
  <si>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</si>
  <si>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</si>
  <si>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</si>
  <si>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</si>
  <si>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</si>
  <si>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</si>
  <si>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</si>
  <si>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</si>
  <si>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</si>
  <si>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</si>
  <si>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</si>
  <si>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</si>
  <si>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</si>
  <si>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</si>
  <si>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</si>
  <si>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</si>
  <si>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</si>
  <si>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</si>
  <si>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</si>
  <si>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</si>
  <si>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</si>
  <si>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</si>
  <si>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</si>
  <si>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</si>
  <si>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</si>
  <si>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</si>
  <si>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</si>
  <si>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</si>
  <si>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</si>
  <si>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</si>
  <si>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</si>
  <si>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</si>
  <si>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</si>
  <si>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</si>
  <si>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</si>
  <si>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</si>
  <si>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</si>
  <si>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</si>
  <si>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FERRARI NV</t>
  </si>
  <si>
    <t>BZ1GMK5</t>
  </si>
  <si>
    <t>N3167Y103</t>
  </si>
  <si>
    <t>USD</t>
  </si>
  <si>
    <t>SHOPIFY INC   CLASS A</t>
  </si>
  <si>
    <t>BXDZ9Z0</t>
  </si>
  <si>
    <t>82509L107</t>
  </si>
  <si>
    <t>ASCENDIS PHARMA A/S   ADR</t>
  </si>
  <si>
    <t>BV9G6B8</t>
  </si>
  <si>
    <t>04351P101</t>
  </si>
  <si>
    <t>SANDOZ GROUP AG ADR</t>
  </si>
  <si>
    <t>BS1L687</t>
  </si>
  <si>
    <t>UBS GROUP AG REG</t>
  </si>
  <si>
    <t>BRTR118</t>
  </si>
  <si>
    <t>H42097107</t>
  </si>
  <si>
    <t>DASSAULT SYSTEMES SE</t>
  </si>
  <si>
    <t>BM8H5Y5</t>
  </si>
  <si>
    <t>BM8H5Y907</t>
  </si>
  <si>
    <t>EUR</t>
  </si>
  <si>
    <t>CGI INC</t>
  </si>
  <si>
    <t>BJ2L553</t>
  </si>
  <si>
    <t>12532H104</t>
  </si>
  <si>
    <t>INTERCONTINENTAL HOTELS ADR</t>
  </si>
  <si>
    <t>BF7NT10</t>
  </si>
  <si>
    <t>45857P806</t>
  </si>
  <si>
    <t>ASML HOLDING NV NY REG SHS</t>
  </si>
  <si>
    <t>B908F01</t>
  </si>
  <si>
    <t>N07059210</t>
  </si>
  <si>
    <t>GRIFOLS SA ADR</t>
  </si>
  <si>
    <t>B8K7T65</t>
  </si>
  <si>
    <t>JULIUS BAER GROUP LTD UN ADR</t>
  </si>
  <si>
    <t>B5BH372</t>
  </si>
  <si>
    <t>48137C108</t>
  </si>
  <si>
    <t>COMMONWEALTH BK AUS SP ADR</t>
  </si>
  <si>
    <t>B3B1QJ3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</si>
  <si>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</si>
  <si>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</si>
  <si>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</si>
  <si>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</si>
  <si>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</si>
  <si>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</si>
  <si>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</si>
  <si>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</si>
  <si>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</si>
  <si>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</si>
  <si>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</si>
  <si>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</si>
  <si>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</si>
  <si>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</si>
  <si>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</si>
  <si>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</si>
  <si>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</si>
  <si>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</si>
  <si>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</si>
  <si>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</si>
  <si>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</si>
  <si>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</si>
  <si>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NESTLE SA SPONS ADR</t>
  </si>
  <si>
    <t>B014JG9</t>
  </si>
  <si>
    <t>LONZA GROUP AG REG</t>
  </si>
  <si>
    <t>CHF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</si>
  <si>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</si>
  <si>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</si>
  <si>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</si>
  <si>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</si>
  <si>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</si>
  <si>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</si>
  <si>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</si>
  <si>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INFINEON TECHNOLOGIES AG</t>
  </si>
  <si>
    <t>MERCK KGAA</t>
  </si>
  <si>
    <t>VEOLIA ENVIRONNEMENT</t>
  </si>
  <si>
    <t>ASTRAZENECA PLC SPONS ADR</t>
  </si>
  <si>
    <t>046353108</t>
  </si>
  <si>
    <t>TOYOTA MOTOR CORP  SPON ADR</t>
  </si>
  <si>
    <t>SONY GROUP CORP   SP ADR</t>
  </si>
  <si>
    <t>DEUTSCHE BANK AG REGISTERED</t>
  </si>
  <si>
    <t>D18190898</t>
  </si>
  <si>
    <t>SAP SE SPONSORED ADR</t>
  </si>
  <si>
    <t>ABB LTD SPON ADR</t>
  </si>
  <si>
    <t>000375204</t>
  </si>
  <si>
    <t>MITSUBISHI UFJ FINL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</si>
  <si>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</si>
  <si>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</si>
  <si>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</si>
  <si>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</si>
  <si>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</si>
  <si>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</si>
  <si>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66987V109</t>
  </si>
  <si>
    <t>SMITH + NEPHEW PLC  SPON ADR</t>
  </si>
  <si>
    <t>83175M205</t>
  </si>
  <si>
    <t>LLOYDS BANKING GROUP PLC ADR</t>
  </si>
  <si>
    <t>STMICROELECTRONICS NV NY SHS</t>
  </si>
  <si>
    <t>ORIX    SPONSORED ADR</t>
  </si>
  <si>
    <t>ELBIT SYSTEMS LTD</t>
  </si>
  <si>
    <t>M3760D101</t>
  </si>
  <si>
    <t>CHECK POINT SOFTWARE TECH</t>
  </si>
  <si>
    <t>M22465104</t>
  </si>
  <si>
    <t>CAE INC</t>
  </si>
  <si>
    <t>TECK RESOURCES LTD CLS B</t>
  </si>
  <si>
    <t>ERICSSON (LM) TEL SP ADR</t>
  </si>
  <si>
    <t>PEARSON PLC</t>
  </si>
  <si>
    <t>0677608</t>
  </si>
  <si>
    <t>067760009</t>
  </si>
  <si>
    <t>STATE STREET TR</t>
  </si>
  <si>
    <t>86199E9B7</t>
  </si>
  <si>
    <t>SF</t>
  </si>
  <si>
    <t>US DOLLAR</t>
  </si>
  <si>
    <t>FC</t>
  </si>
  <si>
    <t>EURO CURRENCY</t>
  </si>
  <si>
    <t>PEARSON PLC SPONSORED ADR ADR</t>
  </si>
  <si>
    <t>DR</t>
  </si>
  <si>
    <t>N</t>
  </si>
  <si>
    <t>NOVO NORDISK A/S SPONS ADR ADR</t>
  </si>
  <si>
    <t>YASKAWA ELECTRIC CORP COMMON STOCK</t>
  </si>
  <si>
    <t>PEARSON PLC COMMON STOCK GBP.25</t>
  </si>
  <si>
    <t>MERCK KGAA COMMON STOCK</t>
  </si>
  <si>
    <t>ASAHI KASEI CORP COMMON STOCK</t>
  </si>
  <si>
    <t>MAKITA CORP COMMON STOCK</t>
  </si>
  <si>
    <t>NIDEC CORP COMMON STOCK</t>
  </si>
  <si>
    <t>INFINEON TECHNOLOGIES AG COMMON STOCK</t>
  </si>
  <si>
    <t>STMICROELECTRONICS NV NY SHS NY REG SHRS</t>
  </si>
  <si>
    <t>NOVARTIS AG SPONSORED ADR ADR</t>
  </si>
  <si>
    <t>UBS GROUP AG REG COMMON STOCK USD.1</t>
  </si>
  <si>
    <t>SAP SE SPONSORED ADR ADR</t>
  </si>
  <si>
    <t>SMITH + NEPHEW PLC  SPON ADR ADR</t>
  </si>
  <si>
    <t>BALOISE HOLDING AG   REG COMMON STOCK CHF.1</t>
  </si>
  <si>
    <t>LONZA GROUP AG REG COMMON STOCK CHF1.0</t>
  </si>
  <si>
    <t>ERICSSON (LM) TEL SP ADR ADR</t>
  </si>
  <si>
    <t>LOGITECH INTERNATIONAL REG COMMON STOCK CHF.25</t>
  </si>
  <si>
    <t>AERCAP HOLDINGS NV COMMON STOCK EUR.01</t>
  </si>
  <si>
    <t>SYMRISE AG COMMON STOCK</t>
  </si>
  <si>
    <t>COMMONWEALTH BK AUS SP ADR ADR</t>
  </si>
  <si>
    <t>JULIUS BAER GROUP LTD COMMON STOCK CHF.02</t>
  </si>
  <si>
    <t>B4R2R50</t>
  </si>
  <si>
    <t>B4R2R5908</t>
  </si>
  <si>
    <t>ASML HOLDING NV NY REG SHS NY REG SHRS EUR.09</t>
  </si>
  <si>
    <t>STATE STREET TR STIF FUND</t>
  </si>
  <si>
    <t>IR</t>
  </si>
  <si>
    <t>m4n9</t>
  </si>
  <si>
    <t>ABB Ltd. Sponsored ADR</t>
  </si>
  <si>
    <t>us</t>
  </si>
  <si>
    <t>ASML HOLDING NV</t>
  </si>
  <si>
    <t>ASTRAZENECA PLC ADR</t>
  </si>
  <si>
    <t>Aercap Holdings N.V.</t>
  </si>
  <si>
    <t xml:space="preserve">Ascendis Pharma A/S Sponsored </t>
  </si>
  <si>
    <t>CGI Inc. Class A</t>
  </si>
  <si>
    <t>Cae Inc.</t>
  </si>
  <si>
    <t>Commonwealth Bank of Australia</t>
  </si>
  <si>
    <t>Deutsche Bank Ag</t>
  </si>
  <si>
    <t>Elbit Systems Ltd.</t>
  </si>
  <si>
    <t>Experian PLC</t>
  </si>
  <si>
    <t>Ferrari NV</t>
  </si>
  <si>
    <t>Grifols, S.A. Sponsored ADR Cl</t>
  </si>
  <si>
    <t xml:space="preserve">INTERCONTINENTAL HOTELS GROUP </t>
  </si>
  <si>
    <t>Julius Baer Gruppe AG Unsponso</t>
  </si>
  <si>
    <t>Lloyds Banking Group plc Spons</t>
  </si>
  <si>
    <t>Logitech International S.A.</t>
  </si>
  <si>
    <t>Mitsubishi UFJ Financial Group</t>
  </si>
  <si>
    <t>NOVARTIS AG ADR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</si>
  <si>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</si>
  <si>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</si>
  <si>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</si>
  <si>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</si>
  <si>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</si>
  <si>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</si>
  <si>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</si>
  <si>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Sandoz Group Ltd Sponsored ADR</t>
  </si>
  <si>
    <t>Shopify, Inc. Class A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</si>
  <si>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</si>
  <si>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</si>
  <si>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</si>
  <si>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</si>
  <si>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</si>
  <si>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</si>
  <si>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UBS Group AG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</si>
  <si>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</si>
  <si>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</si>
  <si>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</si>
  <si>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</si>
  <si>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</si>
  <si>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</si>
  <si>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</si>
  <si>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</si>
  <si>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</si>
  <si>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</si>
  <si>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</si>
  <si>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</si>
  <si>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</si>
  <si>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Bunzl plc</t>
  </si>
  <si>
    <t>gb</t>
  </si>
  <si>
    <t>London Stock Exchange Grpoup P</t>
  </si>
  <si>
    <t>Pearson PLC</t>
  </si>
  <si>
    <t>Smiths Group PLC</t>
  </si>
  <si>
    <t>money</t>
  </si>
  <si>
    <t>US Dollar</t>
  </si>
  <si>
    <t>European Union Euro</t>
  </si>
  <si>
    <t>eur</t>
  </si>
  <si>
    <t>Cash sweep</t>
  </si>
  <si>
    <t>Pricing difference</t>
  </si>
  <si>
    <t>FX difference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</si>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</sst>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7" fillId="0" borderId="11" xfId="0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45747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92699906</v>
      </c>
      <c r="E15" s="30">
        <f>+Recon!H3</f>
        <v>92721289.5</v>
      </c>
      <c r="F15" s="12">
        <f>+D15-E15</f>
        <v>-21383.5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209318.58</v>
      </c>
      <c r="E16" s="30">
        <f>+Recon!B3</f>
        <v>209318.58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92909224.579999998</v>
      </c>
      <c r="E23" s="16">
        <f>SUM(E14:E22)</f>
        <v>92930608.079999998</v>
      </c>
      <c r="F23" s="16">
        <f ca="1">SUM(F14:F22)</f>
        <v>-21383.5</v>
      </c>
    </row>
    <row r="24" spans="1:7" x14ac:dyDescent="0.2">
      <c r="B24" s="15" t="s">
        <v>36</v>
      </c>
      <c r="D24" s="16">
        <f>+D15+D16</f>
        <v>92909224.579999998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-2.3015475693253279E-4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209318.58</v>
      </c>
      <c r="C3" s="75"/>
      <c r="D3" s="75"/>
      <c r="E3" s="76"/>
      <c r="F3" s="2" t="s">
        <v>38</v>
      </c>
      <c r="G3" s="7" t="s">
        <v>11</v>
      </c>
      <c r="H3" s="75">
        <f>SUM(M13:M59962)</f>
        <v>92721289.5</v>
      </c>
      <c r="I3" s="75"/>
      <c r="J3" s="75"/>
      <c r="K3" s="76"/>
      <c r="L3" s="2" t="s">
        <v>38</v>
      </c>
      <c r="M3" s="7" t="s">
        <v>11</v>
      </c>
      <c r="N3" s="78">
        <f>SUM(G13:G59962)</f>
        <v>2803348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209318.58</v>
      </c>
      <c r="C4" s="75"/>
      <c r="D4" s="75"/>
      <c r="E4" s="76"/>
      <c r="F4" s="2" t="s">
        <v>38</v>
      </c>
      <c r="G4" s="7" t="s">
        <v>12</v>
      </c>
      <c r="H4" s="75">
        <f>SUM(L13:L59963)</f>
        <v>92701073.280000016</v>
      </c>
      <c r="I4" s="75"/>
      <c r="J4" s="75"/>
      <c r="K4" s="76"/>
      <c r="L4" s="2" t="s">
        <v>38</v>
      </c>
      <c r="M4" s="7" t="s">
        <v>12</v>
      </c>
      <c r="N4" s="80">
        <f>SUM(F13:F59963)</f>
        <v>2803348</v>
      </c>
      <c r="O4" s="80"/>
      <c r="P4" s="80"/>
      <c r="Q4" s="81"/>
      <c r="R4" s="2" t="s">
        <v>38</v>
      </c>
      <c r="S4" s="22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-20216.219999983907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2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1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1" t="s">
        <v>17</v>
      </c>
      <c r="G11" s="41"/>
      <c r="H11" s="82" t="s">
        <v>3</v>
      </c>
      <c r="I11" s="41" t="s">
        <v>47</v>
      </c>
      <c r="J11" s="41"/>
      <c r="K11" s="82" t="s">
        <v>3</v>
      </c>
      <c r="L11" s="95" t="s">
        <v>18</v>
      </c>
      <c r="M11" s="95"/>
      <c r="N11" s="82" t="s">
        <v>3</v>
      </c>
      <c r="O11" s="41" t="s">
        <v>4</v>
      </c>
      <c r="P11" s="41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2" t="s">
        <v>6</v>
      </c>
      <c r="G12" s="42" t="s">
        <v>7</v>
      </c>
      <c r="H12" s="82"/>
      <c r="I12" s="42" t="s">
        <v>6</v>
      </c>
      <c r="J12" s="42" t="s">
        <v>7</v>
      </c>
      <c r="K12" s="82"/>
      <c r="L12" s="36" t="s">
        <v>6</v>
      </c>
      <c r="M12" s="36" t="s">
        <v>7</v>
      </c>
      <c r="N12" s="82"/>
      <c r="O12" s="42" t="s">
        <v>6</v>
      </c>
      <c r="P12" s="42" t="s">
        <v>7</v>
      </c>
      <c r="Q12" s="82"/>
      <c r="R12" s="94"/>
      <c r="S12" s="94"/>
    </row>
    <row r="13" spans="1:19" x14ac:dyDescent="0.2">
      <c r="A13" s="43">
        <v>45747</v>
      </c>
      <c r="B13" s="37" t="s">
        <v>66</v>
      </c>
      <c r="C13" s="44">
        <f>VLOOKUP(D13,'Holdings Manager'!$C$2:$O$100,13,FALSE)</f>
        <v>41</v>
      </c>
      <c r="D13" s="37" t="s">
        <v>189</v>
      </c>
      <c r="E13" s="37" t="s">
        <v>190</v>
      </c>
      <c r="F13" s="46">
        <f>VLOOKUP(D13,'Holdings Manager'!$C$2:$E$100,3,FALSE)</f>
        <v>8107</v>
      </c>
      <c r="G13" s="46">
        <f>VLOOKUP(D13,Sheet1!$C$1:$E$100,3,FALSE)</f>
        <v>8107</v>
      </c>
      <c r="H13" s="38">
        <f>F13-G13</f>
        <v>0</v>
      </c>
      <c r="I13" s="46">
        <f>VLOOKUP(D13,'Holdings Manager'!$C$2:$J$100,8,FALSE)</f>
        <v>427.88</v>
      </c>
      <c r="J13" s="46">
        <f>VLOOKUP(D13,Sheet1!$C$1:$J$100,8,FALSE)</f>
        <v>427.88</v>
      </c>
      <c r="K13" s="39">
        <f>I13-J13</f>
        <v>0</v>
      </c>
      <c r="L13" s="46">
        <f>VLOOKUP(D13,'Holdings Manager'!$C$2:$H$100,6,FALSE)</f>
        <v>3468823.16</v>
      </c>
      <c r="M13" s="46">
        <f>VLOOKUP(D13,Sheet1!$C$1:$H$100,6,FALSE)</f>
        <v>3468823.16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45747</v>
      </c>
      <c r="B14" s="37" t="s">
        <v>66</v>
      </c>
      <c r="C14" s="44">
        <f>VLOOKUP(D14,'Holdings Manager'!$C$2:$O$100,13,FALSE)</f>
        <v>41</v>
      </c>
      <c r="D14" s="37" t="s">
        <v>193</v>
      </c>
      <c r="E14" s="37" t="s">
        <v>194</v>
      </c>
      <c r="F14" s="46">
        <f>VLOOKUP(D14,'Holdings Manager'!$C$2:$E$100,3,FALSE)</f>
        <v>42126</v>
      </c>
      <c r="G14" s="46">
        <f>VLOOKUP(D14,Sheet1!$C$1:$E$100,3,FALSE)</f>
        <v>42126</v>
      </c>
      <c r="H14" s="38">
        <f t="shared" ref="H14:H63" si="1">F14-G14</f>
        <v>0</v>
      </c>
      <c r="I14" s="46">
        <f>VLOOKUP(D14,'Holdings Manager'!$C$2:$J$100,8,FALSE)</f>
        <v>95.385000000000005</v>
      </c>
      <c r="J14" s="46">
        <f>VLOOKUP(D14,Sheet1!$C$1:$J$100,8,FALSE)</f>
        <v>95.48</v>
      </c>
      <c r="K14" s="39">
        <f t="shared" ref="K14:K63" si="2">I14-J14</f>
        <v>-9.4999999999998863E-2</v>
      </c>
      <c r="L14" s="46">
        <f>VLOOKUP(D14,'Holdings Manager'!$C$2:$H$100,6,FALSE)</f>
        <v>4018188.51</v>
      </c>
      <c r="M14" s="46">
        <f>VLOOKUP(D14,Sheet1!$C$1:$H$100,6,FALSE)</f>
        <v>4022190.48</v>
      </c>
      <c r="N14" s="39">
        <f t="shared" ref="N14:N63" si="3">L14-M14</f>
        <v>-4001.9700000002049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 t="s">
        <v>386</v>
      </c>
      <c r="S14" s="40"/>
    </row>
    <row r="15" spans="1:19" ht="12.75" customHeight="1" x14ac:dyDescent="0.2">
      <c r="A15" s="43">
        <v>45747</v>
      </c>
      <c r="B15" s="37" t="s">
        <v>66</v>
      </c>
      <c r="C15" s="44">
        <f>VLOOKUP(D15,'Holdings Manager'!$C$2:$O$100,13,FALSE)</f>
        <v>43</v>
      </c>
      <c r="D15" s="37" t="s">
        <v>196</v>
      </c>
      <c r="E15" s="37" t="s">
        <v>197</v>
      </c>
      <c r="F15" s="46">
        <f>VLOOKUP(D15,'Holdings Manager'!$C$2:$E$100,3,FALSE)</f>
        <v>10454</v>
      </c>
      <c r="G15" s="46">
        <f>VLOOKUP(D15,Sheet1!$C$1:$E$100,3,FALSE)</f>
        <v>10454</v>
      </c>
      <c r="H15" s="38">
        <f t="shared" si="1"/>
        <v>0</v>
      </c>
      <c r="I15" s="46">
        <f>VLOOKUP(D15,'Holdings Manager'!$C$2:$J$100,8,FALSE)</f>
        <v>155.86000000000001</v>
      </c>
      <c r="J15" s="46">
        <f>VLOOKUP(D15,Sheet1!$C$1:$J$100,8,FALSE)</f>
        <v>155.86000000000001</v>
      </c>
      <c r="K15" s="39">
        <f t="shared" si="2"/>
        <v>0</v>
      </c>
      <c r="L15" s="46">
        <f>VLOOKUP(D15,'Holdings Manager'!$C$2:$H$100,6,FALSE)</f>
        <v>1629360.44</v>
      </c>
      <c r="M15" s="46">
        <f>VLOOKUP(D15,Sheet1!$C$1:$H$100,6,FALSE)</f>
        <v>1629360.44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45747</v>
      </c>
      <c r="B16" s="37" t="s">
        <v>66</v>
      </c>
      <c r="C16" s="44">
        <f>VLOOKUP(D16,'Holdings Manager'!$C$2:$O$100,13,FALSE)</f>
        <v>43</v>
      </c>
      <c r="D16" s="37" t="s">
        <v>199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41.92</v>
      </c>
      <c r="J16" s="46">
        <f>VLOOKUP(D16,Sheet1!$C$1:$J$100,8,FALSE)</f>
        <v>41.92</v>
      </c>
      <c r="K16" s="39">
        <f t="shared" si="2"/>
        <v>0</v>
      </c>
      <c r="L16" s="46">
        <f>VLOOKUP(D16,'Holdings Manager'!$C$2:$H$100,6,FALSE)</f>
        <v>200461.44</v>
      </c>
      <c r="M16" s="46">
        <f>VLOOKUP(D16,Sheet1!$C$1:$H$100,6,FALSE)</f>
        <v>200461.44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45747</v>
      </c>
      <c r="B17" s="37" t="s">
        <v>66</v>
      </c>
      <c r="C17" s="44">
        <f>VLOOKUP(D17,'Holdings Manager'!$C$2:$O$100,13,FALSE)</f>
        <v>41</v>
      </c>
      <c r="D17" s="37" t="s">
        <v>201</v>
      </c>
      <c r="E17" s="37" t="s">
        <v>202</v>
      </c>
      <c r="F17" s="46">
        <f>VLOOKUP(D17,'Holdings Manager'!$C$2:$E$100,3,FALSE)</f>
        <v>105349</v>
      </c>
      <c r="G17" s="46">
        <f>VLOOKUP(D17,Sheet1!$C$1:$E$100,3,FALSE)</f>
        <v>105349</v>
      </c>
      <c r="H17" s="38">
        <f t="shared" si="1"/>
        <v>0</v>
      </c>
      <c r="I17" s="46">
        <f>VLOOKUP(D17,'Holdings Manager'!$C$2:$J$100,8,FALSE)</f>
        <v>30.63</v>
      </c>
      <c r="J17" s="46">
        <f>VLOOKUP(D17,Sheet1!$C$1:$J$100,8,FALSE)</f>
        <v>30.63</v>
      </c>
      <c r="K17" s="39">
        <f t="shared" si="2"/>
        <v>0</v>
      </c>
      <c r="L17" s="46">
        <f>VLOOKUP(D17,'Holdings Manager'!$C$2:$H$100,6,FALSE)</f>
        <v>3226839.87</v>
      </c>
      <c r="M17" s="46">
        <f>VLOOKUP(D17,Sheet1!$C$1:$H$100,6,FALSE)</f>
        <v>3226839.87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45747</v>
      </c>
      <c r="B18" s="37" t="s">
        <v>66</v>
      </c>
      <c r="C18" s="44">
        <f>VLOOKUP(D18,'Holdings Manager'!$C$2:$O$100,13,FALSE)</f>
        <v>41</v>
      </c>
      <c r="D18" s="37" t="s">
        <v>204</v>
      </c>
      <c r="E18" s="37" t="s">
        <v>205</v>
      </c>
      <c r="F18" s="46">
        <f>VLOOKUP(D18,'Holdings Manager'!$C$2:$E$100,3,FALSE)</f>
        <v>64315</v>
      </c>
      <c r="G18" s="46">
        <f>VLOOKUP(D18,Sheet1!$C$1:$E$100,3,FALSE)</f>
        <v>64315</v>
      </c>
      <c r="H18" s="38">
        <f t="shared" si="1"/>
        <v>0</v>
      </c>
      <c r="I18" s="46">
        <f>VLOOKUP(D18,'Holdings Manager'!$C$2:$J$100,8,FALSE)</f>
        <v>34.94</v>
      </c>
      <c r="J18" s="46">
        <f>VLOOKUP(D18,Sheet1!$C$1:$J$100,8,FALSE)</f>
        <v>34.94</v>
      </c>
      <c r="K18" s="39">
        <f t="shared" si="2"/>
        <v>0</v>
      </c>
      <c r="L18" s="46">
        <f>VLOOKUP(D18,'Holdings Manager'!$C$2:$H$100,6,FALSE)</f>
        <v>2427390.11</v>
      </c>
      <c r="M18" s="46">
        <f>VLOOKUP(D18,Sheet1!$C$1:$H$100,6,FALSE)</f>
        <v>2430682.64</v>
      </c>
      <c r="N18" s="39">
        <f t="shared" si="3"/>
        <v>-3292.5300000002608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387</v>
      </c>
      <c r="S18" s="40"/>
    </row>
    <row r="19" spans="1:19" ht="12.75" customHeight="1" x14ac:dyDescent="0.2">
      <c r="A19" s="43">
        <v>45747</v>
      </c>
      <c r="B19" s="37" t="s">
        <v>66</v>
      </c>
      <c r="C19" s="44">
        <f>VLOOKUP(D19,'Holdings Manager'!$C$2:$O$100,13,FALSE)</f>
        <v>41</v>
      </c>
      <c r="D19" s="37" t="s">
        <v>208</v>
      </c>
      <c r="E19" s="37" t="s">
        <v>209</v>
      </c>
      <c r="F19" s="46">
        <f>VLOOKUP(D19,'Holdings Manager'!$C$2:$E$100,3,FALSE)</f>
        <v>26163</v>
      </c>
      <c r="G19" s="46">
        <f>VLOOKUP(D19,Sheet1!$C$1:$E$100,3,FALSE)</f>
        <v>26163</v>
      </c>
      <c r="H19" s="38">
        <f t="shared" si="1"/>
        <v>0</v>
      </c>
      <c r="I19" s="46">
        <f>VLOOKUP(D19,'Holdings Manager'!$C$2:$J$100,8,FALSE)</f>
        <v>99.83</v>
      </c>
      <c r="J19" s="46">
        <f>VLOOKUP(D19,Sheet1!$C$1:$J$100,8,FALSE)</f>
        <v>99.83</v>
      </c>
      <c r="K19" s="39">
        <f t="shared" si="2"/>
        <v>0</v>
      </c>
      <c r="L19" s="46">
        <f>VLOOKUP(D19,'Holdings Manager'!$C$2:$H$100,6,FALSE)</f>
        <v>2611852.29</v>
      </c>
      <c r="M19" s="46">
        <f>VLOOKUP(D19,Sheet1!$C$1:$H$100,6,FALSE)</f>
        <v>2611852.29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45747</v>
      </c>
      <c r="B20" s="37" t="s">
        <v>66</v>
      </c>
      <c r="C20" s="44">
        <f>VLOOKUP(D20,'Holdings Manager'!$C$2:$O$100,13,FALSE)</f>
        <v>43</v>
      </c>
      <c r="D20" s="37" t="s">
        <v>211</v>
      </c>
      <c r="E20" s="37" t="s">
        <v>212</v>
      </c>
      <c r="F20" s="46">
        <f>VLOOKUP(D20,'Holdings Manager'!$C$2:$E$100,3,FALSE)</f>
        <v>27420</v>
      </c>
      <c r="G20" s="46">
        <f>VLOOKUP(D20,Sheet1!$C$1:$E$100,3,FALSE)</f>
        <v>27420</v>
      </c>
      <c r="H20" s="38">
        <f t="shared" si="1"/>
        <v>0</v>
      </c>
      <c r="I20" s="46">
        <f>VLOOKUP(D20,'Holdings Manager'!$C$2:$J$100,8,FALSE)</f>
        <v>109.59</v>
      </c>
      <c r="J20" s="46">
        <f>VLOOKUP(D20,Sheet1!$C$1:$J$100,8,FALSE)</f>
        <v>109.59</v>
      </c>
      <c r="K20" s="39">
        <f t="shared" si="2"/>
        <v>0</v>
      </c>
      <c r="L20" s="46">
        <f>VLOOKUP(D20,'Holdings Manager'!$C$2:$H$100,6,FALSE)</f>
        <v>3004957.8</v>
      </c>
      <c r="M20" s="46">
        <f>VLOOKUP(D20,Sheet1!$C$1:$H$100,6,FALSE)</f>
        <v>3004957.8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45747</v>
      </c>
      <c r="B21" s="37" t="s">
        <v>66</v>
      </c>
      <c r="C21" s="44">
        <f>VLOOKUP(D21,'Holdings Manager'!$C$2:$O$100,13,FALSE)</f>
        <v>43</v>
      </c>
      <c r="D21" s="37" t="s">
        <v>214</v>
      </c>
      <c r="E21" s="37" t="s">
        <v>215</v>
      </c>
      <c r="F21" s="46">
        <f>VLOOKUP(D21,'Holdings Manager'!$C$2:$E$100,3,FALSE)</f>
        <v>3609</v>
      </c>
      <c r="G21" s="46">
        <f>VLOOKUP(D21,Sheet1!$C$1:$E$100,3,FALSE)</f>
        <v>3609</v>
      </c>
      <c r="H21" s="38">
        <f t="shared" si="1"/>
        <v>0</v>
      </c>
      <c r="I21" s="46">
        <f>VLOOKUP(D21,'Holdings Manager'!$C$2:$J$100,8,FALSE)</f>
        <v>662.63</v>
      </c>
      <c r="J21" s="46">
        <f>VLOOKUP(D21,Sheet1!$C$1:$J$100,8,FALSE)</f>
        <v>662.63</v>
      </c>
      <c r="K21" s="39">
        <f t="shared" si="2"/>
        <v>0</v>
      </c>
      <c r="L21" s="46">
        <f>VLOOKUP(D21,'Holdings Manager'!$C$2:$H$100,6,FALSE)</f>
        <v>2391431.67</v>
      </c>
      <c r="M21" s="46">
        <f>VLOOKUP(D21,Sheet1!$C$1:$H$100,6,FALSE)</f>
        <v>2391431.67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45747</v>
      </c>
      <c r="B22" s="37" t="s">
        <v>66</v>
      </c>
      <c r="C22" s="44">
        <f>VLOOKUP(D22,'Holdings Manager'!$C$2:$O$100,13,FALSE)</f>
        <v>43</v>
      </c>
      <c r="D22" s="37" t="s">
        <v>217</v>
      </c>
      <c r="E22" s="37">
        <v>398438408</v>
      </c>
      <c r="F22" s="46">
        <f>VLOOKUP(D22,'Holdings Manager'!$C$2:$E$100,3,FALSE)</f>
        <v>77906</v>
      </c>
      <c r="G22" s="46">
        <f>VLOOKUP(D22,Sheet1!$C$1:$E$100,3,FALSE)</f>
        <v>77906</v>
      </c>
      <c r="H22" s="38">
        <f t="shared" si="1"/>
        <v>0</v>
      </c>
      <c r="I22" s="46">
        <f>VLOOKUP(D22,'Holdings Manager'!$C$2:$J$100,8,FALSE)</f>
        <v>7.11</v>
      </c>
      <c r="J22" s="46">
        <f>VLOOKUP(D22,Sheet1!$C$1:$J$100,8,FALSE)</f>
        <v>7.11</v>
      </c>
      <c r="K22" s="39">
        <f t="shared" si="2"/>
        <v>0</v>
      </c>
      <c r="L22" s="46">
        <f>VLOOKUP(D22,'Holdings Manager'!$C$2:$H$100,6,FALSE)</f>
        <v>553911.66</v>
      </c>
      <c r="M22" s="46">
        <f>VLOOKUP(D22,Sheet1!$C$1:$H$100,6,FALSE)</f>
        <v>553911.66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45747</v>
      </c>
      <c r="B23" s="37" t="s">
        <v>66</v>
      </c>
      <c r="C23" s="44">
        <f>VLOOKUP(D23,'Holdings Manager'!$C$2:$O$100,13,FALSE)</f>
        <v>43</v>
      </c>
      <c r="D23" s="37" t="s">
        <v>219</v>
      </c>
      <c r="E23" s="37" t="s">
        <v>220</v>
      </c>
      <c r="F23" s="46">
        <f>VLOOKUP(D23,'Holdings Manager'!$C$2:$E$100,3,FALSE)</f>
        <v>63100</v>
      </c>
      <c r="G23" s="46">
        <f>VLOOKUP(D23,Sheet1!$C$1:$E$100,3,FALSE)</f>
        <v>63100</v>
      </c>
      <c r="H23" s="38">
        <f t="shared" si="1"/>
        <v>0</v>
      </c>
      <c r="I23" s="46">
        <f>VLOOKUP(D23,'Holdings Manager'!$C$2:$J$100,8,FALSE)</f>
        <v>13.76</v>
      </c>
      <c r="J23" s="46">
        <f>VLOOKUP(D23,Sheet1!$C$1:$J$100,8,FALSE)</f>
        <v>13.76</v>
      </c>
      <c r="K23" s="39">
        <f t="shared" si="2"/>
        <v>0</v>
      </c>
      <c r="L23" s="46">
        <f>VLOOKUP(D23,'Holdings Manager'!$C$2:$H$100,6,FALSE)</f>
        <v>868256</v>
      </c>
      <c r="M23" s="46">
        <f>VLOOKUP(D23,Sheet1!$C$1:$H$100,6,FALSE)</f>
        <v>868256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45747</v>
      </c>
      <c r="B24" s="37" t="s">
        <v>66</v>
      </c>
      <c r="C24" s="44">
        <f>VLOOKUP(D24,'Holdings Manager'!$C$2:$O$100,13,FALSE)</f>
        <v>43</v>
      </c>
      <c r="D24" s="37" t="s">
        <v>222</v>
      </c>
      <c r="E24" s="37">
        <v>202712600</v>
      </c>
      <c r="F24" s="46">
        <f>VLOOKUP(D24,'Holdings Manager'!$C$2:$E$100,3,FALSE)</f>
        <v>11424</v>
      </c>
      <c r="G24" s="46">
        <f>VLOOKUP(D24,Sheet1!$C$1:$E$100,3,FALSE)</f>
        <v>11424</v>
      </c>
      <c r="H24" s="38">
        <f t="shared" si="1"/>
        <v>0</v>
      </c>
      <c r="I24" s="46">
        <f>VLOOKUP(D24,'Holdings Manager'!$C$2:$J$100,8,FALSE)</f>
        <v>94.74</v>
      </c>
      <c r="J24" s="46">
        <f>VLOOKUP(D24,Sheet1!$C$1:$J$100,8,FALSE)</f>
        <v>94.74</v>
      </c>
      <c r="K24" s="39">
        <f t="shared" si="2"/>
        <v>0</v>
      </c>
      <c r="L24" s="46">
        <f>VLOOKUP(D24,'Holdings Manager'!$C$2:$H$100,6,FALSE)</f>
        <v>1082309.76</v>
      </c>
      <c r="M24" s="46">
        <f>VLOOKUP(D24,Sheet1!$C$1:$H$100,6,FALSE)</f>
        <v>1082309.76</v>
      </c>
      <c r="N24" s="39">
        <f t="shared" si="3"/>
        <v>0</v>
      </c>
      <c r="O24" s="46">
        <f>IFERROR(SUMIF('Accruals Manager'!$B$2:$B$100,D24,'Accruals Manager'!$C$2:$C$100),0)</f>
        <v>16136.97</v>
      </c>
      <c r="P24" s="46">
        <v>16136.97</v>
      </c>
      <c r="Q24" s="38">
        <f t="shared" si="0"/>
        <v>0</v>
      </c>
      <c r="R24" s="40"/>
      <c r="S24" s="40"/>
    </row>
    <row r="25" spans="1:19" x14ac:dyDescent="0.2">
      <c r="A25" s="43">
        <v>45747</v>
      </c>
      <c r="B25" s="37" t="s">
        <v>66</v>
      </c>
      <c r="C25" s="44">
        <f>VLOOKUP(D25,'Holdings Manager'!$C$2:$O$100,13,FALSE)</f>
        <v>41</v>
      </c>
      <c r="D25" s="37" t="s">
        <v>224</v>
      </c>
      <c r="E25" s="37" t="s">
        <v>225</v>
      </c>
      <c r="F25" s="46">
        <f>VLOOKUP(D25,'Holdings Manager'!$C$2:$E$100,3,FALSE)</f>
        <v>38036</v>
      </c>
      <c r="G25" s="46">
        <f>VLOOKUP(D25,Sheet1!$C$1:$E$100,3,FALSE)</f>
        <v>38036</v>
      </c>
      <c r="H25" s="38">
        <f t="shared" si="1"/>
        <v>0</v>
      </c>
      <c r="I25" s="46">
        <f>VLOOKUP(D25,'Holdings Manager'!$C$2:$J$100,8,FALSE)</f>
        <v>19.309999999999999</v>
      </c>
      <c r="J25" s="46">
        <f>VLOOKUP(D25,Sheet1!$C$1:$J$100,8,FALSE)</f>
        <v>19.309999999999999</v>
      </c>
      <c r="K25" s="39">
        <f t="shared" si="2"/>
        <v>0</v>
      </c>
      <c r="L25" s="46">
        <f>VLOOKUP(D25,'Holdings Manager'!$C$2:$H$100,6,FALSE)</f>
        <v>948024.26</v>
      </c>
      <c r="M25" s="46">
        <f>VLOOKUP(D25,Sheet1!$C$1:$H$100,6,FALSE)</f>
        <v>948811.73</v>
      </c>
      <c r="N25" s="39">
        <f t="shared" si="3"/>
        <v>-787.46999999997206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 t="s">
        <v>387</v>
      </c>
      <c r="S25" s="40"/>
    </row>
    <row r="26" spans="1:19" x14ac:dyDescent="0.2">
      <c r="A26" s="43">
        <v>45747</v>
      </c>
      <c r="B26" s="37" t="s">
        <v>66</v>
      </c>
      <c r="C26" s="44">
        <f>VLOOKUP(D26,'Holdings Manager'!$C$2:$O$100,13,FALSE)</f>
        <v>41</v>
      </c>
      <c r="D26" s="37" t="s">
        <v>228</v>
      </c>
      <c r="E26" s="37" t="s">
        <v>229</v>
      </c>
      <c r="F26" s="46">
        <f>VLOOKUP(D26,'Holdings Manager'!$C$2:$E$100,3,FALSE)</f>
        <v>24112</v>
      </c>
      <c r="G26" s="46">
        <f>VLOOKUP(D26,Sheet1!$C$1:$E$100,3,FALSE)</f>
        <v>24112</v>
      </c>
      <c r="H26" s="38">
        <f t="shared" si="1"/>
        <v>0</v>
      </c>
      <c r="I26" s="46">
        <f>VLOOKUP(D26,'Holdings Manager'!$C$2:$J$100,8,FALSE)</f>
        <v>95.7</v>
      </c>
      <c r="J26" s="46">
        <f>VLOOKUP(D26,Sheet1!$C$1:$J$100,8,FALSE)</f>
        <v>95.7</v>
      </c>
      <c r="K26" s="39">
        <f t="shared" si="2"/>
        <v>0</v>
      </c>
      <c r="L26" s="46">
        <f>VLOOKUP(D26,'Holdings Manager'!$C$2:$H$100,6,FALSE)</f>
        <v>2492582.69</v>
      </c>
      <c r="M26" s="46">
        <f>VLOOKUP(D26,Sheet1!$C$1:$H$100,6,FALSE)</f>
        <v>2495963.66</v>
      </c>
      <c r="N26" s="39">
        <f t="shared" si="3"/>
        <v>-3380.9700000002049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387</v>
      </c>
      <c r="S26" s="40"/>
    </row>
    <row r="27" spans="1:19" x14ac:dyDescent="0.2">
      <c r="A27" s="43">
        <v>45747</v>
      </c>
      <c r="B27" s="37" t="s">
        <v>66</v>
      </c>
      <c r="C27" s="44">
        <f>VLOOKUP(D27,'Holdings Manager'!$C$2:$O$100,13,FALSE)</f>
        <v>41</v>
      </c>
      <c r="D27" s="37" t="s">
        <v>231</v>
      </c>
      <c r="E27" s="37" t="s">
        <v>232</v>
      </c>
      <c r="F27" s="46">
        <f>VLOOKUP(D27,'Holdings Manager'!$C$2:$E$100,3,FALSE)</f>
        <v>37902</v>
      </c>
      <c r="G27" s="46">
        <f>VLOOKUP(D27,Sheet1!$C$1:$E$100,3,FALSE)</f>
        <v>37902</v>
      </c>
      <c r="H27" s="38">
        <f t="shared" si="1"/>
        <v>0</v>
      </c>
      <c r="I27" s="46">
        <f>VLOOKUP(D27,'Holdings Manager'!$C$2:$J$100,8,FALSE)</f>
        <v>102.17</v>
      </c>
      <c r="J27" s="46">
        <f>VLOOKUP(D27,Sheet1!$C$1:$J$100,8,FALSE)</f>
        <v>102.17</v>
      </c>
      <c r="K27" s="39">
        <f t="shared" si="2"/>
        <v>0</v>
      </c>
      <c r="L27" s="46">
        <f>VLOOKUP(D27,'Holdings Manager'!$C$2:$H$100,6,FALSE)</f>
        <v>3872447.34</v>
      </c>
      <c r="M27" s="46">
        <f>VLOOKUP(D27,Sheet1!$C$1:$H$100,6,FALSE)</f>
        <v>3872447.34</v>
      </c>
      <c r="N27" s="39">
        <f t="shared" si="3"/>
        <v>0</v>
      </c>
      <c r="O27" s="46">
        <f>IFERROR(SUMIF('Accruals Manager'!$B$2:$B$100,D27,'Accruals Manager'!$C$2:$C$100),0)</f>
        <v>10233.540000000001</v>
      </c>
      <c r="P27" s="46">
        <v>10233.540000000001</v>
      </c>
      <c r="Q27" s="38">
        <f t="shared" si="0"/>
        <v>0</v>
      </c>
      <c r="R27" s="40"/>
      <c r="S27" s="40"/>
    </row>
    <row r="28" spans="1:19" x14ac:dyDescent="0.2">
      <c r="A28" s="43">
        <v>45747</v>
      </c>
      <c r="B28" s="37" t="s">
        <v>66</v>
      </c>
      <c r="C28" s="44">
        <f>VLOOKUP(D28,'Holdings Manager'!$C$2:$O$100,13,FALSE)</f>
        <v>43</v>
      </c>
      <c r="D28" s="37" t="s">
        <v>234</v>
      </c>
      <c r="E28" s="37" t="s">
        <v>235</v>
      </c>
      <c r="F28" s="46">
        <f>VLOOKUP(D28,'Holdings Manager'!$C$2:$E$100,3,FALSE)</f>
        <v>30801</v>
      </c>
      <c r="G28" s="46">
        <f>VLOOKUP(D28,Sheet1!$C$1:$E$100,3,FALSE)</f>
        <v>30801</v>
      </c>
      <c r="H28" s="38">
        <f t="shared" si="1"/>
        <v>0</v>
      </c>
      <c r="I28" s="46">
        <f>VLOOKUP(D28,'Holdings Manager'!$C$2:$J$100,8,FALSE)</f>
        <v>46.4</v>
      </c>
      <c r="J28" s="46">
        <f>VLOOKUP(D28,Sheet1!$C$1:$J$100,8,FALSE)</f>
        <v>46.4</v>
      </c>
      <c r="K28" s="39">
        <f t="shared" si="2"/>
        <v>0</v>
      </c>
      <c r="L28" s="46">
        <f>VLOOKUP(D28,'Holdings Manager'!$C$2:$H$100,6,FALSE)</f>
        <v>1429166.4</v>
      </c>
      <c r="M28" s="46">
        <f>VLOOKUP(D28,Sheet1!$C$1:$H$100,6,FALSE)</f>
        <v>1429166.4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45747</v>
      </c>
      <c r="B29" s="37" t="s">
        <v>66</v>
      </c>
      <c r="C29" s="44">
        <f>VLOOKUP(D29,'Holdings Manager'!$C$2:$O$100,13,FALSE)</f>
        <v>41</v>
      </c>
      <c r="D29" s="37" t="s">
        <v>237</v>
      </c>
      <c r="E29" s="37" t="s">
        <v>238</v>
      </c>
      <c r="F29" s="46">
        <f>VLOOKUP(D29,'Holdings Manager'!$C$2:$E$100,3,FALSE)</f>
        <v>21698</v>
      </c>
      <c r="G29" s="46">
        <f>VLOOKUP(D29,Sheet1!$C$1:$E$100,3,FALSE)</f>
        <v>21698</v>
      </c>
      <c r="H29" s="38">
        <f t="shared" si="1"/>
        <v>0</v>
      </c>
      <c r="I29" s="46">
        <f>VLOOKUP(D29,'Holdings Manager'!$C$2:$J$100,8,FALSE)</f>
        <v>84.41</v>
      </c>
      <c r="J29" s="46">
        <f>VLOOKUP(D29,Sheet1!$C$1:$J$100,8,FALSE)</f>
        <v>84.41</v>
      </c>
      <c r="K29" s="39">
        <f t="shared" si="2"/>
        <v>0</v>
      </c>
      <c r="L29" s="46">
        <f>VLOOKUP(D29,'Holdings Manager'!$C$2:$H$100,6,FALSE)</f>
        <v>1831528.18</v>
      </c>
      <c r="M29" s="46">
        <f>VLOOKUP(D29,Sheet1!$C$1:$H$100,6,FALSE)</f>
        <v>1831528.18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45747</v>
      </c>
      <c r="B30" s="37" t="s">
        <v>66</v>
      </c>
      <c r="C30" s="44">
        <f>VLOOKUP(D30,'Holdings Manager'!$C$2:$O$100,13,FALSE)</f>
        <v>41</v>
      </c>
      <c r="D30" s="37" t="s">
        <v>240</v>
      </c>
      <c r="E30" s="37" t="s">
        <v>241</v>
      </c>
      <c r="F30" s="46">
        <f>VLOOKUP(D30,'Holdings Manager'!$C$2:$E$100,3,FALSE)</f>
        <v>22508</v>
      </c>
      <c r="G30" s="46">
        <f>VLOOKUP(D30,Sheet1!$C$1:$E$100,3,FALSE)</f>
        <v>22508</v>
      </c>
      <c r="H30" s="38">
        <f t="shared" si="1"/>
        <v>0</v>
      </c>
      <c r="I30" s="46">
        <f>VLOOKUP(D30,'Holdings Manager'!$C$2:$J$100,8,FALSE)</f>
        <v>114.6</v>
      </c>
      <c r="J30" s="46">
        <f>VLOOKUP(D30,Sheet1!$C$1:$J$100,8,FALSE)</f>
        <v>114.6</v>
      </c>
      <c r="K30" s="39">
        <f t="shared" si="2"/>
        <v>0</v>
      </c>
      <c r="L30" s="46">
        <f>VLOOKUP(D30,'Holdings Manager'!$C$2:$H$100,6,FALSE)</f>
        <v>3329383.81</v>
      </c>
      <c r="M30" s="46">
        <f>VLOOKUP(D30,Sheet1!$C$1:$H$100,6,FALSE)</f>
        <v>3332149.33</v>
      </c>
      <c r="N30" s="39">
        <f t="shared" si="3"/>
        <v>-2765.5200000000186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387</v>
      </c>
      <c r="S30" s="40"/>
    </row>
    <row r="31" spans="1:19" x14ac:dyDescent="0.2">
      <c r="A31" s="43">
        <v>45747</v>
      </c>
      <c r="B31" s="37" t="s">
        <v>66</v>
      </c>
      <c r="C31" s="44">
        <f>VLOOKUP(D31,'Holdings Manager'!$C$2:$O$100,13,FALSE)</f>
        <v>41</v>
      </c>
      <c r="D31" s="37" t="s">
        <v>243</v>
      </c>
      <c r="E31" s="37" t="s">
        <v>244</v>
      </c>
      <c r="F31" s="46">
        <f>VLOOKUP(D31,'Holdings Manager'!$C$2:$E$100,3,FALSE)</f>
        <v>48932</v>
      </c>
      <c r="G31" s="46">
        <f>VLOOKUP(D31,Sheet1!$C$1:$E$100,3,FALSE)</f>
        <v>48932</v>
      </c>
      <c r="H31" s="38">
        <f t="shared" si="1"/>
        <v>0</v>
      </c>
      <c r="I31" s="46">
        <f>VLOOKUP(D31,'Holdings Manager'!$C$2:$J$100,8,FALSE)</f>
        <v>29.66</v>
      </c>
      <c r="J31" s="46">
        <f>VLOOKUP(D31,Sheet1!$C$1:$J$100,8,FALSE)</f>
        <v>29.66</v>
      </c>
      <c r="K31" s="39">
        <f t="shared" si="2"/>
        <v>0</v>
      </c>
      <c r="L31" s="46">
        <f>VLOOKUP(D31,'Holdings Manager'!$C$2:$H$100,6,FALSE)</f>
        <v>1873296.2</v>
      </c>
      <c r="M31" s="46">
        <f>VLOOKUP(D31,Sheet1!$C$1:$H$100,6,FALSE)</f>
        <v>1874852.24</v>
      </c>
      <c r="N31" s="39">
        <f t="shared" si="3"/>
        <v>-1556.0400000000373</v>
      </c>
      <c r="O31" s="46">
        <f>IFERROR(SUMIF('Accruals Manager'!$B$2:$B$100,D31,'Accruals Manager'!$C$2:$C$100),0)</f>
        <v>0</v>
      </c>
      <c r="P31" s="46">
        <v>0</v>
      </c>
      <c r="Q31" s="38">
        <f t="shared" si="0"/>
        <v>0</v>
      </c>
      <c r="R31" s="40" t="s">
        <v>387</v>
      </c>
      <c r="S31" s="40"/>
    </row>
    <row r="32" spans="1:19" x14ac:dyDescent="0.2">
      <c r="A32" s="43">
        <v>45747</v>
      </c>
      <c r="B32" s="37" t="s">
        <v>66</v>
      </c>
      <c r="C32" s="44">
        <f>VLOOKUP(D32,'Holdings Manager'!$C$2:$O$100,13,FALSE)</f>
        <v>43</v>
      </c>
      <c r="D32" s="37" t="s">
        <v>246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101.17</v>
      </c>
      <c r="J32" s="46">
        <f>VLOOKUP(D32,Sheet1!$C$1:$J$100,8,FALSE)</f>
        <v>101.17</v>
      </c>
      <c r="K32" s="39">
        <f t="shared" si="2"/>
        <v>0</v>
      </c>
      <c r="L32" s="46">
        <f>VLOOKUP(D32,'Holdings Manager'!$C$2:$H$100,6,FALSE)</f>
        <v>470541.67</v>
      </c>
      <c r="M32" s="46">
        <f>VLOOKUP(D32,Sheet1!$C$1:$H$100,6,FALSE)</f>
        <v>470541.67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45747</v>
      </c>
      <c r="B33" s="37" t="s">
        <v>66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3009</v>
      </c>
      <c r="G33" s="46">
        <f>VLOOKUP(D33,Sheet1!$C$1:$E$100,3,FALSE)</f>
        <v>3009</v>
      </c>
      <c r="H33" s="38">
        <f t="shared" si="1"/>
        <v>0</v>
      </c>
      <c r="I33" s="46">
        <f>VLOOKUP(D33,'Holdings Manager'!$C$2:$J$100,8,FALSE)</f>
        <v>542.20000000000005</v>
      </c>
      <c r="J33" s="46">
        <f>VLOOKUP(D33,Sheet1!$C$1:$J$100,8,FALSE)</f>
        <v>542.20000000000005</v>
      </c>
      <c r="K33" s="39">
        <f t="shared" si="2"/>
        <v>0</v>
      </c>
      <c r="L33" s="46">
        <f>VLOOKUP(D33,'Holdings Manager'!$C$2:$H$100,6,FALSE)</f>
        <v>1844000.9</v>
      </c>
      <c r="M33" s="46">
        <f>VLOOKUP(D33,Sheet1!$C$1:$H$100,6,FALSE)</f>
        <v>1845356.63</v>
      </c>
      <c r="N33" s="39">
        <f t="shared" si="3"/>
        <v>-1355.7299999999814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 t="s">
        <v>387</v>
      </c>
      <c r="S33" s="40"/>
    </row>
    <row r="34" spans="1:19" x14ac:dyDescent="0.2">
      <c r="A34" s="43">
        <v>45747</v>
      </c>
      <c r="B34" s="37" t="s">
        <v>66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6519</v>
      </c>
      <c r="G34" s="46">
        <f>VLOOKUP(D34,Sheet1!$C$1:$E$100,3,FALSE)</f>
        <v>6519</v>
      </c>
      <c r="H34" s="38">
        <f t="shared" si="1"/>
        <v>0</v>
      </c>
      <c r="I34" s="46">
        <f>VLOOKUP(D34,'Holdings Manager'!$C$2:$J$100,8,FALSE)</f>
        <v>185.2</v>
      </c>
      <c r="J34" s="46">
        <f>VLOOKUP(D34,Sheet1!$C$1:$J$100,8,FALSE)</f>
        <v>185.2</v>
      </c>
      <c r="K34" s="39">
        <f t="shared" si="2"/>
        <v>0</v>
      </c>
      <c r="L34" s="46">
        <f>VLOOKUP(D34,'Holdings Manager'!$C$2:$H$100,6,FALSE)</f>
        <v>1364587.51</v>
      </c>
      <c r="M34" s="46">
        <f>VLOOKUP(D34,Sheet1!$C$1:$H$100,6,FALSE)</f>
        <v>1365590.77</v>
      </c>
      <c r="N34" s="39">
        <f t="shared" si="3"/>
        <v>-1003.2600000000093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387</v>
      </c>
      <c r="S34" s="40"/>
    </row>
    <row r="35" spans="1:19" x14ac:dyDescent="0.2">
      <c r="A35" s="43">
        <v>45747</v>
      </c>
      <c r="B35" s="37" t="s">
        <v>66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39169</v>
      </c>
      <c r="G35" s="46">
        <f>VLOOKUP(D35,Sheet1!$C$1:$E$100,3,FALSE)</f>
        <v>39169</v>
      </c>
      <c r="H35" s="38">
        <f t="shared" si="1"/>
        <v>0</v>
      </c>
      <c r="I35" s="46">
        <f>VLOOKUP(D35,'Holdings Manager'!$C$2:$J$100,8,FALSE)</f>
        <v>3730</v>
      </c>
      <c r="J35" s="46">
        <f>VLOOKUP(D35,Sheet1!$C$1:$J$100,8,FALSE)</f>
        <v>3730</v>
      </c>
      <c r="K35" s="39">
        <f t="shared" si="2"/>
        <v>0</v>
      </c>
      <c r="L35" s="46">
        <f>VLOOKUP(D35,'Holdings Manager'!$C$2:$H$100,6,FALSE)</f>
        <v>976998.6</v>
      </c>
      <c r="M35" s="46">
        <f>VLOOKUP(D35,Sheet1!$C$1:$H$100,6,FALSE)</f>
        <v>974327.24</v>
      </c>
      <c r="N35" s="39">
        <f t="shared" si="3"/>
        <v>2671.359999999986</v>
      </c>
      <c r="O35" s="46">
        <f>IFERROR(SUMIF('Accruals Manager'!$B$2:$B$100,D35,'Accruals Manager'!$C$2:$C$100),0)</f>
        <v>8880.3799999999992</v>
      </c>
      <c r="P35" s="46">
        <v>8880.3799999999992</v>
      </c>
      <c r="Q35" s="38">
        <f t="shared" si="0"/>
        <v>0</v>
      </c>
      <c r="R35" s="40" t="s">
        <v>387</v>
      </c>
      <c r="S35" s="40"/>
    </row>
    <row r="36" spans="1:19" x14ac:dyDescent="0.2">
      <c r="A36" s="43">
        <v>45747</v>
      </c>
      <c r="B36" s="37" t="s">
        <v>66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2492</v>
      </c>
      <c r="J36" s="46">
        <f>VLOOKUP(D36,Sheet1!$C$1:$J$100,8,FALSE)</f>
        <v>2492</v>
      </c>
      <c r="K36" s="39">
        <f t="shared" si="2"/>
        <v>0</v>
      </c>
      <c r="L36" s="46">
        <f>VLOOKUP(D36,'Holdings Manager'!$C$2:$H$100,6,FALSE)</f>
        <v>658178.63</v>
      </c>
      <c r="M36" s="46">
        <f>VLOOKUP(D36,Sheet1!$C$1:$H$100,6,FALSE)</f>
        <v>656379.01</v>
      </c>
      <c r="N36" s="39">
        <f t="shared" si="3"/>
        <v>1799.6199999999953</v>
      </c>
      <c r="O36" s="46">
        <f>IFERROR(SUMIF('Accruals Manager'!$B$2:$B$100,D36,'Accruals Manager'!$C$2:$C$100),0)</f>
        <v>5256.5</v>
      </c>
      <c r="P36" s="46">
        <v>5256.5</v>
      </c>
      <c r="Q36" s="38">
        <f t="shared" si="0"/>
        <v>0</v>
      </c>
      <c r="R36" s="40" t="s">
        <v>387</v>
      </c>
      <c r="S36" s="40"/>
    </row>
    <row r="37" spans="1:19" x14ac:dyDescent="0.2">
      <c r="A37" s="43">
        <v>45747</v>
      </c>
      <c r="B37" s="37" t="s">
        <v>66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4925</v>
      </c>
      <c r="J37" s="46">
        <f>VLOOKUP(D37,Sheet1!$C$1:$J$100,8,FALSE)</f>
        <v>4925</v>
      </c>
      <c r="K37" s="39">
        <f t="shared" si="2"/>
        <v>0</v>
      </c>
      <c r="L37" s="46">
        <f>VLOOKUP(D37,'Holdings Manager'!$C$2:$H$100,6,FALSE)</f>
        <v>831558.95</v>
      </c>
      <c r="M37" s="46">
        <f>VLOOKUP(D37,Sheet1!$C$1:$H$100,6,FALSE)</f>
        <v>829285.26</v>
      </c>
      <c r="N37" s="39">
        <f t="shared" si="3"/>
        <v>2273.6899999999441</v>
      </c>
      <c r="O37" s="46">
        <f>IFERROR(SUMIF('Accruals Manager'!$B$2:$B$100,D37,'Accruals Manager'!$C$2:$C$100),0)</f>
        <v>10417.16</v>
      </c>
      <c r="P37" s="46">
        <v>10417.16</v>
      </c>
      <c r="Q37" s="38">
        <f t="shared" si="0"/>
        <v>0</v>
      </c>
      <c r="R37" s="40" t="s">
        <v>387</v>
      </c>
      <c r="S37" s="40"/>
    </row>
    <row r="38" spans="1:19" x14ac:dyDescent="0.2">
      <c r="A38" s="43">
        <v>45747</v>
      </c>
      <c r="B38" s="37" t="s">
        <v>66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1047</v>
      </c>
      <c r="J38" s="46">
        <f>VLOOKUP(D38,Sheet1!$C$1:$J$100,8,FALSE)</f>
        <v>1047</v>
      </c>
      <c r="K38" s="39">
        <f t="shared" si="2"/>
        <v>0</v>
      </c>
      <c r="L38" s="46">
        <f>VLOOKUP(D38,'Holdings Manager'!$C$2:$H$100,6,FALSE)</f>
        <v>675319.9</v>
      </c>
      <c r="M38" s="46">
        <f>VLOOKUP(D38,Sheet1!$C$1:$H$100,6,FALSE)</f>
        <v>673473.41</v>
      </c>
      <c r="N38" s="39">
        <f t="shared" si="3"/>
        <v>1846.4899999999907</v>
      </c>
      <c r="O38" s="46">
        <f>IFERROR(SUMIF('Accruals Manager'!$B$2:$B$100,D38,'Accruals Manager'!$C$2:$C$100),0)</f>
        <v>11553.3</v>
      </c>
      <c r="P38" s="46">
        <v>11553.3</v>
      </c>
      <c r="Q38" s="38">
        <f t="shared" si="0"/>
        <v>0</v>
      </c>
      <c r="R38" s="40" t="s">
        <v>387</v>
      </c>
      <c r="S38" s="40"/>
    </row>
    <row r="39" spans="1:19" x14ac:dyDescent="0.2">
      <c r="A39" s="43">
        <v>45747</v>
      </c>
      <c r="B39" s="37" t="s">
        <v>66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92.48</v>
      </c>
      <c r="J39" s="46">
        <f>VLOOKUP(D39,Sheet1!$C$1:$J$100,8,FALSE)</f>
        <v>92.48</v>
      </c>
      <c r="K39" s="39">
        <f t="shared" si="2"/>
        <v>0</v>
      </c>
      <c r="L39" s="46">
        <f>VLOOKUP(D39,'Holdings Manager'!$C$2:$H$100,6,FALSE)</f>
        <v>782093.21</v>
      </c>
      <c r="M39" s="46">
        <f>VLOOKUP(D39,Sheet1!$C$1:$H$100,6,FALSE)</f>
        <v>783154.05</v>
      </c>
      <c r="N39" s="39">
        <f t="shared" si="3"/>
        <v>-1060.8400000000838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387</v>
      </c>
      <c r="S39" s="40"/>
    </row>
    <row r="40" spans="1:19" x14ac:dyDescent="0.2">
      <c r="A40" s="43">
        <v>45747</v>
      </c>
      <c r="B40" s="37" t="s">
        <v>66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76692</v>
      </c>
      <c r="G40" s="46">
        <f>VLOOKUP(D40,Sheet1!$C$1:$E$100,3,FALSE)</f>
        <v>76692</v>
      </c>
      <c r="H40" s="38">
        <f t="shared" si="1"/>
        <v>0</v>
      </c>
      <c r="I40" s="46">
        <f>VLOOKUP(D40,'Holdings Manager'!$C$2:$J$100,8,FALSE)</f>
        <v>30.395</v>
      </c>
      <c r="J40" s="46">
        <f>VLOOKUP(D40,Sheet1!$C$1:$J$100,8,FALSE)</f>
        <v>30.39</v>
      </c>
      <c r="K40" s="39">
        <f t="shared" si="2"/>
        <v>4.9999999999990052E-3</v>
      </c>
      <c r="L40" s="46">
        <f>VLOOKUP(D40,'Holdings Manager'!$C$2:$H$100,6,FALSE)</f>
        <v>2518005.15</v>
      </c>
      <c r="M40" s="46">
        <f>VLOOKUP(D40,Sheet1!$C$1:$H$100,6,FALSE)</f>
        <v>2521420.59</v>
      </c>
      <c r="N40" s="39">
        <f t="shared" si="3"/>
        <v>-3415.4399999999441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387</v>
      </c>
      <c r="S40" s="40"/>
    </row>
    <row r="41" spans="1:19" x14ac:dyDescent="0.2">
      <c r="A41" s="43">
        <v>45747</v>
      </c>
      <c r="B41" s="37" t="s">
        <v>66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11003</v>
      </c>
      <c r="G41" s="46">
        <f>VLOOKUP(D41,Sheet1!$C$1:$E$100,3,FALSE)</f>
        <v>11003</v>
      </c>
      <c r="H41" s="38">
        <f t="shared" si="1"/>
        <v>0</v>
      </c>
      <c r="I41" s="46">
        <f>VLOOKUP(D41,'Holdings Manager'!$C$2:$J$100,8,FALSE)</f>
        <v>126.6</v>
      </c>
      <c r="J41" s="46">
        <f>VLOOKUP(D41,Sheet1!$C$1:$J$100,8,FALSE)</f>
        <v>126.6</v>
      </c>
      <c r="K41" s="39">
        <f t="shared" si="2"/>
        <v>0</v>
      </c>
      <c r="L41" s="46">
        <f>VLOOKUP(D41,'Holdings Manager'!$C$2:$H$100,6,FALSE)</f>
        <v>1504697.58</v>
      </c>
      <c r="M41" s="46">
        <f>VLOOKUP(D41,Sheet1!$C$1:$H$100,6,FALSE)</f>
        <v>1506738.56</v>
      </c>
      <c r="N41" s="39">
        <f t="shared" si="3"/>
        <v>-2040.9799999999814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387</v>
      </c>
      <c r="S41" s="40"/>
    </row>
    <row r="42" spans="1:19" x14ac:dyDescent="0.2">
      <c r="A42" s="43">
        <v>45747</v>
      </c>
      <c r="B42" s="37" t="s">
        <v>66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57203</v>
      </c>
      <c r="G42" s="46">
        <f>VLOOKUP(D42,Sheet1!$C$1:$E$100,3,FALSE)</f>
        <v>57203</v>
      </c>
      <c r="H42" s="38">
        <f t="shared" si="1"/>
        <v>0</v>
      </c>
      <c r="I42" s="46">
        <f>VLOOKUP(D42,'Holdings Manager'!$C$2:$J$100,8,FALSE)</f>
        <v>31.75</v>
      </c>
      <c r="J42" s="46">
        <f>VLOOKUP(D42,Sheet1!$C$1:$J$100,8,FALSE)</f>
        <v>31.75</v>
      </c>
      <c r="K42" s="39">
        <f t="shared" si="2"/>
        <v>0</v>
      </c>
      <c r="L42" s="46">
        <f>VLOOKUP(D42,'Holdings Manager'!$C$2:$H$100,6,FALSE)</f>
        <v>1961855.15</v>
      </c>
      <c r="M42" s="46">
        <f>VLOOKUP(D42,Sheet1!$C$1:$H$100,6,FALSE)</f>
        <v>1964516.22</v>
      </c>
      <c r="N42" s="39">
        <f t="shared" si="3"/>
        <v>-2661.0700000000652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387</v>
      </c>
      <c r="S42" s="40"/>
    </row>
    <row r="43" spans="1:19" x14ac:dyDescent="0.2">
      <c r="A43" s="43">
        <v>45747</v>
      </c>
      <c r="B43" s="37" t="s">
        <v>66</v>
      </c>
      <c r="C43" s="44">
        <f>VLOOKUP(D43,'Holdings Manager'!$C$2:$O$100,13,FALSE)</f>
        <v>43</v>
      </c>
      <c r="D43" s="37">
        <v>2989044</v>
      </c>
      <c r="E43" s="37" t="s">
        <v>260</v>
      </c>
      <c r="F43" s="46">
        <f>VLOOKUP(D43,'Holdings Manager'!$C$2:$E$100,3,FALSE)</f>
        <v>10179</v>
      </c>
      <c r="G43" s="46">
        <f>VLOOKUP(D43,Sheet1!$C$1:$E$100,3,FALSE)</f>
        <v>10179</v>
      </c>
      <c r="H43" s="38">
        <f t="shared" si="1"/>
        <v>0</v>
      </c>
      <c r="I43" s="46">
        <f>VLOOKUP(D43,'Holdings Manager'!$C$2:$J$100,8,FALSE)</f>
        <v>73.5</v>
      </c>
      <c r="J43" s="46">
        <f>VLOOKUP(D43,Sheet1!$C$1:$J$100,8,FALSE)</f>
        <v>73.5</v>
      </c>
      <c r="K43" s="39">
        <f t="shared" si="2"/>
        <v>0</v>
      </c>
      <c r="L43" s="46">
        <f>VLOOKUP(D43,'Holdings Manager'!$C$2:$H$100,6,FALSE)</f>
        <v>748156.5</v>
      </c>
      <c r="M43" s="46">
        <f>VLOOKUP(D43,Sheet1!$C$1:$H$100,6,FALSE)</f>
        <v>748156.5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45747</v>
      </c>
      <c r="B44" s="37" t="s">
        <v>66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176.53</v>
      </c>
      <c r="J44" s="46">
        <f>VLOOKUP(D44,Sheet1!$C$1:$J$100,8,FALSE)</f>
        <v>176.53</v>
      </c>
      <c r="K44" s="39">
        <f t="shared" si="2"/>
        <v>0</v>
      </c>
      <c r="L44" s="46">
        <f>VLOOKUP(D44,'Holdings Manager'!$C$2:$H$100,6,FALSE)</f>
        <v>648218.16</v>
      </c>
      <c r="M44" s="46">
        <f>VLOOKUP(D44,Sheet1!$C$1:$H$100,6,FALSE)</f>
        <v>648218.16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45747</v>
      </c>
      <c r="B45" s="37" t="s">
        <v>66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150250</v>
      </c>
      <c r="G45" s="46">
        <f>VLOOKUP(D45,Sheet1!$C$1:$E$100,3,FALSE)</f>
        <v>150250</v>
      </c>
      <c r="H45" s="38">
        <f t="shared" si="1"/>
        <v>0</v>
      </c>
      <c r="I45" s="46">
        <f>VLOOKUP(D45,'Holdings Manager'!$C$2:$J$100,8,FALSE)</f>
        <v>25.39</v>
      </c>
      <c r="J45" s="46">
        <f>VLOOKUP(D45,Sheet1!$C$1:$J$100,8,FALSE)</f>
        <v>25.39</v>
      </c>
      <c r="K45" s="39">
        <f t="shared" si="2"/>
        <v>0</v>
      </c>
      <c r="L45" s="46">
        <f>VLOOKUP(D45,'Holdings Manager'!$C$2:$H$100,6,FALSE)</f>
        <v>3814847.5</v>
      </c>
      <c r="M45" s="46">
        <f>VLOOKUP(D45,Sheet1!$C$1:$H$100,6,FALSE)</f>
        <v>3814847.5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45747</v>
      </c>
      <c r="B46" s="37" t="s">
        <v>66</v>
      </c>
      <c r="C46" s="44">
        <f>VLOOKUP(D46,'Holdings Manager'!$C$2:$O$100,13,FALSE)</f>
        <v>41</v>
      </c>
      <c r="D46" s="37">
        <v>2803025</v>
      </c>
      <c r="E46" s="37" t="s">
        <v>264</v>
      </c>
      <c r="F46" s="46">
        <f>VLOOKUP(D46,'Holdings Manager'!$C$2:$E$100,3,FALSE)</f>
        <v>28100</v>
      </c>
      <c r="G46" s="46">
        <f>VLOOKUP(D46,Sheet1!$C$1:$E$100,3,FALSE)</f>
        <v>28100</v>
      </c>
      <c r="H46" s="38">
        <f t="shared" si="1"/>
        <v>0</v>
      </c>
      <c r="I46" s="46">
        <f>VLOOKUP(D46,'Holdings Manager'!$C$2:$J$100,8,FALSE)</f>
        <v>23.83</v>
      </c>
      <c r="J46" s="46">
        <f>VLOOKUP(D46,Sheet1!$C$1:$J$100,8,FALSE)</f>
        <v>23.83</v>
      </c>
      <c r="K46" s="39">
        <f t="shared" si="2"/>
        <v>0</v>
      </c>
      <c r="L46" s="46">
        <f>VLOOKUP(D46,'Holdings Manager'!$C$2:$H$100,6,FALSE)</f>
        <v>669623</v>
      </c>
      <c r="M46" s="46">
        <f>VLOOKUP(D46,Sheet1!$C$1:$H$100,6,FALSE)</f>
        <v>669623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45747</v>
      </c>
      <c r="B47" s="37" t="s">
        <v>66</v>
      </c>
      <c r="C47" s="44">
        <f>VLOOKUP(D47,'Holdings Manager'!$C$2:$O$100,13,FALSE)</f>
        <v>43</v>
      </c>
      <c r="D47" s="37">
        <v>2775135</v>
      </c>
      <c r="E47" s="37">
        <v>803054204</v>
      </c>
      <c r="F47" s="46">
        <f>VLOOKUP(D47,'Holdings Manager'!$C$2:$E$100,3,FALSE)</f>
        <v>13396</v>
      </c>
      <c r="G47" s="46">
        <f>VLOOKUP(D47,Sheet1!$C$1:$E$100,3,FALSE)</f>
        <v>13396</v>
      </c>
      <c r="H47" s="38">
        <f t="shared" si="1"/>
        <v>0</v>
      </c>
      <c r="I47" s="46">
        <f>VLOOKUP(D47,'Holdings Manager'!$C$2:$J$100,8,FALSE)</f>
        <v>268.44</v>
      </c>
      <c r="J47" s="46">
        <f>VLOOKUP(D47,Sheet1!$C$1:$J$100,8,FALSE)</f>
        <v>268.44</v>
      </c>
      <c r="K47" s="39">
        <f t="shared" si="2"/>
        <v>0</v>
      </c>
      <c r="L47" s="46">
        <f>VLOOKUP(D47,'Holdings Manager'!$C$2:$H$100,6,FALSE)</f>
        <v>3596022.24</v>
      </c>
      <c r="M47" s="46">
        <f>VLOOKUP(D47,Sheet1!$C$1:$H$100,6,FALSE)</f>
        <v>3596022.24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45747</v>
      </c>
      <c r="B48" s="37" t="s">
        <v>66</v>
      </c>
      <c r="C48" s="44">
        <f>VLOOKUP(D48,'Holdings Manager'!$C$2:$O$100,13,FALSE)</f>
        <v>43</v>
      </c>
      <c r="D48" s="37">
        <v>2748472</v>
      </c>
      <c r="E48" s="37" t="s">
        <v>267</v>
      </c>
      <c r="F48" s="46">
        <f>VLOOKUP(D48,'Holdings Manager'!$C$2:$E$100,3,FALSE)</f>
        <v>9466</v>
      </c>
      <c r="G48" s="46">
        <f>VLOOKUP(D48,Sheet1!$C$1:$E$100,3,FALSE)</f>
        <v>9466</v>
      </c>
      <c r="H48" s="38">
        <f t="shared" si="1"/>
        <v>0</v>
      </c>
      <c r="I48" s="46">
        <f>VLOOKUP(D48,'Holdings Manager'!$C$2:$J$100,8,FALSE)</f>
        <v>52.14</v>
      </c>
      <c r="J48" s="46">
        <f>VLOOKUP(D48,Sheet1!$C$1:$J$100,8,FALSE)</f>
        <v>52.14</v>
      </c>
      <c r="K48" s="39">
        <f t="shared" si="2"/>
        <v>0</v>
      </c>
      <c r="L48" s="46">
        <f>VLOOKUP(D48,'Holdings Manager'!$C$2:$H$100,6,FALSE)</f>
        <v>493557.24</v>
      </c>
      <c r="M48" s="46">
        <f>VLOOKUP(D48,Sheet1!$C$1:$H$100,6,FALSE)</f>
        <v>493557.24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45747</v>
      </c>
      <c r="B49" s="37" t="s">
        <v>66</v>
      </c>
      <c r="C49" s="44">
        <f>VLOOKUP(D49,'Holdings Manager'!$C$2:$O$100,13,FALSE)</f>
        <v>43</v>
      </c>
      <c r="D49" s="37">
        <v>2747327</v>
      </c>
      <c r="E49" s="37">
        <v>606822104</v>
      </c>
      <c r="F49" s="46">
        <f>VLOOKUP(D49,'Holdings Manager'!$C$2:$E$100,3,FALSE)</f>
        <v>17500</v>
      </c>
      <c r="G49" s="46">
        <f>VLOOKUP(D49,Sheet1!$C$1:$E$100,3,FALSE)</f>
        <v>17500</v>
      </c>
      <c r="H49" s="38">
        <f t="shared" si="1"/>
        <v>0</v>
      </c>
      <c r="I49" s="46">
        <f>VLOOKUP(D49,'Holdings Manager'!$C$2:$J$100,8,FALSE)</f>
        <v>13.63</v>
      </c>
      <c r="J49" s="46">
        <f>VLOOKUP(D49,Sheet1!$C$1:$J$100,8,FALSE)</f>
        <v>13.63</v>
      </c>
      <c r="K49" s="39">
        <f t="shared" si="2"/>
        <v>0</v>
      </c>
      <c r="L49" s="46">
        <f>VLOOKUP(D49,'Holdings Manager'!$C$2:$H$100,6,FALSE)</f>
        <v>238525</v>
      </c>
      <c r="M49" s="46">
        <f>VLOOKUP(D49,Sheet1!$C$1:$H$100,6,FALSE)</f>
        <v>238525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45747</v>
      </c>
      <c r="B50" s="37" t="s">
        <v>66</v>
      </c>
      <c r="C50" s="44">
        <f>VLOOKUP(D50,'Holdings Manager'!$C$2:$O$100,13,FALSE)</f>
        <v>43</v>
      </c>
      <c r="D50" s="37">
        <v>2739001</v>
      </c>
      <c r="E50" s="37">
        <v>775781206</v>
      </c>
      <c r="F50" s="46">
        <f>VLOOKUP(D50,'Holdings Manager'!$C$2:$E$100,3,FALSE)</f>
        <v>287241</v>
      </c>
      <c r="G50" s="46">
        <f>VLOOKUP(D50,Sheet1!$C$1:$E$100,3,FALSE)</f>
        <v>287241</v>
      </c>
      <c r="H50" s="38">
        <f t="shared" si="1"/>
        <v>0</v>
      </c>
      <c r="I50" s="46">
        <f>VLOOKUP(D50,'Holdings Manager'!$C$2:$J$100,8,FALSE)</f>
        <v>9.81</v>
      </c>
      <c r="J50" s="46">
        <f>VLOOKUP(D50,Sheet1!$C$1:$J$100,8,FALSE)</f>
        <v>9.81</v>
      </c>
      <c r="K50" s="39">
        <f t="shared" si="2"/>
        <v>0</v>
      </c>
      <c r="L50" s="46">
        <f>VLOOKUP(D50,'Holdings Manager'!$C$2:$H$100,6,FALSE)</f>
        <v>2817834.21</v>
      </c>
      <c r="M50" s="46">
        <f>VLOOKUP(D50,Sheet1!$C$1:$H$100,6,FALSE)</f>
        <v>2817834.21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45747</v>
      </c>
      <c r="B51" s="37" t="s">
        <v>66</v>
      </c>
      <c r="C51" s="44">
        <f>VLOOKUP(D51,'Holdings Manager'!$C$2:$O$100,13,FALSE)</f>
        <v>43</v>
      </c>
      <c r="D51" s="37">
        <v>2704485</v>
      </c>
      <c r="E51" s="37">
        <v>705015105</v>
      </c>
      <c r="F51" s="46">
        <f>VLOOKUP(D51,'Holdings Manager'!$C$2:$E$100,3,FALSE)</f>
        <v>57752</v>
      </c>
      <c r="G51" s="46">
        <f>VLOOKUP(D51,Sheet1!$C$1:$E$100,3,FALSE)</f>
        <v>57752</v>
      </c>
      <c r="H51" s="38">
        <f t="shared" si="1"/>
        <v>0</v>
      </c>
      <c r="I51" s="46">
        <f>VLOOKUP(D51,'Holdings Manager'!$C$2:$J$100,8,FALSE)</f>
        <v>16.010000000000002</v>
      </c>
      <c r="J51" s="46">
        <f>VLOOKUP(D51,Sheet1!$C$1:$J$100,8,FALSE)</f>
        <v>16.010000000000002</v>
      </c>
      <c r="K51" s="39">
        <f t="shared" si="2"/>
        <v>0</v>
      </c>
      <c r="L51" s="46">
        <f>VLOOKUP(D51,'Holdings Manager'!$C$2:$H$100,6,FALSE)</f>
        <v>924609.52</v>
      </c>
      <c r="M51" s="46">
        <f>VLOOKUP(D51,Sheet1!$C$1:$H$100,6,FALSE)</f>
        <v>924609.52</v>
      </c>
      <c r="N51" s="39">
        <f t="shared" si="3"/>
        <v>0</v>
      </c>
      <c r="O51" s="46">
        <f>IFERROR(SUMIF('Accruals Manager'!$B$2:$B$100,D51,'Accruals Manager'!$C$2:$C$100),0)</f>
        <v>12079.41</v>
      </c>
      <c r="P51" s="46">
        <v>12079.41</v>
      </c>
      <c r="Q51" s="38">
        <f t="shared" si="0"/>
        <v>0</v>
      </c>
      <c r="R51" s="40"/>
      <c r="S51" s="40"/>
    </row>
    <row r="52" spans="1:19" x14ac:dyDescent="0.2">
      <c r="A52" s="43">
        <v>45747</v>
      </c>
      <c r="B52" s="37" t="s">
        <v>66</v>
      </c>
      <c r="C52" s="44">
        <f>VLOOKUP(D52,'Holdings Manager'!$C$2:$O$100,13,FALSE)</f>
        <v>41</v>
      </c>
      <c r="D52" s="37">
        <v>2655657</v>
      </c>
      <c r="E52" s="37">
        <v>683715106</v>
      </c>
      <c r="F52" s="46">
        <f>VLOOKUP(D52,'Holdings Manager'!$C$2:$E$100,3,FALSE)</f>
        <v>34190</v>
      </c>
      <c r="G52" s="46">
        <f>VLOOKUP(D52,Sheet1!$C$1:$E$100,3,FALSE)</f>
        <v>34190</v>
      </c>
      <c r="H52" s="38">
        <f t="shared" si="1"/>
        <v>0</v>
      </c>
      <c r="I52" s="46">
        <f>VLOOKUP(D52,'Holdings Manager'!$C$2:$J$100,8,FALSE)</f>
        <v>25.26</v>
      </c>
      <c r="J52" s="46">
        <f>VLOOKUP(D52,Sheet1!$C$1:$J$100,8,FALSE)</f>
        <v>25.26</v>
      </c>
      <c r="K52" s="39">
        <f t="shared" si="2"/>
        <v>0</v>
      </c>
      <c r="L52" s="46">
        <f>VLOOKUP(D52,'Holdings Manager'!$C$2:$H$100,6,FALSE)</f>
        <v>863639.4</v>
      </c>
      <c r="M52" s="46">
        <f>VLOOKUP(D52,Sheet1!$C$1:$H$100,6,FALSE)</f>
        <v>863639.4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45747</v>
      </c>
      <c r="B53" s="37" t="s">
        <v>66</v>
      </c>
      <c r="C53" s="44">
        <f>VLOOKUP(D53,'Holdings Manager'!$C$2:$O$100,13,FALSE)</f>
        <v>43</v>
      </c>
      <c r="D53" s="37">
        <v>2651202</v>
      </c>
      <c r="E53" s="37">
        <v>670100205</v>
      </c>
      <c r="F53" s="46">
        <f>VLOOKUP(D53,'Holdings Manager'!$C$2:$E$100,3,FALSE)</f>
        <v>15994</v>
      </c>
      <c r="G53" s="46">
        <f>VLOOKUP(D53,Sheet1!$C$1:$E$100,3,FALSE)</f>
        <v>15994</v>
      </c>
      <c r="H53" s="38">
        <f t="shared" si="1"/>
        <v>0</v>
      </c>
      <c r="I53" s="46">
        <f>VLOOKUP(D53,'Holdings Manager'!$C$2:$J$100,8,FALSE)</f>
        <v>69.44</v>
      </c>
      <c r="J53" s="46">
        <f>VLOOKUP(D53,Sheet1!$C$1:$J$100,8,FALSE)</f>
        <v>69.44</v>
      </c>
      <c r="K53" s="39">
        <f t="shared" si="2"/>
        <v>0</v>
      </c>
      <c r="L53" s="46">
        <f>VLOOKUP(D53,'Holdings Manager'!$C$2:$H$100,6,FALSE)</f>
        <v>1110623.3600000001</v>
      </c>
      <c r="M53" s="46">
        <f>VLOOKUP(D53,Sheet1!$C$1:$H$100,6,FALSE)</f>
        <v>1110623.3600000001</v>
      </c>
      <c r="N53" s="39">
        <f t="shared" si="3"/>
        <v>0</v>
      </c>
      <c r="O53" s="46">
        <f>IFERROR(SUMIF('Accruals Manager'!$B$2:$B$100,D53,'Accruals Manager'!$C$2:$C$100),0)</f>
        <v>17580.7</v>
      </c>
      <c r="P53" s="46">
        <v>17580.7</v>
      </c>
      <c r="Q53" s="38">
        <f t="shared" si="0"/>
        <v>0</v>
      </c>
      <c r="R53" s="40"/>
      <c r="S53" s="40"/>
    </row>
    <row r="54" spans="1:19" x14ac:dyDescent="0.2">
      <c r="A54" s="43">
        <v>45747</v>
      </c>
      <c r="B54" s="37" t="s">
        <v>66</v>
      </c>
      <c r="C54" s="44">
        <f>VLOOKUP(D54,'Holdings Manager'!$C$2:$O$100,13,FALSE)</f>
        <v>43</v>
      </c>
      <c r="D54" s="37">
        <v>2640891</v>
      </c>
      <c r="E54" s="37">
        <v>654902204</v>
      </c>
      <c r="F54" s="46">
        <f>VLOOKUP(D54,'Holdings Manager'!$C$2:$E$100,3,FALSE)</f>
        <v>168916</v>
      </c>
      <c r="G54" s="46">
        <f>VLOOKUP(D54,Sheet1!$C$1:$E$100,3,FALSE)</f>
        <v>168916</v>
      </c>
      <c r="H54" s="38">
        <f t="shared" si="1"/>
        <v>0</v>
      </c>
      <c r="I54" s="46">
        <f>VLOOKUP(D54,'Holdings Manager'!$C$2:$J$100,8,FALSE)</f>
        <v>5.27</v>
      </c>
      <c r="J54" s="46">
        <f>VLOOKUP(D54,Sheet1!$C$1:$J$100,8,FALSE)</f>
        <v>5.27</v>
      </c>
      <c r="K54" s="39">
        <f t="shared" si="2"/>
        <v>0</v>
      </c>
      <c r="L54" s="46">
        <f>VLOOKUP(D54,'Holdings Manager'!$C$2:$H$100,6,FALSE)</f>
        <v>890187.32</v>
      </c>
      <c r="M54" s="46">
        <f>VLOOKUP(D54,Sheet1!$C$1:$H$100,6,FALSE)</f>
        <v>890187.32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45747</v>
      </c>
      <c r="B55" s="37" t="s">
        <v>66</v>
      </c>
      <c r="C55" s="44">
        <f>VLOOKUP(D55,'Holdings Manager'!$C$2:$O$100,13,FALSE)</f>
        <v>43</v>
      </c>
      <c r="D55" s="37">
        <v>2620105</v>
      </c>
      <c r="E55" s="37" t="s">
        <v>275</v>
      </c>
      <c r="F55" s="46">
        <f>VLOOKUP(D55,'Holdings Manager'!$C$2:$E$100,3,FALSE)</f>
        <v>13243</v>
      </c>
      <c r="G55" s="46">
        <f>VLOOKUP(D55,Sheet1!$C$1:$E$100,3,FALSE)</f>
        <v>13243</v>
      </c>
      <c r="H55" s="38">
        <f t="shared" si="1"/>
        <v>0</v>
      </c>
      <c r="I55" s="46">
        <f>VLOOKUP(D55,'Holdings Manager'!$C$2:$J$100,8,FALSE)</f>
        <v>111.48</v>
      </c>
      <c r="J55" s="46">
        <f>VLOOKUP(D55,Sheet1!$C$1:$J$100,8,FALSE)</f>
        <v>111.48</v>
      </c>
      <c r="K55" s="39">
        <f t="shared" si="2"/>
        <v>0</v>
      </c>
      <c r="L55" s="46">
        <f>VLOOKUP(D55,'Holdings Manager'!$C$2:$H$100,6,FALSE)</f>
        <v>1476329.64</v>
      </c>
      <c r="M55" s="46">
        <f>VLOOKUP(D55,Sheet1!$C$1:$H$100,6,FALSE)</f>
        <v>1476329.64</v>
      </c>
      <c r="N55" s="39">
        <f t="shared" si="3"/>
        <v>0</v>
      </c>
      <c r="O55" s="46">
        <f>IFERROR(SUMIF('Accruals Manager'!$B$2:$B$100,D55,'Accruals Manager'!$C$2:$C$100),0)</f>
        <v>51244.33</v>
      </c>
      <c r="P55" s="46">
        <v>51244.33</v>
      </c>
      <c r="Q55" s="38">
        <f t="shared" si="0"/>
        <v>0</v>
      </c>
      <c r="R55" s="40"/>
      <c r="S55" s="40"/>
    </row>
    <row r="56" spans="1:19" x14ac:dyDescent="0.2">
      <c r="A56" s="43">
        <v>45747</v>
      </c>
      <c r="B56" s="37" t="s">
        <v>66</v>
      </c>
      <c r="C56" s="44">
        <f>VLOOKUP(D56,'Holdings Manager'!$C$2:$O$100,13,FALSE)</f>
        <v>43</v>
      </c>
      <c r="D56" s="37">
        <v>2615565</v>
      </c>
      <c r="E56" s="37" t="s">
        <v>277</v>
      </c>
      <c r="F56" s="46">
        <f>VLOOKUP(D56,'Holdings Manager'!$C$2:$E$100,3,FALSE)</f>
        <v>36988</v>
      </c>
      <c r="G56" s="46">
        <f>VLOOKUP(D56,Sheet1!$C$1:$E$100,3,FALSE)</f>
        <v>36988</v>
      </c>
      <c r="H56" s="38">
        <f t="shared" si="1"/>
        <v>0</v>
      </c>
      <c r="I56" s="46">
        <f>VLOOKUP(D56,'Holdings Manager'!$C$2:$J$100,8,FALSE)</f>
        <v>28.37</v>
      </c>
      <c r="J56" s="46">
        <f>VLOOKUP(D56,Sheet1!$C$1:$J$100,8,FALSE)</f>
        <v>28.37</v>
      </c>
      <c r="K56" s="39">
        <f t="shared" si="2"/>
        <v>0</v>
      </c>
      <c r="L56" s="46">
        <f>VLOOKUP(D56,'Holdings Manager'!$C$2:$H$100,6,FALSE)</f>
        <v>1049349.56</v>
      </c>
      <c r="M56" s="46">
        <f>VLOOKUP(D56,Sheet1!$C$1:$H$100,6,FALSE)</f>
        <v>1049349.56</v>
      </c>
      <c r="N56" s="39">
        <f t="shared" si="3"/>
        <v>0</v>
      </c>
      <c r="O56" s="46">
        <f>IFERROR(SUMIF('Accruals Manager'!$B$2:$B$100,D56,'Accruals Manager'!$C$2:$C$100),0)</f>
        <v>17088.46</v>
      </c>
      <c r="P56" s="46">
        <v>17088.46</v>
      </c>
      <c r="Q56" s="38">
        <f t="shared" si="0"/>
        <v>0</v>
      </c>
      <c r="R56" s="40"/>
      <c r="S56" s="40"/>
    </row>
    <row r="57" spans="1:19" x14ac:dyDescent="0.2">
      <c r="A57" s="43">
        <v>45747</v>
      </c>
      <c r="B57" s="37" t="s">
        <v>66</v>
      </c>
      <c r="C57" s="44">
        <f>VLOOKUP(D57,'Holdings Manager'!$C$2:$O$100,13,FALSE)</f>
        <v>43</v>
      </c>
      <c r="D57" s="37">
        <v>2544346</v>
      </c>
      <c r="E57" s="37">
        <v>539439109</v>
      </c>
      <c r="F57" s="46">
        <f>VLOOKUP(D57,'Holdings Manager'!$C$2:$E$100,3,FALSE)</f>
        <v>426012</v>
      </c>
      <c r="G57" s="46">
        <f>VLOOKUP(D57,Sheet1!$C$1:$E$100,3,FALSE)</f>
        <v>426012</v>
      </c>
      <c r="H57" s="38">
        <f t="shared" si="1"/>
        <v>0</v>
      </c>
      <c r="I57" s="46">
        <f>VLOOKUP(D57,'Holdings Manager'!$C$2:$J$100,8,FALSE)</f>
        <v>3.82</v>
      </c>
      <c r="J57" s="46">
        <f>VLOOKUP(D57,Sheet1!$C$1:$J$100,8,FALSE)</f>
        <v>3.82</v>
      </c>
      <c r="K57" s="39">
        <f t="shared" si="2"/>
        <v>0</v>
      </c>
      <c r="L57" s="46">
        <f>VLOOKUP(D57,'Holdings Manager'!$C$2:$H$100,6,FALSE)</f>
        <v>1627365.84</v>
      </c>
      <c r="M57" s="46">
        <f>VLOOKUP(D57,Sheet1!$C$1:$H$100,6,FALSE)</f>
        <v>1627365.84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45747</v>
      </c>
      <c r="B58" s="37" t="s">
        <v>66</v>
      </c>
      <c r="C58" s="44">
        <f>VLOOKUP(D58,'Holdings Manager'!$C$2:$O$100,13,FALSE)</f>
        <v>43</v>
      </c>
      <c r="D58" s="37">
        <v>2430025</v>
      </c>
      <c r="E58" s="37">
        <v>861012102</v>
      </c>
      <c r="F58" s="46">
        <f>VLOOKUP(D58,'Holdings Manager'!$C$2:$E$100,3,FALSE)</f>
        <v>45709</v>
      </c>
      <c r="G58" s="46">
        <f>VLOOKUP(D58,Sheet1!$C$1:$E$100,3,FALSE)</f>
        <v>45709</v>
      </c>
      <c r="H58" s="38">
        <f t="shared" si="1"/>
        <v>0</v>
      </c>
      <c r="I58" s="46">
        <f>VLOOKUP(D58,'Holdings Manager'!$C$2:$J$100,8,FALSE)</f>
        <v>21.96</v>
      </c>
      <c r="J58" s="46">
        <f>VLOOKUP(D58,Sheet1!$C$1:$J$100,8,FALSE)</f>
        <v>21.96</v>
      </c>
      <c r="K58" s="39">
        <f t="shared" si="2"/>
        <v>0</v>
      </c>
      <c r="L58" s="46">
        <f>VLOOKUP(D58,'Holdings Manager'!$C$2:$H$100,6,FALSE)</f>
        <v>1003769.64</v>
      </c>
      <c r="M58" s="46">
        <f>VLOOKUP(D58,Sheet1!$C$1:$H$100,6,FALSE)</f>
        <v>1003769.64</v>
      </c>
      <c r="N58" s="39">
        <f t="shared" si="3"/>
        <v>0</v>
      </c>
      <c r="O58" s="46">
        <f>IFERROR(SUMIF('Accruals Manager'!$B$2:$B$100,D58,'Accruals Manager'!$C$2:$C$100),0)</f>
        <v>4113.8100000000004</v>
      </c>
      <c r="P58" s="46">
        <v>4113.8100000000004</v>
      </c>
      <c r="Q58" s="38">
        <f t="shared" si="0"/>
        <v>0</v>
      </c>
      <c r="R58" s="40"/>
      <c r="S58" s="40"/>
    </row>
    <row r="59" spans="1:19" x14ac:dyDescent="0.2">
      <c r="A59" s="43">
        <v>45747</v>
      </c>
      <c r="B59" s="37" t="s">
        <v>66</v>
      </c>
      <c r="C59" s="44">
        <f>VLOOKUP(D59,'Holdings Manager'!$C$2:$O$100,13,FALSE)</f>
        <v>43</v>
      </c>
      <c r="D59" s="37">
        <v>2402444</v>
      </c>
      <c r="E59" s="37">
        <v>686330101</v>
      </c>
      <c r="F59" s="46">
        <f>VLOOKUP(D59,'Holdings Manager'!$C$2:$E$100,3,FALSE)</f>
        <v>138175</v>
      </c>
      <c r="G59" s="46">
        <f>VLOOKUP(D59,Sheet1!$C$1:$E$100,3,FALSE)</f>
        <v>138175</v>
      </c>
      <c r="H59" s="38">
        <f t="shared" si="1"/>
        <v>0</v>
      </c>
      <c r="I59" s="46">
        <f>VLOOKUP(D59,'Holdings Manager'!$C$2:$J$100,8,FALSE)</f>
        <v>20.89</v>
      </c>
      <c r="J59" s="46">
        <f>VLOOKUP(D59,Sheet1!$C$1:$J$100,8,FALSE)</f>
        <v>20.89</v>
      </c>
      <c r="K59" s="39">
        <f t="shared" si="2"/>
        <v>0</v>
      </c>
      <c r="L59" s="46">
        <f>VLOOKUP(D59,'Holdings Manager'!$C$2:$H$100,6,FALSE)</f>
        <v>2886475.75</v>
      </c>
      <c r="M59" s="46">
        <f>VLOOKUP(D59,Sheet1!$C$1:$H$100,6,FALSE)</f>
        <v>2886475.75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45747</v>
      </c>
      <c r="B60" s="37" t="s">
        <v>66</v>
      </c>
      <c r="C60" s="44">
        <f>VLOOKUP(D60,'Holdings Manager'!$C$2:$O$100,13,FALSE)</f>
        <v>41</v>
      </c>
      <c r="D60" s="37">
        <v>2311614</v>
      </c>
      <c r="E60" s="37" t="s">
        <v>282</v>
      </c>
      <c r="F60" s="46">
        <f>VLOOKUP(D60,'Holdings Manager'!$C$2:$E$100,3,FALSE)</f>
        <v>11681</v>
      </c>
      <c r="G60" s="46">
        <f>VLOOKUP(D60,Sheet1!$C$1:$E$100,3,FALSE)</f>
        <v>11681</v>
      </c>
      <c r="H60" s="38">
        <f t="shared" si="1"/>
        <v>0</v>
      </c>
      <c r="I60" s="46">
        <f>VLOOKUP(D60,'Holdings Manager'!$C$2:$J$100,8,FALSE)</f>
        <v>383.68</v>
      </c>
      <c r="J60" s="46">
        <f>VLOOKUP(D60,Sheet1!$C$1:$J$100,8,FALSE)</f>
        <v>383.68</v>
      </c>
      <c r="K60" s="39">
        <f t="shared" si="2"/>
        <v>0</v>
      </c>
      <c r="L60" s="46">
        <f>VLOOKUP(D60,'Holdings Manager'!$C$2:$H$100,6,FALSE)</f>
        <v>4481766.08</v>
      </c>
      <c r="M60" s="46">
        <f>VLOOKUP(D60,Sheet1!$C$1:$H$100,6,FALSE)</f>
        <v>4481766.08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45747</v>
      </c>
      <c r="B61" s="37" t="s">
        <v>66</v>
      </c>
      <c r="C61" s="44">
        <f>VLOOKUP(D61,'Holdings Manager'!$C$2:$O$100,13,FALSE)</f>
        <v>41</v>
      </c>
      <c r="D61" s="37">
        <v>2181334</v>
      </c>
      <c r="E61" s="37" t="s">
        <v>284</v>
      </c>
      <c r="F61" s="46">
        <f>VLOOKUP(D61,'Holdings Manager'!$C$2:$E$100,3,FALSE)</f>
        <v>13295</v>
      </c>
      <c r="G61" s="46">
        <f>VLOOKUP(D61,Sheet1!$C$1:$E$100,3,FALSE)</f>
        <v>13295</v>
      </c>
      <c r="H61" s="38">
        <f t="shared" si="1"/>
        <v>0</v>
      </c>
      <c r="I61" s="46">
        <f>VLOOKUP(D61,'Holdings Manager'!$C$2:$J$100,8,FALSE)</f>
        <v>227.92</v>
      </c>
      <c r="J61" s="46">
        <f>VLOOKUP(D61,Sheet1!$C$1:$J$100,8,FALSE)</f>
        <v>227.92</v>
      </c>
      <c r="K61" s="39">
        <f t="shared" si="2"/>
        <v>0</v>
      </c>
      <c r="L61" s="46">
        <f>VLOOKUP(D61,'Holdings Manager'!$C$2:$H$100,6,FALSE)</f>
        <v>3030196.4</v>
      </c>
      <c r="M61" s="46">
        <f>VLOOKUP(D61,Sheet1!$C$1:$H$100,6,FALSE)</f>
        <v>3030196.4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45747</v>
      </c>
      <c r="B62" s="37" t="s">
        <v>66</v>
      </c>
      <c r="C62" s="44">
        <f>VLOOKUP(D62,'Holdings Manager'!$C$2:$O$100,13,FALSE)</f>
        <v>41</v>
      </c>
      <c r="D62" s="37">
        <v>2125097</v>
      </c>
      <c r="E62" s="37">
        <v>124765108</v>
      </c>
      <c r="F62" s="46">
        <f>VLOOKUP(D62,'Holdings Manager'!$C$2:$E$100,3,FALSE)</f>
        <v>36153</v>
      </c>
      <c r="G62" s="46">
        <f>VLOOKUP(D62,Sheet1!$C$1:$E$100,3,FALSE)</f>
        <v>36153</v>
      </c>
      <c r="H62" s="38">
        <f t="shared" si="1"/>
        <v>0</v>
      </c>
      <c r="I62" s="46">
        <f>VLOOKUP(D62,'Holdings Manager'!$C$2:$J$100,8,FALSE)</f>
        <v>24.59</v>
      </c>
      <c r="J62" s="46">
        <f>VLOOKUP(D62,Sheet1!$C$1:$J$100,8,FALSE)</f>
        <v>24.59</v>
      </c>
      <c r="K62" s="39">
        <f t="shared" si="2"/>
        <v>0</v>
      </c>
      <c r="L62" s="46">
        <f>VLOOKUP(D62,'Holdings Manager'!$C$2:$H$100,6,FALSE)</f>
        <v>889002.27</v>
      </c>
      <c r="M62" s="46">
        <f>VLOOKUP(D62,Sheet1!$C$1:$H$100,6,FALSE)</f>
        <v>889002.27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45747</v>
      </c>
      <c r="B63" s="37" t="s">
        <v>66</v>
      </c>
      <c r="C63" s="44">
        <f>VLOOKUP(D63,'Holdings Manager'!$C$2:$O$100,13,FALSE)</f>
        <v>41</v>
      </c>
      <c r="D63" s="37">
        <v>2124533</v>
      </c>
      <c r="E63" s="37">
        <v>878742204</v>
      </c>
      <c r="F63" s="46">
        <f>VLOOKUP(D63,'Holdings Manager'!$C$2:$E$100,3,FALSE)</f>
        <v>29134</v>
      </c>
      <c r="G63" s="46">
        <f>VLOOKUP(D63,Sheet1!$C$1:$E$100,3,FALSE)</f>
        <v>29134</v>
      </c>
      <c r="H63" s="38">
        <f t="shared" si="1"/>
        <v>0</v>
      </c>
      <c r="I63" s="46">
        <f>VLOOKUP(D63,'Holdings Manager'!$C$2:$J$100,8,FALSE)</f>
        <v>36.43</v>
      </c>
      <c r="J63" s="46">
        <f>VLOOKUP(D63,Sheet1!$C$1:$J$100,8,FALSE)</f>
        <v>36.43</v>
      </c>
      <c r="K63" s="39">
        <f t="shared" si="2"/>
        <v>0</v>
      </c>
      <c r="L63" s="46">
        <f>VLOOKUP(D63,'Holdings Manager'!$C$2:$H$100,6,FALSE)</f>
        <v>1061351.6200000001</v>
      </c>
      <c r="M63" s="46">
        <f>VLOOKUP(D63,Sheet1!$C$1:$H$100,6,FALSE)</f>
        <v>1061351.6200000001</v>
      </c>
      <c r="N63" s="39">
        <f t="shared" si="3"/>
        <v>0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/>
      <c r="S63" s="40"/>
    </row>
    <row r="64" spans="1:19" x14ac:dyDescent="0.2">
      <c r="A64" s="43">
        <v>45747</v>
      </c>
      <c r="B64" s="37" t="s">
        <v>66</v>
      </c>
      <c r="C64" s="44">
        <f>VLOOKUP(D64,'Holdings Manager'!$C$2:$O$100,13,FALSE)</f>
        <v>43</v>
      </c>
      <c r="D64" s="37">
        <v>2031730</v>
      </c>
      <c r="E64" s="37">
        <v>294821608</v>
      </c>
      <c r="F64" s="46">
        <f>VLOOKUP(D64,'Holdings Manager'!$C$2:$E$100,3,FALSE)</f>
        <v>106536</v>
      </c>
      <c r="G64" s="46">
        <f>VLOOKUP(D64,Sheet1!$C$1:$E$100,3,FALSE)</f>
        <v>106536</v>
      </c>
      <c r="H64" s="38">
        <f t="shared" ref="H64:H70" si="4">F64-G64</f>
        <v>0</v>
      </c>
      <c r="I64" s="46">
        <f>VLOOKUP(D64,'Holdings Manager'!$C$2:$J$100,8,FALSE)</f>
        <v>7.76</v>
      </c>
      <c r="J64" s="46">
        <f>VLOOKUP(D64,Sheet1!$C$1:$J$100,8,FALSE)</f>
        <v>7.76</v>
      </c>
      <c r="K64" s="39">
        <f t="shared" ref="K64:K70" si="5">I64-J64</f>
        <v>0</v>
      </c>
      <c r="L64" s="46">
        <f>VLOOKUP(D64,'Holdings Manager'!$C$2:$H$100,6,FALSE)</f>
        <v>826719.36</v>
      </c>
      <c r="M64" s="46">
        <f>VLOOKUP(D64,Sheet1!$C$1:$H$100,6,FALSE)</f>
        <v>826719.36</v>
      </c>
      <c r="N64" s="39">
        <f t="shared" ref="N64:N70" si="6">L64-M64</f>
        <v>0</v>
      </c>
      <c r="O64" s="46">
        <f>IFERROR(SUMIF('Accruals Manager'!$B$2:$B$100,D64,'Accruals Manager'!$C$2:$C$100),0)</f>
        <v>14008.84</v>
      </c>
      <c r="P64" s="46">
        <v>14008.84</v>
      </c>
      <c r="Q64" s="38">
        <f t="shared" ref="Q64:Q70" si="7">O64-P64</f>
        <v>0</v>
      </c>
      <c r="R64" s="40"/>
      <c r="S64" s="40"/>
    </row>
    <row r="65" spans="1:19" x14ac:dyDescent="0.2">
      <c r="A65" s="43">
        <v>45747</v>
      </c>
      <c r="B65" s="37" t="s">
        <v>66</v>
      </c>
      <c r="C65" s="44">
        <f>VLOOKUP(D65,'Holdings Manager'!$C$2:$O$100,13,FALSE)</f>
        <v>41</v>
      </c>
      <c r="D65" s="37" t="s">
        <v>289</v>
      </c>
      <c r="E65" s="37" t="s">
        <v>290</v>
      </c>
      <c r="F65" s="46">
        <f>VLOOKUP(D65,'Holdings Manager'!$C$2:$E$100,3,FALSE)</f>
        <v>113748</v>
      </c>
      <c r="G65" s="46">
        <f>VLOOKUP(D65,Sheet1!$C$1:$E$100,3,FALSE)</f>
        <v>113748</v>
      </c>
      <c r="H65" s="38">
        <f t="shared" si="4"/>
        <v>0</v>
      </c>
      <c r="I65" s="46">
        <f>VLOOKUP(D65,'Holdings Manager'!$C$2:$J$100,8,FALSE)</f>
        <v>12.18</v>
      </c>
      <c r="J65" s="46">
        <f>VLOOKUP(D65,Sheet1!$C$1:$J$100,8,FALSE)</f>
        <v>12.18</v>
      </c>
      <c r="K65" s="39">
        <f t="shared" si="5"/>
        <v>0</v>
      </c>
      <c r="L65" s="46">
        <f>VLOOKUP(D65,'Holdings Manager'!$C$2:$H$100,6,FALSE)</f>
        <v>1788271.26</v>
      </c>
      <c r="M65" s="46">
        <f>VLOOKUP(D65,Sheet1!$C$1:$H$100,6,FALSE)</f>
        <v>1789756.67</v>
      </c>
      <c r="N65" s="39">
        <f t="shared" si="6"/>
        <v>-1485.4099999999162</v>
      </c>
      <c r="O65" s="46">
        <f>IFERROR(SUMIF('Accruals Manager'!$B$2:$B$100,D65,'Accruals Manager'!$C$2:$C$100),0)</f>
        <v>24494.91</v>
      </c>
      <c r="P65" s="46">
        <v>24494.91</v>
      </c>
      <c r="Q65" s="38">
        <f t="shared" si="7"/>
        <v>0</v>
      </c>
      <c r="R65" s="40" t="s">
        <v>387</v>
      </c>
      <c r="S65" s="40"/>
    </row>
    <row r="66" spans="1:19" x14ac:dyDescent="0.2">
      <c r="A66" s="43">
        <v>45747</v>
      </c>
      <c r="B66" s="37" t="s">
        <v>66</v>
      </c>
      <c r="C66" s="44" t="str">
        <f>VLOOKUP(D66,'Holdings Manager'!$C$2:$O$100,13,FALSE)</f>
        <v>SF</v>
      </c>
      <c r="D66" s="37" t="s">
        <v>292</v>
      </c>
      <c r="E66" s="37" t="s">
        <v>292</v>
      </c>
      <c r="F66" s="46"/>
      <c r="G66" s="46"/>
      <c r="H66" s="38">
        <f t="shared" si="4"/>
        <v>0</v>
      </c>
      <c r="I66" s="46">
        <f>VLOOKUP(D66,'Holdings Manager'!$C$2:$J$100,8,FALSE)</f>
        <v>100</v>
      </c>
      <c r="J66" s="46">
        <f t="shared" ref="J66:J70" si="8">I66</f>
        <v>100</v>
      </c>
      <c r="K66" s="39">
        <f t="shared" si="5"/>
        <v>0</v>
      </c>
      <c r="L66" s="46">
        <f>VLOOKUP(D66,'Holdings Manager'!$C$2:$H$100,6,FALSE)</f>
        <v>913942.83</v>
      </c>
      <c r="M66" s="46">
        <f>VLOOKUP(D66,Sheet1!$C$1:$H$100,6,FALSE)</f>
        <v>916471.16</v>
      </c>
      <c r="N66" s="39">
        <f t="shared" si="6"/>
        <v>-2528.3300000000745</v>
      </c>
      <c r="O66" s="46">
        <f>IFERROR(SUMIF('Accruals Manager'!$B$2:$B$100,D66,'Accruals Manager'!$C$2:$C$100),0)</f>
        <v>6230.27</v>
      </c>
      <c r="P66" s="46">
        <v>6230.27</v>
      </c>
      <c r="Q66" s="38">
        <f t="shared" si="7"/>
        <v>0</v>
      </c>
      <c r="R66" s="40" t="s">
        <v>385</v>
      </c>
      <c r="S66" s="40"/>
    </row>
    <row r="67" spans="1:19" x14ac:dyDescent="0.2">
      <c r="A67" s="43">
        <v>45747</v>
      </c>
      <c r="B67" s="37" t="s">
        <v>66</v>
      </c>
      <c r="C67" s="44" t="str">
        <f>VLOOKUP(D67,'Holdings Manager'!$C$2:$O$100,13,FALSE)</f>
        <v>FC</v>
      </c>
      <c r="D67" s="37" t="s">
        <v>191</v>
      </c>
      <c r="E67" s="37" t="s">
        <v>191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8"/>
        <v>1</v>
      </c>
      <c r="K67" s="39">
        <f t="shared" si="5"/>
        <v>0</v>
      </c>
      <c r="L67" s="46">
        <f>VLOOKUP(D67,'Holdings Manager'!$C$2:$H$100,6,FALSE)</f>
        <v>2528.33</v>
      </c>
      <c r="M67" s="46">
        <v>0</v>
      </c>
      <c r="N67" s="39">
        <f t="shared" si="6"/>
        <v>2528.33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 t="s">
        <v>385</v>
      </c>
      <c r="S67" s="40"/>
    </row>
    <row r="68" spans="1:19" x14ac:dyDescent="0.2">
      <c r="A68" s="43">
        <v>45747</v>
      </c>
      <c r="B68" s="37" t="s">
        <v>66</v>
      </c>
      <c r="C68" s="44" t="str">
        <f>VLOOKUP(D68,'Holdings Manager'!$C$2:$O$100,13,FALSE)</f>
        <v>FC</v>
      </c>
      <c r="D68" s="37" t="s">
        <v>206</v>
      </c>
      <c r="E68" s="37" t="s">
        <v>206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si="8"/>
        <v>1</v>
      </c>
      <c r="K68" s="39">
        <f t="shared" si="5"/>
        <v>0</v>
      </c>
      <c r="L68" s="46">
        <f>VLOOKUP(D68,'Holdings Manager'!$C$2:$H$100,6,FALSE)</f>
        <v>112.41</v>
      </c>
      <c r="M68" s="46">
        <f>VLOOKUP(D68,Sheet1!$C$1:$H$100,6,FALSE)</f>
        <v>112.56</v>
      </c>
      <c r="N68" s="39">
        <f t="shared" si="6"/>
        <v>-0.15000000000000568</v>
      </c>
      <c r="O68" s="46">
        <f>IFERROR(SUMIF('Accruals Manager'!$B$2:$B$100,D68,'Accruals Manager'!$C$2:$C$100),0)</f>
        <v>0</v>
      </c>
      <c r="P68" s="46">
        <v>0</v>
      </c>
      <c r="Q68" s="38">
        <f t="shared" si="7"/>
        <v>0</v>
      </c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188</v>
      </c>
      <c r="C2" s="57" t="s">
        <v>189</v>
      </c>
      <c r="D2" s="57" t="s">
        <v>190</v>
      </c>
      <c r="E2">
        <v>8107</v>
      </c>
      <c r="F2">
        <v>905470.83</v>
      </c>
      <c r="G2">
        <v>427.88</v>
      </c>
      <c r="H2">
        <v>3468823.16</v>
      </c>
      <c r="I2" t="s">
        <v>191</v>
      </c>
      <c r="J2">
        <v>427.88</v>
      </c>
      <c r="K2">
        <v>3468823.16</v>
      </c>
      <c r="L2">
        <v>905470.83</v>
      </c>
      <c r="M2" t="s">
        <v>191</v>
      </c>
      <c r="N2" s="34">
        <v>45747</v>
      </c>
      <c r="O2">
        <v>41</v>
      </c>
    </row>
    <row r="3" spans="1:15" x14ac:dyDescent="0.2">
      <c r="A3" t="s">
        <v>66</v>
      </c>
      <c r="B3" t="s">
        <v>192</v>
      </c>
      <c r="C3" s="57" t="s">
        <v>193</v>
      </c>
      <c r="D3" s="57" t="s">
        <v>194</v>
      </c>
      <c r="E3">
        <v>42126</v>
      </c>
      <c r="F3">
        <v>1862346.96</v>
      </c>
      <c r="G3">
        <v>95.385000000000005</v>
      </c>
      <c r="H3">
        <v>4018188.51</v>
      </c>
      <c r="I3" t="s">
        <v>191</v>
      </c>
      <c r="J3">
        <v>95.385000000000005</v>
      </c>
      <c r="K3">
        <v>4018188.51</v>
      </c>
      <c r="L3">
        <v>1862346.96</v>
      </c>
      <c r="M3" t="s">
        <v>191</v>
      </c>
      <c r="N3" s="34">
        <v>45747</v>
      </c>
      <c r="O3">
        <v>41</v>
      </c>
    </row>
    <row r="4" spans="1:15" x14ac:dyDescent="0.2">
      <c r="A4" t="s">
        <v>66</v>
      </c>
      <c r="B4" t="s">
        <v>195</v>
      </c>
      <c r="C4" s="57" t="s">
        <v>196</v>
      </c>
      <c r="D4" s="57" t="s">
        <v>197</v>
      </c>
      <c r="E4">
        <v>10454</v>
      </c>
      <c r="F4">
        <v>1269351.07</v>
      </c>
      <c r="G4">
        <v>155.86000000000001</v>
      </c>
      <c r="H4">
        <v>1629360.44</v>
      </c>
      <c r="I4" t="s">
        <v>191</v>
      </c>
      <c r="J4">
        <v>155.86000000000001</v>
      </c>
      <c r="K4">
        <v>1629360.44</v>
      </c>
      <c r="L4">
        <v>1269351.07</v>
      </c>
      <c r="M4" t="s">
        <v>191</v>
      </c>
      <c r="N4" s="34">
        <v>45747</v>
      </c>
      <c r="O4">
        <v>43</v>
      </c>
    </row>
    <row r="5" spans="1:15" x14ac:dyDescent="0.2">
      <c r="A5" t="s">
        <v>66</v>
      </c>
      <c r="B5" t="s">
        <v>198</v>
      </c>
      <c r="C5" s="57" t="s">
        <v>199</v>
      </c>
      <c r="D5" s="57">
        <v>799926100</v>
      </c>
      <c r="E5">
        <v>4782</v>
      </c>
      <c r="F5">
        <v>200211.12</v>
      </c>
      <c r="G5">
        <v>41.92</v>
      </c>
      <c r="H5">
        <v>200461.44</v>
      </c>
      <c r="I5" t="s">
        <v>191</v>
      </c>
      <c r="J5">
        <v>41.92</v>
      </c>
      <c r="K5">
        <v>200461.44</v>
      </c>
      <c r="L5">
        <v>200211.12</v>
      </c>
      <c r="M5" t="s">
        <v>191</v>
      </c>
      <c r="N5" s="34">
        <v>45747</v>
      </c>
      <c r="O5">
        <v>43</v>
      </c>
    </row>
    <row r="6" spans="1:15" x14ac:dyDescent="0.2">
      <c r="A6" t="s">
        <v>66</v>
      </c>
      <c r="B6" t="s">
        <v>200</v>
      </c>
      <c r="C6" s="57" t="s">
        <v>201</v>
      </c>
      <c r="D6" s="57" t="s">
        <v>202</v>
      </c>
      <c r="E6">
        <v>105349</v>
      </c>
      <c r="F6">
        <v>1274371.8999999999</v>
      </c>
      <c r="G6">
        <v>30.63</v>
      </c>
      <c r="H6">
        <v>3226839.87</v>
      </c>
      <c r="I6" t="s">
        <v>191</v>
      </c>
      <c r="J6">
        <v>30.63</v>
      </c>
      <c r="K6">
        <v>3226839.87</v>
      </c>
      <c r="L6">
        <v>1274371.8999999999</v>
      </c>
      <c r="M6" t="s">
        <v>191</v>
      </c>
      <c r="N6" s="34">
        <v>45747</v>
      </c>
      <c r="O6">
        <v>41</v>
      </c>
    </row>
    <row r="7" spans="1:15" x14ac:dyDescent="0.2">
      <c r="A7" t="s">
        <v>66</v>
      </c>
      <c r="B7" t="s">
        <v>203</v>
      </c>
      <c r="C7" s="57" t="s">
        <v>204</v>
      </c>
      <c r="D7" s="57" t="s">
        <v>205</v>
      </c>
      <c r="E7">
        <v>64315</v>
      </c>
      <c r="F7">
        <v>1609786.81</v>
      </c>
      <c r="G7">
        <v>37.742207999999998</v>
      </c>
      <c r="H7">
        <v>2427390.11</v>
      </c>
      <c r="I7" t="s">
        <v>191</v>
      </c>
      <c r="J7">
        <v>34.94</v>
      </c>
      <c r="K7">
        <v>2247166.1</v>
      </c>
      <c r="L7">
        <v>1417502.6</v>
      </c>
      <c r="M7" t="s">
        <v>206</v>
      </c>
      <c r="N7" s="34">
        <v>45747</v>
      </c>
      <c r="O7">
        <v>41</v>
      </c>
    </row>
    <row r="8" spans="1:15" x14ac:dyDescent="0.2">
      <c r="A8" t="s">
        <v>66</v>
      </c>
      <c r="B8" t="s">
        <v>207</v>
      </c>
      <c r="C8" s="57" t="s">
        <v>208</v>
      </c>
      <c r="D8" s="57" t="s">
        <v>209</v>
      </c>
      <c r="E8">
        <v>26163</v>
      </c>
      <c r="F8">
        <v>1684373.94</v>
      </c>
      <c r="G8">
        <v>99.83</v>
      </c>
      <c r="H8">
        <v>2611852.29</v>
      </c>
      <c r="I8" t="s">
        <v>191</v>
      </c>
      <c r="J8">
        <v>99.83</v>
      </c>
      <c r="K8">
        <v>2611852.29</v>
      </c>
      <c r="L8">
        <v>1684373.94</v>
      </c>
      <c r="M8" t="s">
        <v>191</v>
      </c>
      <c r="N8" s="34">
        <v>45747</v>
      </c>
      <c r="O8">
        <v>41</v>
      </c>
    </row>
    <row r="9" spans="1:15" x14ac:dyDescent="0.2">
      <c r="A9" t="s">
        <v>66</v>
      </c>
      <c r="B9" t="s">
        <v>210</v>
      </c>
      <c r="C9" s="57" t="s">
        <v>211</v>
      </c>
      <c r="D9" s="57" t="s">
        <v>212</v>
      </c>
      <c r="E9">
        <v>27420</v>
      </c>
      <c r="F9">
        <v>1634576.28</v>
      </c>
      <c r="G9">
        <v>109.59</v>
      </c>
      <c r="H9">
        <v>3004957.8</v>
      </c>
      <c r="I9" t="s">
        <v>191</v>
      </c>
      <c r="J9">
        <v>109.59</v>
      </c>
      <c r="K9">
        <v>3004957.8</v>
      </c>
      <c r="L9">
        <v>1634576.28</v>
      </c>
      <c r="M9" t="s">
        <v>191</v>
      </c>
      <c r="N9" s="34">
        <v>45747</v>
      </c>
      <c r="O9">
        <v>43</v>
      </c>
    </row>
    <row r="10" spans="1:15" x14ac:dyDescent="0.2">
      <c r="A10" t="s">
        <v>66</v>
      </c>
      <c r="B10" t="s">
        <v>213</v>
      </c>
      <c r="C10" s="57" t="s">
        <v>214</v>
      </c>
      <c r="D10" s="57" t="s">
        <v>215</v>
      </c>
      <c r="E10">
        <v>3609</v>
      </c>
      <c r="F10">
        <v>2673475.5099999998</v>
      </c>
      <c r="G10">
        <v>662.63</v>
      </c>
      <c r="H10">
        <v>2391431.67</v>
      </c>
      <c r="I10" t="s">
        <v>191</v>
      </c>
      <c r="J10">
        <v>662.63</v>
      </c>
      <c r="K10">
        <v>2391431.67</v>
      </c>
      <c r="L10">
        <v>2673475.5099999998</v>
      </c>
      <c r="M10" t="s">
        <v>191</v>
      </c>
      <c r="N10" s="34">
        <v>45747</v>
      </c>
      <c r="O10">
        <v>43</v>
      </c>
    </row>
    <row r="11" spans="1:15" x14ac:dyDescent="0.2">
      <c r="A11" t="s">
        <v>66</v>
      </c>
      <c r="B11" t="s">
        <v>216</v>
      </c>
      <c r="C11" s="57" t="s">
        <v>217</v>
      </c>
      <c r="D11" s="57">
        <v>398438408</v>
      </c>
      <c r="E11">
        <v>77906</v>
      </c>
      <c r="F11">
        <v>1333236.42</v>
      </c>
      <c r="G11">
        <v>7.11</v>
      </c>
      <c r="H11">
        <v>553911.66</v>
      </c>
      <c r="I11" t="s">
        <v>191</v>
      </c>
      <c r="J11">
        <v>7.11</v>
      </c>
      <c r="K11">
        <v>553911.66</v>
      </c>
      <c r="L11">
        <v>1333236.42</v>
      </c>
      <c r="M11" t="s">
        <v>191</v>
      </c>
      <c r="N11" s="34">
        <v>45747</v>
      </c>
      <c r="O11">
        <v>43</v>
      </c>
    </row>
    <row r="12" spans="1:15" x14ac:dyDescent="0.2">
      <c r="A12" t="s">
        <v>66</v>
      </c>
      <c r="B12" t="s">
        <v>218</v>
      </c>
      <c r="C12" s="57" t="s">
        <v>219</v>
      </c>
      <c r="D12" s="57" t="s">
        <v>220</v>
      </c>
      <c r="E12">
        <v>63100</v>
      </c>
      <c r="F12">
        <v>802989</v>
      </c>
      <c r="G12">
        <v>13.76</v>
      </c>
      <c r="H12">
        <v>868256</v>
      </c>
      <c r="I12" t="s">
        <v>191</v>
      </c>
      <c r="J12">
        <v>13.76</v>
      </c>
      <c r="K12">
        <v>868256</v>
      </c>
      <c r="L12">
        <v>802989</v>
      </c>
      <c r="M12" t="s">
        <v>191</v>
      </c>
      <c r="N12" s="34">
        <v>45747</v>
      </c>
      <c r="O12">
        <v>43</v>
      </c>
    </row>
    <row r="13" spans="1:15" x14ac:dyDescent="0.2">
      <c r="A13" t="s">
        <v>66</v>
      </c>
      <c r="B13" t="s">
        <v>221</v>
      </c>
      <c r="C13" s="57" t="s">
        <v>222</v>
      </c>
      <c r="D13" s="57">
        <v>202712600</v>
      </c>
      <c r="E13">
        <v>11424</v>
      </c>
      <c r="F13">
        <v>816101.2</v>
      </c>
      <c r="G13">
        <v>94.74</v>
      </c>
      <c r="H13">
        <v>1082309.76</v>
      </c>
      <c r="I13" t="s">
        <v>191</v>
      </c>
      <c r="J13">
        <v>94.74</v>
      </c>
      <c r="K13">
        <v>1082309.76</v>
      </c>
      <c r="L13">
        <v>816101.2</v>
      </c>
      <c r="M13" t="s">
        <v>191</v>
      </c>
      <c r="N13" s="34">
        <v>45747</v>
      </c>
      <c r="O13">
        <v>43</v>
      </c>
    </row>
    <row r="14" spans="1:15" x14ac:dyDescent="0.2">
      <c r="A14" t="s">
        <v>66</v>
      </c>
      <c r="B14" t="s">
        <v>223</v>
      </c>
      <c r="C14" s="57" t="s">
        <v>224</v>
      </c>
      <c r="D14" s="57" t="s">
        <v>225</v>
      </c>
      <c r="E14">
        <v>38036</v>
      </c>
      <c r="F14">
        <v>724686.58</v>
      </c>
      <c r="G14">
        <v>24.924393999999999</v>
      </c>
      <c r="H14">
        <v>948024.26</v>
      </c>
      <c r="I14" t="s">
        <v>191</v>
      </c>
      <c r="J14">
        <v>19.309999999999999</v>
      </c>
      <c r="K14">
        <v>734475.16</v>
      </c>
      <c r="L14">
        <v>560625.9</v>
      </c>
      <c r="M14" t="s">
        <v>226</v>
      </c>
      <c r="N14" s="34">
        <v>45747</v>
      </c>
      <c r="O14">
        <v>41</v>
      </c>
    </row>
    <row r="15" spans="1:15" x14ac:dyDescent="0.2">
      <c r="A15" t="s">
        <v>66</v>
      </c>
      <c r="B15" t="s">
        <v>227</v>
      </c>
      <c r="C15" s="57" t="s">
        <v>228</v>
      </c>
      <c r="D15" s="57" t="s">
        <v>229</v>
      </c>
      <c r="E15">
        <v>24112</v>
      </c>
      <c r="F15">
        <v>2010589.88</v>
      </c>
      <c r="G15">
        <v>103.37519500000001</v>
      </c>
      <c r="H15">
        <v>2492582.69</v>
      </c>
      <c r="I15" t="s">
        <v>191</v>
      </c>
      <c r="J15">
        <v>95.7</v>
      </c>
      <c r="K15">
        <v>2307518.4</v>
      </c>
      <c r="L15">
        <v>1770476.64</v>
      </c>
      <c r="M15" t="s">
        <v>206</v>
      </c>
      <c r="N15" s="34">
        <v>45747</v>
      </c>
      <c r="O15">
        <v>41</v>
      </c>
    </row>
    <row r="16" spans="1:15" x14ac:dyDescent="0.2">
      <c r="A16" t="s">
        <v>66</v>
      </c>
      <c r="B16" t="s">
        <v>230</v>
      </c>
      <c r="C16" s="57" t="s">
        <v>231</v>
      </c>
      <c r="D16" s="57" t="s">
        <v>232</v>
      </c>
      <c r="E16">
        <v>37902</v>
      </c>
      <c r="F16">
        <v>2365005.67</v>
      </c>
      <c r="G16">
        <v>102.17</v>
      </c>
      <c r="H16">
        <v>3872447.34</v>
      </c>
      <c r="I16" t="s">
        <v>191</v>
      </c>
      <c r="J16">
        <v>102.17</v>
      </c>
      <c r="K16">
        <v>3872447.34</v>
      </c>
      <c r="L16">
        <v>2365005.67</v>
      </c>
      <c r="M16" t="s">
        <v>191</v>
      </c>
      <c r="N16" s="34">
        <v>45747</v>
      </c>
      <c r="O16">
        <v>41</v>
      </c>
    </row>
    <row r="17" spans="1:15" x14ac:dyDescent="0.2">
      <c r="A17" t="s">
        <v>66</v>
      </c>
      <c r="B17" t="s">
        <v>233</v>
      </c>
      <c r="C17" s="57" t="s">
        <v>234</v>
      </c>
      <c r="D17" s="57" t="s">
        <v>235</v>
      </c>
      <c r="E17">
        <v>30801</v>
      </c>
      <c r="F17">
        <v>1353047.95</v>
      </c>
      <c r="G17">
        <v>46.4</v>
      </c>
      <c r="H17">
        <v>1429166.4</v>
      </c>
      <c r="I17" t="s">
        <v>191</v>
      </c>
      <c r="J17">
        <v>46.4</v>
      </c>
      <c r="K17">
        <v>1429166.4</v>
      </c>
      <c r="L17">
        <v>1353047.95</v>
      </c>
      <c r="M17" t="s">
        <v>191</v>
      </c>
      <c r="N17" s="34">
        <v>45747</v>
      </c>
      <c r="O17">
        <v>43</v>
      </c>
    </row>
    <row r="18" spans="1:15" x14ac:dyDescent="0.2">
      <c r="A18" t="s">
        <v>66</v>
      </c>
      <c r="B18" t="s">
        <v>236</v>
      </c>
      <c r="C18" s="57" t="s">
        <v>237</v>
      </c>
      <c r="D18" s="57" t="s">
        <v>238</v>
      </c>
      <c r="E18">
        <v>21698</v>
      </c>
      <c r="F18">
        <v>731222.6</v>
      </c>
      <c r="G18">
        <v>84.41</v>
      </c>
      <c r="H18">
        <v>1831528.18</v>
      </c>
      <c r="I18" t="s">
        <v>191</v>
      </c>
      <c r="J18">
        <v>84.41</v>
      </c>
      <c r="K18">
        <v>1831528.18</v>
      </c>
      <c r="L18">
        <v>731222.6</v>
      </c>
      <c r="M18" t="s">
        <v>191</v>
      </c>
      <c r="N18" s="34">
        <v>45747</v>
      </c>
      <c r="O18">
        <v>41</v>
      </c>
    </row>
    <row r="19" spans="1:15" x14ac:dyDescent="0.2">
      <c r="A19" t="s">
        <v>66</v>
      </c>
      <c r="B19" t="s">
        <v>239</v>
      </c>
      <c r="C19" s="57" t="s">
        <v>240</v>
      </c>
      <c r="D19" s="57" t="s">
        <v>241</v>
      </c>
      <c r="E19">
        <v>22508</v>
      </c>
      <c r="F19">
        <v>1316879.1299999999</v>
      </c>
      <c r="G19">
        <v>147.92001999999999</v>
      </c>
      <c r="H19">
        <v>3329383.81</v>
      </c>
      <c r="I19" t="s">
        <v>191</v>
      </c>
      <c r="J19">
        <v>114.6</v>
      </c>
      <c r="K19">
        <v>2579416.7999999998</v>
      </c>
      <c r="L19">
        <v>1011331.69</v>
      </c>
      <c r="M19" t="s">
        <v>226</v>
      </c>
      <c r="N19" s="34">
        <v>45747</v>
      </c>
      <c r="O19">
        <v>41</v>
      </c>
    </row>
    <row r="20" spans="1:15" x14ac:dyDescent="0.2">
      <c r="A20" t="s">
        <v>66</v>
      </c>
      <c r="B20" t="s">
        <v>242</v>
      </c>
      <c r="C20" s="57" t="s">
        <v>243</v>
      </c>
      <c r="D20" s="57" t="s">
        <v>244</v>
      </c>
      <c r="E20">
        <v>48932</v>
      </c>
      <c r="F20">
        <v>1546131.73</v>
      </c>
      <c r="G20">
        <v>38.283662999999997</v>
      </c>
      <c r="H20">
        <v>1873296.2</v>
      </c>
      <c r="I20" t="s">
        <v>191</v>
      </c>
      <c r="J20">
        <v>29.66</v>
      </c>
      <c r="K20">
        <v>1451323.12</v>
      </c>
      <c r="L20">
        <v>1192204.06</v>
      </c>
      <c r="M20" t="s">
        <v>226</v>
      </c>
      <c r="N20" s="34">
        <v>45747</v>
      </c>
      <c r="O20">
        <v>41</v>
      </c>
    </row>
    <row r="21" spans="1:15" x14ac:dyDescent="0.2">
      <c r="A21" t="s">
        <v>66</v>
      </c>
      <c r="B21" t="s">
        <v>245</v>
      </c>
      <c r="C21" s="57" t="s">
        <v>246</v>
      </c>
      <c r="D21" s="57">
        <v>641069406</v>
      </c>
      <c r="E21">
        <v>4651</v>
      </c>
      <c r="F21">
        <v>497665.95</v>
      </c>
      <c r="G21">
        <v>101.17</v>
      </c>
      <c r="H21">
        <v>470541.67</v>
      </c>
      <c r="I21" t="s">
        <v>191</v>
      </c>
      <c r="J21">
        <v>101.17</v>
      </c>
      <c r="K21">
        <v>470541.67</v>
      </c>
      <c r="L21">
        <v>497665.95</v>
      </c>
      <c r="M21" t="s">
        <v>191</v>
      </c>
      <c r="N21" s="34">
        <v>45747</v>
      </c>
      <c r="O21">
        <v>43</v>
      </c>
    </row>
    <row r="22" spans="1:15" x14ac:dyDescent="0.2">
      <c r="A22" t="s">
        <v>66</v>
      </c>
      <c r="B22" t="s">
        <v>247</v>
      </c>
      <c r="C22" s="57">
        <v>7333378</v>
      </c>
      <c r="D22" s="57">
        <v>733337901</v>
      </c>
      <c r="E22">
        <v>3009</v>
      </c>
      <c r="F22">
        <v>824639.73</v>
      </c>
      <c r="G22">
        <v>612.82848300000001</v>
      </c>
      <c r="H22">
        <v>1844000.9</v>
      </c>
      <c r="I22" t="s">
        <v>191</v>
      </c>
      <c r="J22">
        <v>542.20000000000005</v>
      </c>
      <c r="K22">
        <v>1631479.8</v>
      </c>
      <c r="L22">
        <v>822660.6</v>
      </c>
      <c r="M22" t="s">
        <v>248</v>
      </c>
      <c r="N22" s="34">
        <v>45747</v>
      </c>
      <c r="O22">
        <v>41</v>
      </c>
    </row>
    <row r="23" spans="1:15" x14ac:dyDescent="0.2">
      <c r="A23" t="s">
        <v>66</v>
      </c>
      <c r="B23" t="s">
        <v>249</v>
      </c>
      <c r="C23" s="57">
        <v>7124594</v>
      </c>
      <c r="D23" s="57">
        <v>712459908</v>
      </c>
      <c r="E23">
        <v>6519</v>
      </c>
      <c r="F23">
        <v>1006994.69</v>
      </c>
      <c r="G23">
        <v>209.324668</v>
      </c>
      <c r="H23">
        <v>1364587.51</v>
      </c>
      <c r="I23" t="s">
        <v>191</v>
      </c>
      <c r="J23">
        <v>185.2</v>
      </c>
      <c r="K23">
        <v>1207318.8</v>
      </c>
      <c r="L23">
        <v>1004577.9</v>
      </c>
      <c r="M23" t="s">
        <v>248</v>
      </c>
      <c r="N23" s="34">
        <v>45747</v>
      </c>
      <c r="O23">
        <v>41</v>
      </c>
    </row>
    <row r="24" spans="1:15" x14ac:dyDescent="0.2">
      <c r="A24" t="s">
        <v>66</v>
      </c>
      <c r="B24" t="s">
        <v>250</v>
      </c>
      <c r="C24" s="57">
        <v>6986041</v>
      </c>
      <c r="D24" s="57">
        <v>698604006</v>
      </c>
      <c r="E24">
        <v>39169</v>
      </c>
      <c r="F24">
        <v>1498560.85</v>
      </c>
      <c r="G24">
        <v>24.943159000000001</v>
      </c>
      <c r="H24">
        <v>976998.6</v>
      </c>
      <c r="I24" t="s">
        <v>191</v>
      </c>
      <c r="J24">
        <v>3730</v>
      </c>
      <c r="K24">
        <v>146100370</v>
      </c>
      <c r="L24">
        <v>164157854</v>
      </c>
      <c r="M24" t="s">
        <v>251</v>
      </c>
      <c r="N24" s="34">
        <v>45747</v>
      </c>
      <c r="O24">
        <v>41</v>
      </c>
    </row>
    <row r="25" spans="1:15" x14ac:dyDescent="0.2">
      <c r="A25" t="s">
        <v>66</v>
      </c>
      <c r="B25" t="s">
        <v>252</v>
      </c>
      <c r="C25" s="57">
        <v>6640682</v>
      </c>
      <c r="D25" s="57">
        <v>664068004</v>
      </c>
      <c r="E25">
        <v>39496</v>
      </c>
      <c r="F25">
        <v>1120569.08</v>
      </c>
      <c r="G25">
        <v>16.664438000000001</v>
      </c>
      <c r="H25">
        <v>658178.63</v>
      </c>
      <c r="I25" t="s">
        <v>191</v>
      </c>
      <c r="J25">
        <v>2492</v>
      </c>
      <c r="K25">
        <v>98424032</v>
      </c>
      <c r="L25">
        <v>122635080</v>
      </c>
      <c r="M25" t="s">
        <v>251</v>
      </c>
      <c r="N25" s="34">
        <v>45747</v>
      </c>
      <c r="O25">
        <v>41</v>
      </c>
    </row>
    <row r="26" spans="1:15" x14ac:dyDescent="0.2">
      <c r="A26" t="s">
        <v>66</v>
      </c>
      <c r="B26" t="s">
        <v>253</v>
      </c>
      <c r="C26" s="57">
        <v>6555805</v>
      </c>
      <c r="D26" s="57">
        <v>655580009</v>
      </c>
      <c r="E26">
        <v>25249</v>
      </c>
      <c r="F26">
        <v>928248.68</v>
      </c>
      <c r="G26">
        <v>32.934331999999998</v>
      </c>
      <c r="H26">
        <v>831558.95</v>
      </c>
      <c r="I26" t="s">
        <v>191</v>
      </c>
      <c r="J26">
        <v>4925</v>
      </c>
      <c r="K26">
        <v>124351325</v>
      </c>
      <c r="L26">
        <v>101620319</v>
      </c>
      <c r="M26" t="s">
        <v>251</v>
      </c>
      <c r="N26" s="34">
        <v>45747</v>
      </c>
      <c r="O26">
        <v>41</v>
      </c>
    </row>
    <row r="27" spans="1:15" x14ac:dyDescent="0.2">
      <c r="A27" t="s">
        <v>66</v>
      </c>
      <c r="B27" t="s">
        <v>254</v>
      </c>
      <c r="C27" s="57">
        <v>6054603</v>
      </c>
      <c r="D27" s="57">
        <v>605460005</v>
      </c>
      <c r="E27">
        <v>96454</v>
      </c>
      <c r="F27">
        <v>1013542.58</v>
      </c>
      <c r="G27">
        <v>7.0014710000000004</v>
      </c>
      <c r="H27">
        <v>675319.9</v>
      </c>
      <c r="I27" t="s">
        <v>191</v>
      </c>
      <c r="J27">
        <v>1047</v>
      </c>
      <c r="K27">
        <v>100987338</v>
      </c>
      <c r="L27">
        <v>110922100</v>
      </c>
      <c r="M27" t="s">
        <v>251</v>
      </c>
      <c r="N27" s="34">
        <v>45747</v>
      </c>
      <c r="O27">
        <v>41</v>
      </c>
    </row>
    <row r="28" spans="1:15" x14ac:dyDescent="0.2">
      <c r="A28" t="s">
        <v>66</v>
      </c>
      <c r="B28" t="s">
        <v>255</v>
      </c>
      <c r="C28" s="57">
        <v>5999330</v>
      </c>
      <c r="D28" s="57">
        <v>599933900</v>
      </c>
      <c r="E28">
        <v>7829</v>
      </c>
      <c r="F28">
        <v>1325585.24</v>
      </c>
      <c r="G28">
        <v>99.896949000000006</v>
      </c>
      <c r="H28">
        <v>782093.21</v>
      </c>
      <c r="I28" t="s">
        <v>191</v>
      </c>
      <c r="J28">
        <v>92.48</v>
      </c>
      <c r="K28">
        <v>724025.92</v>
      </c>
      <c r="L28">
        <v>1169677.98</v>
      </c>
      <c r="M28" t="s">
        <v>206</v>
      </c>
      <c r="N28" s="34">
        <v>45747</v>
      </c>
      <c r="O28">
        <v>41</v>
      </c>
    </row>
    <row r="29" spans="1:15" x14ac:dyDescent="0.2">
      <c r="A29" t="s">
        <v>66</v>
      </c>
      <c r="B29" t="s">
        <v>256</v>
      </c>
      <c r="C29" s="57">
        <v>5889505</v>
      </c>
      <c r="D29" s="57">
        <v>588950907</v>
      </c>
      <c r="E29">
        <v>76692</v>
      </c>
      <c r="F29">
        <v>1582956.51</v>
      </c>
      <c r="G29">
        <v>32.832695999999999</v>
      </c>
      <c r="H29">
        <v>2518005.15</v>
      </c>
      <c r="I29" t="s">
        <v>191</v>
      </c>
      <c r="J29">
        <v>30.395</v>
      </c>
      <c r="K29">
        <v>2331053.34</v>
      </c>
      <c r="L29">
        <v>1393877.1</v>
      </c>
      <c r="M29" t="s">
        <v>206</v>
      </c>
      <c r="N29" s="34">
        <v>45747</v>
      </c>
      <c r="O29">
        <v>41</v>
      </c>
    </row>
    <row r="30" spans="1:15" x14ac:dyDescent="0.2">
      <c r="A30" t="s">
        <v>66</v>
      </c>
      <c r="B30" t="s">
        <v>257</v>
      </c>
      <c r="C30" s="57">
        <v>4741844</v>
      </c>
      <c r="D30" s="57">
        <v>474184900</v>
      </c>
      <c r="E30">
        <v>11003</v>
      </c>
      <c r="F30">
        <v>1130098.1499999999</v>
      </c>
      <c r="G30">
        <v>136.75339199999999</v>
      </c>
      <c r="H30">
        <v>1504697.58</v>
      </c>
      <c r="I30" t="s">
        <v>191</v>
      </c>
      <c r="J30">
        <v>126.6</v>
      </c>
      <c r="K30">
        <v>1392979.8</v>
      </c>
      <c r="L30">
        <v>995111.32</v>
      </c>
      <c r="M30" t="s">
        <v>206</v>
      </c>
      <c r="N30" s="34">
        <v>45747</v>
      </c>
      <c r="O30">
        <v>41</v>
      </c>
    </row>
    <row r="31" spans="1:15" x14ac:dyDescent="0.2">
      <c r="A31" t="s">
        <v>66</v>
      </c>
      <c r="B31" t="s">
        <v>258</v>
      </c>
      <c r="C31" s="57">
        <v>4031879</v>
      </c>
      <c r="D31" s="57">
        <v>403187909</v>
      </c>
      <c r="E31">
        <v>57203</v>
      </c>
      <c r="F31">
        <v>1228909.1299999999</v>
      </c>
      <c r="G31">
        <v>34.296368000000001</v>
      </c>
      <c r="H31">
        <v>1961855.15</v>
      </c>
      <c r="I31" t="s">
        <v>191</v>
      </c>
      <c r="J31">
        <v>31.75</v>
      </c>
      <c r="K31">
        <v>1816195.25</v>
      </c>
      <c r="L31">
        <v>1077317.6599999999</v>
      </c>
      <c r="M31" t="s">
        <v>206</v>
      </c>
      <c r="N31" s="34">
        <v>45747</v>
      </c>
      <c r="O31">
        <v>41</v>
      </c>
    </row>
    <row r="32" spans="1:15" x14ac:dyDescent="0.2">
      <c r="A32" t="s">
        <v>66</v>
      </c>
      <c r="B32" t="s">
        <v>259</v>
      </c>
      <c r="C32" s="57">
        <v>2989044</v>
      </c>
      <c r="D32" s="57" t="s">
        <v>260</v>
      </c>
      <c r="E32">
        <v>10179</v>
      </c>
      <c r="F32">
        <v>730043.87</v>
      </c>
      <c r="G32">
        <v>73.5</v>
      </c>
      <c r="H32">
        <v>748156.5</v>
      </c>
      <c r="I32" t="s">
        <v>191</v>
      </c>
      <c r="J32">
        <v>73.5</v>
      </c>
      <c r="K32">
        <v>748156.5</v>
      </c>
      <c r="L32">
        <v>730043.87</v>
      </c>
      <c r="M32" t="s">
        <v>191</v>
      </c>
      <c r="N32" s="34">
        <v>45747</v>
      </c>
      <c r="O32">
        <v>43</v>
      </c>
    </row>
    <row r="33" spans="1:15" x14ac:dyDescent="0.2">
      <c r="A33" t="s">
        <v>66</v>
      </c>
      <c r="B33" t="s">
        <v>261</v>
      </c>
      <c r="C33" s="57">
        <v>2898957</v>
      </c>
      <c r="D33" s="57">
        <v>892331307</v>
      </c>
      <c r="E33">
        <v>3672</v>
      </c>
      <c r="F33">
        <v>701632.26</v>
      </c>
      <c r="G33">
        <v>176.53</v>
      </c>
      <c r="H33">
        <v>648218.16</v>
      </c>
      <c r="I33" t="s">
        <v>191</v>
      </c>
      <c r="J33">
        <v>176.53</v>
      </c>
      <c r="K33">
        <v>648218.16</v>
      </c>
      <c r="L33">
        <v>701632.26</v>
      </c>
      <c r="M33" t="s">
        <v>191</v>
      </c>
      <c r="N33" s="34">
        <v>45747</v>
      </c>
      <c r="O33">
        <v>43</v>
      </c>
    </row>
    <row r="34" spans="1:15" x14ac:dyDescent="0.2">
      <c r="A34" t="s">
        <v>66</v>
      </c>
      <c r="B34" t="s">
        <v>262</v>
      </c>
      <c r="C34" s="57">
        <v>2821481</v>
      </c>
      <c r="D34" s="57">
        <v>835699307</v>
      </c>
      <c r="E34">
        <v>150250</v>
      </c>
      <c r="F34">
        <v>1456523.5</v>
      </c>
      <c r="G34">
        <v>25.39</v>
      </c>
      <c r="H34">
        <v>3814847.5</v>
      </c>
      <c r="I34" t="s">
        <v>191</v>
      </c>
      <c r="J34">
        <v>25.39</v>
      </c>
      <c r="K34">
        <v>3814847.5</v>
      </c>
      <c r="L34">
        <v>1456523.5</v>
      </c>
      <c r="M34" t="s">
        <v>191</v>
      </c>
      <c r="N34" s="34">
        <v>45747</v>
      </c>
      <c r="O34">
        <v>43</v>
      </c>
    </row>
    <row r="35" spans="1:15" x14ac:dyDescent="0.2">
      <c r="A35" t="s">
        <v>66</v>
      </c>
      <c r="B35" t="s">
        <v>263</v>
      </c>
      <c r="C35" s="57">
        <v>2803025</v>
      </c>
      <c r="D35" s="57" t="s">
        <v>264</v>
      </c>
      <c r="E35">
        <v>28100</v>
      </c>
      <c r="F35">
        <v>698420</v>
      </c>
      <c r="G35">
        <v>23.83</v>
      </c>
      <c r="H35">
        <v>669623</v>
      </c>
      <c r="I35" t="s">
        <v>191</v>
      </c>
      <c r="J35">
        <v>23.83</v>
      </c>
      <c r="K35">
        <v>669623</v>
      </c>
      <c r="L35">
        <v>698420</v>
      </c>
      <c r="M35" t="s">
        <v>191</v>
      </c>
      <c r="N35" s="34">
        <v>45747</v>
      </c>
      <c r="O35">
        <v>41</v>
      </c>
    </row>
    <row r="36" spans="1:15" x14ac:dyDescent="0.2">
      <c r="A36" t="s">
        <v>66</v>
      </c>
      <c r="B36" t="s">
        <v>265</v>
      </c>
      <c r="C36" s="57">
        <v>2775135</v>
      </c>
      <c r="D36" s="57">
        <v>803054204</v>
      </c>
      <c r="E36">
        <v>13396</v>
      </c>
      <c r="F36">
        <v>1980043.26</v>
      </c>
      <c r="G36">
        <v>268.44</v>
      </c>
      <c r="H36">
        <v>3596022.24</v>
      </c>
      <c r="I36" t="s">
        <v>191</v>
      </c>
      <c r="J36">
        <v>268.44</v>
      </c>
      <c r="K36">
        <v>3596022.24</v>
      </c>
      <c r="L36">
        <v>1980043.26</v>
      </c>
      <c r="M36" t="s">
        <v>191</v>
      </c>
      <c r="N36" s="34">
        <v>45747</v>
      </c>
      <c r="O36">
        <v>43</v>
      </c>
    </row>
    <row r="37" spans="1:15" x14ac:dyDescent="0.2">
      <c r="A37" t="s">
        <v>66</v>
      </c>
      <c r="B37" t="s">
        <v>266</v>
      </c>
      <c r="C37" s="57">
        <v>2748472</v>
      </c>
      <c r="D37" s="57" t="s">
        <v>267</v>
      </c>
      <c r="E37">
        <v>9466</v>
      </c>
      <c r="F37">
        <v>486948.11</v>
      </c>
      <c r="G37">
        <v>52.14</v>
      </c>
      <c r="H37">
        <v>493557.24</v>
      </c>
      <c r="I37" t="s">
        <v>191</v>
      </c>
      <c r="J37">
        <v>52.14</v>
      </c>
      <c r="K37">
        <v>493557.24</v>
      </c>
      <c r="L37">
        <v>486948.11</v>
      </c>
      <c r="M37" t="s">
        <v>191</v>
      </c>
      <c r="N37" s="34">
        <v>45747</v>
      </c>
      <c r="O37">
        <v>43</v>
      </c>
    </row>
    <row r="38" spans="1:15" x14ac:dyDescent="0.2">
      <c r="A38" t="s">
        <v>66</v>
      </c>
      <c r="B38" t="s">
        <v>268</v>
      </c>
      <c r="C38" s="57">
        <v>2747327</v>
      </c>
      <c r="D38" s="57">
        <v>606822104</v>
      </c>
      <c r="E38">
        <v>17500</v>
      </c>
      <c r="F38">
        <v>253454</v>
      </c>
      <c r="G38">
        <v>13.63</v>
      </c>
      <c r="H38">
        <v>238525</v>
      </c>
      <c r="I38" t="s">
        <v>191</v>
      </c>
      <c r="J38">
        <v>13.63</v>
      </c>
      <c r="K38">
        <v>238525</v>
      </c>
      <c r="L38">
        <v>253454</v>
      </c>
      <c r="M38" t="s">
        <v>191</v>
      </c>
      <c r="N38" s="34">
        <v>45747</v>
      </c>
      <c r="O38">
        <v>43</v>
      </c>
    </row>
    <row r="39" spans="1:15" x14ac:dyDescent="0.2">
      <c r="A39" t="s">
        <v>66</v>
      </c>
      <c r="B39" t="s">
        <v>269</v>
      </c>
      <c r="C39" s="57">
        <v>2739001</v>
      </c>
      <c r="D39" s="57">
        <v>775781206</v>
      </c>
      <c r="E39">
        <v>287241</v>
      </c>
      <c r="F39">
        <v>1193485.1299999999</v>
      </c>
      <c r="G39">
        <v>9.81</v>
      </c>
      <c r="H39">
        <v>2817834.21</v>
      </c>
      <c r="I39" t="s">
        <v>191</v>
      </c>
      <c r="J39">
        <v>9.81</v>
      </c>
      <c r="K39">
        <v>2817834.21</v>
      </c>
      <c r="L39">
        <v>1193485.1299999999</v>
      </c>
      <c r="M39" t="s">
        <v>191</v>
      </c>
      <c r="N39" s="34">
        <v>45747</v>
      </c>
      <c r="O39">
        <v>43</v>
      </c>
    </row>
    <row r="40" spans="1:15" x14ac:dyDescent="0.2">
      <c r="A40" t="s">
        <v>66</v>
      </c>
      <c r="B40" t="s">
        <v>270</v>
      </c>
      <c r="C40" s="57">
        <v>2704485</v>
      </c>
      <c r="D40" s="57">
        <v>705015105</v>
      </c>
      <c r="E40">
        <v>57752</v>
      </c>
      <c r="F40">
        <v>580424.93000000005</v>
      </c>
      <c r="G40">
        <v>16.010000000000002</v>
      </c>
      <c r="H40">
        <v>924609.52</v>
      </c>
      <c r="I40" t="s">
        <v>191</v>
      </c>
      <c r="J40">
        <v>16.010000000000002</v>
      </c>
      <c r="K40">
        <v>924609.52</v>
      </c>
      <c r="L40">
        <v>580424.93000000005</v>
      </c>
      <c r="M40" t="s">
        <v>191</v>
      </c>
      <c r="N40" s="34">
        <v>45747</v>
      </c>
      <c r="O40">
        <v>43</v>
      </c>
    </row>
    <row r="41" spans="1:15" x14ac:dyDescent="0.2">
      <c r="A41" t="s">
        <v>66</v>
      </c>
      <c r="B41" t="s">
        <v>271</v>
      </c>
      <c r="C41" s="57">
        <v>2655657</v>
      </c>
      <c r="D41" s="57">
        <v>683715106</v>
      </c>
      <c r="E41">
        <v>34190</v>
      </c>
      <c r="F41">
        <v>1189128.2</v>
      </c>
      <c r="G41">
        <v>25.26</v>
      </c>
      <c r="H41">
        <v>863639.4</v>
      </c>
      <c r="I41" t="s">
        <v>191</v>
      </c>
      <c r="J41">
        <v>25.26</v>
      </c>
      <c r="K41">
        <v>863639.4</v>
      </c>
      <c r="L41">
        <v>1189128.2</v>
      </c>
      <c r="M41" t="s">
        <v>191</v>
      </c>
      <c r="N41" s="34">
        <v>45747</v>
      </c>
      <c r="O41">
        <v>41</v>
      </c>
    </row>
    <row r="42" spans="1:15" x14ac:dyDescent="0.2">
      <c r="A42" t="s">
        <v>66</v>
      </c>
      <c r="B42" t="s">
        <v>272</v>
      </c>
      <c r="C42" s="57">
        <v>2651202</v>
      </c>
      <c r="D42" s="57">
        <v>670100205</v>
      </c>
      <c r="E42">
        <v>15994</v>
      </c>
      <c r="F42">
        <v>1506680.47</v>
      </c>
      <c r="G42">
        <v>69.44</v>
      </c>
      <c r="H42">
        <v>1110623.3600000001</v>
      </c>
      <c r="I42" t="s">
        <v>191</v>
      </c>
      <c r="J42">
        <v>69.44</v>
      </c>
      <c r="K42">
        <v>1110623.3600000001</v>
      </c>
      <c r="L42">
        <v>1506680.47</v>
      </c>
      <c r="M42" t="s">
        <v>191</v>
      </c>
      <c r="N42" s="34">
        <v>45747</v>
      </c>
      <c r="O42">
        <v>43</v>
      </c>
    </row>
    <row r="43" spans="1:15" x14ac:dyDescent="0.2">
      <c r="A43" t="s">
        <v>66</v>
      </c>
      <c r="B43" t="s">
        <v>273</v>
      </c>
      <c r="C43" s="57">
        <v>2640891</v>
      </c>
      <c r="D43" s="57">
        <v>654902204</v>
      </c>
      <c r="E43">
        <v>168916</v>
      </c>
      <c r="F43">
        <v>536882.61</v>
      </c>
      <c r="G43">
        <v>5.27</v>
      </c>
      <c r="H43">
        <v>890187.32</v>
      </c>
      <c r="I43" t="s">
        <v>191</v>
      </c>
      <c r="J43">
        <v>5.27</v>
      </c>
      <c r="K43">
        <v>890187.32</v>
      </c>
      <c r="L43">
        <v>536882.61</v>
      </c>
      <c r="M43" t="s">
        <v>191</v>
      </c>
      <c r="N43" s="34">
        <v>45747</v>
      </c>
      <c r="O43">
        <v>43</v>
      </c>
    </row>
    <row r="44" spans="1:15" x14ac:dyDescent="0.2">
      <c r="A44" t="s">
        <v>66</v>
      </c>
      <c r="B44" t="s">
        <v>274</v>
      </c>
      <c r="C44" s="57">
        <v>2620105</v>
      </c>
      <c r="D44" s="57" t="s">
        <v>275</v>
      </c>
      <c r="E44">
        <v>13243</v>
      </c>
      <c r="F44">
        <v>1329512.8899999999</v>
      </c>
      <c r="G44">
        <v>111.48</v>
      </c>
      <c r="H44">
        <v>1476329.64</v>
      </c>
      <c r="I44" t="s">
        <v>191</v>
      </c>
      <c r="J44">
        <v>111.48</v>
      </c>
      <c r="K44">
        <v>1476329.64</v>
      </c>
      <c r="L44">
        <v>1329512.8899999999</v>
      </c>
      <c r="M44" t="s">
        <v>191</v>
      </c>
      <c r="N44" s="34">
        <v>45747</v>
      </c>
      <c r="O44">
        <v>43</v>
      </c>
    </row>
    <row r="45" spans="1:15" x14ac:dyDescent="0.2">
      <c r="A45" t="s">
        <v>66</v>
      </c>
      <c r="B45" t="s">
        <v>276</v>
      </c>
      <c r="C45" s="57">
        <v>2615565</v>
      </c>
      <c r="D45" s="57" t="s">
        <v>277</v>
      </c>
      <c r="E45">
        <v>36988</v>
      </c>
      <c r="F45">
        <v>1456805.34</v>
      </c>
      <c r="G45">
        <v>28.37</v>
      </c>
      <c r="H45">
        <v>1049349.56</v>
      </c>
      <c r="I45" t="s">
        <v>191</v>
      </c>
      <c r="J45">
        <v>28.37</v>
      </c>
      <c r="K45">
        <v>1049349.56</v>
      </c>
      <c r="L45">
        <v>1456805.34</v>
      </c>
      <c r="M45" t="s">
        <v>191</v>
      </c>
      <c r="N45" s="34">
        <v>45747</v>
      </c>
      <c r="O45">
        <v>43</v>
      </c>
    </row>
    <row r="46" spans="1:15" x14ac:dyDescent="0.2">
      <c r="A46" t="s">
        <v>66</v>
      </c>
      <c r="B46" t="s">
        <v>278</v>
      </c>
      <c r="C46" s="57">
        <v>2544346</v>
      </c>
      <c r="D46" s="57">
        <v>539439109</v>
      </c>
      <c r="E46">
        <v>426012</v>
      </c>
      <c r="F46">
        <v>1277221.54</v>
      </c>
      <c r="G46">
        <v>3.82</v>
      </c>
      <c r="H46">
        <v>1627365.84</v>
      </c>
      <c r="I46" t="s">
        <v>191</v>
      </c>
      <c r="J46">
        <v>3.82</v>
      </c>
      <c r="K46">
        <v>1627365.84</v>
      </c>
      <c r="L46">
        <v>1277221.54</v>
      </c>
      <c r="M46" t="s">
        <v>191</v>
      </c>
      <c r="N46" s="34">
        <v>45747</v>
      </c>
      <c r="O46">
        <v>43</v>
      </c>
    </row>
    <row r="47" spans="1:15" x14ac:dyDescent="0.2">
      <c r="A47" t="s">
        <v>66</v>
      </c>
      <c r="B47" t="s">
        <v>279</v>
      </c>
      <c r="C47" s="57">
        <v>2430025</v>
      </c>
      <c r="D47" s="57">
        <v>861012102</v>
      </c>
      <c r="E47">
        <v>45709</v>
      </c>
      <c r="F47">
        <v>660785.57999999996</v>
      </c>
      <c r="G47">
        <v>21.96</v>
      </c>
      <c r="H47">
        <v>1003769.64</v>
      </c>
      <c r="I47" t="s">
        <v>191</v>
      </c>
      <c r="J47">
        <v>21.96</v>
      </c>
      <c r="K47">
        <v>1003769.64</v>
      </c>
      <c r="L47">
        <v>660785.57999999996</v>
      </c>
      <c r="M47" t="s">
        <v>191</v>
      </c>
      <c r="N47" s="34">
        <v>45747</v>
      </c>
      <c r="O47">
        <v>43</v>
      </c>
    </row>
    <row r="48" spans="1:15" x14ac:dyDescent="0.2">
      <c r="A48" t="s">
        <v>66</v>
      </c>
      <c r="B48" t="s">
        <v>280</v>
      </c>
      <c r="C48" s="57">
        <v>2402444</v>
      </c>
      <c r="D48" s="57">
        <v>686330101</v>
      </c>
      <c r="E48">
        <v>138175</v>
      </c>
      <c r="F48">
        <v>2128596.7599999998</v>
      </c>
      <c r="G48">
        <v>20.89</v>
      </c>
      <c r="H48">
        <v>2886475.75</v>
      </c>
      <c r="I48" t="s">
        <v>191</v>
      </c>
      <c r="J48">
        <v>20.89</v>
      </c>
      <c r="K48">
        <v>2886475.75</v>
      </c>
      <c r="L48">
        <v>2128596.7599999998</v>
      </c>
      <c r="M48" t="s">
        <v>191</v>
      </c>
      <c r="N48" s="34">
        <v>45747</v>
      </c>
      <c r="O48">
        <v>43</v>
      </c>
    </row>
    <row r="49" spans="1:15" x14ac:dyDescent="0.2">
      <c r="A49" t="s">
        <v>66</v>
      </c>
      <c r="B49" t="s">
        <v>281</v>
      </c>
      <c r="C49" s="57">
        <v>2311614</v>
      </c>
      <c r="D49" s="57" t="s">
        <v>282</v>
      </c>
      <c r="E49">
        <v>11681</v>
      </c>
      <c r="F49">
        <v>1647253.9</v>
      </c>
      <c r="G49">
        <v>383.68</v>
      </c>
      <c r="H49">
        <v>4481766.08</v>
      </c>
      <c r="I49" t="s">
        <v>191</v>
      </c>
      <c r="J49">
        <v>383.68</v>
      </c>
      <c r="K49">
        <v>4481766.08</v>
      </c>
      <c r="L49">
        <v>1647253.9</v>
      </c>
      <c r="M49" t="s">
        <v>191</v>
      </c>
      <c r="N49" s="34">
        <v>45747</v>
      </c>
      <c r="O49">
        <v>41</v>
      </c>
    </row>
    <row r="50" spans="1:15" x14ac:dyDescent="0.2">
      <c r="A50" t="s">
        <v>66</v>
      </c>
      <c r="B50" t="s">
        <v>283</v>
      </c>
      <c r="C50" s="57">
        <v>2181334</v>
      </c>
      <c r="D50" s="57" t="s">
        <v>284</v>
      </c>
      <c r="E50">
        <v>13295</v>
      </c>
      <c r="F50">
        <v>1418044.7</v>
      </c>
      <c r="G50">
        <v>227.92</v>
      </c>
      <c r="H50">
        <v>3030196.4</v>
      </c>
      <c r="I50" t="s">
        <v>191</v>
      </c>
      <c r="J50">
        <v>227.92</v>
      </c>
      <c r="K50">
        <v>3030196.4</v>
      </c>
      <c r="L50">
        <v>1418044.7</v>
      </c>
      <c r="M50" t="s">
        <v>191</v>
      </c>
      <c r="N50" s="34">
        <v>45747</v>
      </c>
      <c r="O50">
        <v>41</v>
      </c>
    </row>
    <row r="51" spans="1:15" x14ac:dyDescent="0.2">
      <c r="A51" t="s">
        <v>66</v>
      </c>
      <c r="B51" t="s">
        <v>285</v>
      </c>
      <c r="C51" s="57">
        <v>2125097</v>
      </c>
      <c r="D51" s="57">
        <v>124765108</v>
      </c>
      <c r="E51">
        <v>36153</v>
      </c>
      <c r="F51">
        <v>731375.19</v>
      </c>
      <c r="G51">
        <v>24.59</v>
      </c>
      <c r="H51">
        <v>889002.27</v>
      </c>
      <c r="I51" t="s">
        <v>191</v>
      </c>
      <c r="J51">
        <v>24.59</v>
      </c>
      <c r="K51">
        <v>889002.27</v>
      </c>
      <c r="L51">
        <v>731375.19</v>
      </c>
      <c r="M51" t="s">
        <v>191</v>
      </c>
      <c r="N51" s="34">
        <v>45747</v>
      </c>
      <c r="O51">
        <v>41</v>
      </c>
    </row>
    <row r="52" spans="1:15" x14ac:dyDescent="0.2">
      <c r="A52" t="s">
        <v>66</v>
      </c>
      <c r="B52" t="s">
        <v>286</v>
      </c>
      <c r="C52" s="64">
        <v>2124533</v>
      </c>
      <c r="D52" s="57">
        <v>878742204</v>
      </c>
      <c r="E52">
        <v>29134</v>
      </c>
      <c r="F52">
        <v>650853.56000000006</v>
      </c>
      <c r="G52">
        <v>36.43</v>
      </c>
      <c r="H52">
        <v>1061351.6200000001</v>
      </c>
      <c r="I52" t="s">
        <v>191</v>
      </c>
      <c r="J52">
        <v>36.43</v>
      </c>
      <c r="K52">
        <v>1061351.6200000001</v>
      </c>
      <c r="L52">
        <v>650853.56000000006</v>
      </c>
      <c r="M52" t="s">
        <v>191</v>
      </c>
      <c r="N52" s="34">
        <v>45747</v>
      </c>
      <c r="O52">
        <v>41</v>
      </c>
    </row>
    <row r="53" spans="1:15" x14ac:dyDescent="0.2">
      <c r="A53" t="s">
        <v>66</v>
      </c>
      <c r="B53" t="s">
        <v>287</v>
      </c>
      <c r="C53" s="57">
        <v>2031730</v>
      </c>
      <c r="D53" s="57">
        <v>294821608</v>
      </c>
      <c r="E53">
        <v>106536</v>
      </c>
      <c r="F53">
        <v>885001.45</v>
      </c>
      <c r="G53">
        <v>7.76</v>
      </c>
      <c r="H53">
        <v>826719.36</v>
      </c>
      <c r="I53" t="s">
        <v>191</v>
      </c>
      <c r="J53">
        <v>7.76</v>
      </c>
      <c r="K53">
        <v>826719.36</v>
      </c>
      <c r="L53">
        <v>885001.45</v>
      </c>
      <c r="M53" t="s">
        <v>191</v>
      </c>
      <c r="N53" s="34">
        <v>45747</v>
      </c>
      <c r="O53">
        <v>43</v>
      </c>
    </row>
    <row r="54" spans="1:15" x14ac:dyDescent="0.2">
      <c r="A54" t="s">
        <v>66</v>
      </c>
      <c r="B54" t="s">
        <v>288</v>
      </c>
      <c r="C54" s="57" t="s">
        <v>289</v>
      </c>
      <c r="D54" s="57" t="s">
        <v>290</v>
      </c>
      <c r="E54">
        <v>113748</v>
      </c>
      <c r="F54">
        <v>1345156.16</v>
      </c>
      <c r="G54">
        <v>15.721342</v>
      </c>
      <c r="H54">
        <v>1788271.26</v>
      </c>
      <c r="I54" t="s">
        <v>191</v>
      </c>
      <c r="J54">
        <v>12.18</v>
      </c>
      <c r="K54">
        <v>1385450.64</v>
      </c>
      <c r="L54">
        <v>1039218.53</v>
      </c>
      <c r="M54" t="s">
        <v>226</v>
      </c>
      <c r="N54" s="34">
        <v>45747</v>
      </c>
      <c r="O54">
        <v>41</v>
      </c>
    </row>
    <row r="55" spans="1:15" x14ac:dyDescent="0.2">
      <c r="A55" t="s">
        <v>66</v>
      </c>
      <c r="B55" t="s">
        <v>291</v>
      </c>
      <c r="C55" s="57" t="s">
        <v>292</v>
      </c>
      <c r="D55" s="57" t="s">
        <v>292</v>
      </c>
      <c r="E55">
        <v>913942.83</v>
      </c>
      <c r="F55">
        <v>913942.83</v>
      </c>
      <c r="G55">
        <v>100</v>
      </c>
      <c r="H55">
        <v>913942.83</v>
      </c>
      <c r="I55" t="s">
        <v>191</v>
      </c>
      <c r="J55">
        <v>100</v>
      </c>
      <c r="K55">
        <v>913942.83</v>
      </c>
      <c r="L55">
        <v>913942.83</v>
      </c>
      <c r="M55" t="s">
        <v>191</v>
      </c>
      <c r="N55" s="34">
        <v>45747</v>
      </c>
      <c r="O55" t="s">
        <v>293</v>
      </c>
    </row>
    <row r="56" spans="1:15" x14ac:dyDescent="0.2">
      <c r="A56" t="s">
        <v>66</v>
      </c>
      <c r="B56" t="s">
        <v>294</v>
      </c>
      <c r="C56" s="57" t="s">
        <v>191</v>
      </c>
      <c r="D56" s="57" t="s">
        <v>191</v>
      </c>
      <c r="E56">
        <v>2528.33</v>
      </c>
      <c r="F56">
        <v>2528.33</v>
      </c>
      <c r="G56">
        <v>1</v>
      </c>
      <c r="H56">
        <v>2528.33</v>
      </c>
      <c r="I56" t="s">
        <v>191</v>
      </c>
      <c r="J56">
        <v>1</v>
      </c>
      <c r="K56">
        <v>2528.33</v>
      </c>
      <c r="L56">
        <v>2528.33</v>
      </c>
      <c r="M56" t="s">
        <v>191</v>
      </c>
      <c r="N56" s="34">
        <v>45747</v>
      </c>
      <c r="O56" t="s">
        <v>295</v>
      </c>
    </row>
    <row r="57" spans="1:15" x14ac:dyDescent="0.2">
      <c r="A57" t="s">
        <v>66</v>
      </c>
      <c r="B57" t="s">
        <v>296</v>
      </c>
      <c r="C57" s="57" t="s">
        <v>206</v>
      </c>
      <c r="D57" s="57" t="s">
        <v>206</v>
      </c>
      <c r="E57">
        <v>104.06</v>
      </c>
      <c r="F57">
        <v>108.96</v>
      </c>
      <c r="G57">
        <v>1.080201</v>
      </c>
      <c r="H57">
        <v>112.41</v>
      </c>
      <c r="I57" t="s">
        <v>191</v>
      </c>
      <c r="J57">
        <v>1</v>
      </c>
      <c r="K57">
        <v>104.06</v>
      </c>
      <c r="L57">
        <v>104.06</v>
      </c>
      <c r="M57" t="s">
        <v>206</v>
      </c>
      <c r="N57" s="34">
        <v>45747</v>
      </c>
      <c r="O57" t="s">
        <v>295</v>
      </c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60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297</v>
      </c>
      <c r="B2" s="60">
        <v>2704485</v>
      </c>
      <c r="C2" s="59">
        <v>12079.41</v>
      </c>
      <c r="D2" s="60">
        <v>705015105</v>
      </c>
      <c r="E2" s="59">
        <v>0.20916000000000001</v>
      </c>
      <c r="F2" s="61">
        <v>45793</v>
      </c>
      <c r="G2" s="59" t="s">
        <v>66</v>
      </c>
      <c r="H2" s="59" t="s">
        <v>298</v>
      </c>
      <c r="I2" s="59">
        <v>57752</v>
      </c>
      <c r="J2" s="59">
        <v>12079.41</v>
      </c>
      <c r="K2" s="59">
        <v>12079.41</v>
      </c>
      <c r="L2" s="59">
        <v>0</v>
      </c>
      <c r="M2" s="59">
        <v>0</v>
      </c>
      <c r="N2" s="59" t="s">
        <v>191</v>
      </c>
      <c r="O2" s="59">
        <v>0</v>
      </c>
      <c r="P2" s="59" t="s">
        <v>299</v>
      </c>
    </row>
    <row r="3" spans="1:16" x14ac:dyDescent="0.2">
      <c r="A3" s="59" t="s">
        <v>300</v>
      </c>
      <c r="B3" s="60">
        <v>2651202</v>
      </c>
      <c r="C3" s="59">
        <v>17580.7</v>
      </c>
      <c r="D3" s="60">
        <v>670100205</v>
      </c>
      <c r="E3" s="59">
        <v>1.0992059999999999</v>
      </c>
      <c r="F3" s="61">
        <v>45755</v>
      </c>
      <c r="G3" s="59" t="s">
        <v>66</v>
      </c>
      <c r="H3" s="59" t="s">
        <v>298</v>
      </c>
      <c r="I3" s="59">
        <v>15994</v>
      </c>
      <c r="J3" s="59">
        <v>12833.91</v>
      </c>
      <c r="K3" s="59">
        <v>12833.91</v>
      </c>
      <c r="L3" s="59">
        <v>0</v>
      </c>
      <c r="M3" s="59">
        <v>0</v>
      </c>
      <c r="N3" s="59" t="s">
        <v>191</v>
      </c>
      <c r="O3" s="59">
        <v>0</v>
      </c>
      <c r="P3" s="59" t="s">
        <v>299</v>
      </c>
    </row>
    <row r="4" spans="1:16" x14ac:dyDescent="0.2">
      <c r="A4" s="59" t="s">
        <v>301</v>
      </c>
      <c r="B4" s="60">
        <v>6986041</v>
      </c>
      <c r="C4" s="59">
        <v>8880.3799999999992</v>
      </c>
      <c r="D4" s="60">
        <v>698604006</v>
      </c>
      <c r="E4" s="59">
        <v>34</v>
      </c>
      <c r="F4" s="59">
        <v>45805</v>
      </c>
      <c r="G4" s="59" t="s">
        <v>66</v>
      </c>
      <c r="H4" s="59" t="s">
        <v>298</v>
      </c>
      <c r="I4" s="59">
        <v>39169</v>
      </c>
      <c r="J4" s="59">
        <v>8880.3799999999992</v>
      </c>
      <c r="K4" s="59">
        <v>8880.3799999999992</v>
      </c>
      <c r="L4" s="59">
        <v>0</v>
      </c>
      <c r="M4" s="59">
        <v>0</v>
      </c>
      <c r="N4" s="59" t="s">
        <v>251</v>
      </c>
      <c r="O4" s="59">
        <v>0</v>
      </c>
      <c r="P4" s="59" t="s">
        <v>299</v>
      </c>
    </row>
    <row r="5" spans="1:16" x14ac:dyDescent="0.2">
      <c r="A5" s="59" t="s">
        <v>302</v>
      </c>
      <c r="B5" s="60" t="s">
        <v>289</v>
      </c>
      <c r="C5" s="59">
        <v>24494.91</v>
      </c>
      <c r="D5" s="60" t="s">
        <v>290</v>
      </c>
      <c r="E5" s="59">
        <v>0.16600000000000001</v>
      </c>
      <c r="F5" s="59">
        <v>45786</v>
      </c>
      <c r="G5" s="59" t="s">
        <v>66</v>
      </c>
      <c r="H5" s="59" t="s">
        <v>298</v>
      </c>
      <c r="I5" s="59">
        <v>113748</v>
      </c>
      <c r="J5" s="59">
        <v>24494.91</v>
      </c>
      <c r="K5" s="59">
        <v>24494.91</v>
      </c>
      <c r="L5" s="59">
        <v>0</v>
      </c>
      <c r="M5" s="59">
        <v>0</v>
      </c>
      <c r="N5" s="59" t="s">
        <v>226</v>
      </c>
      <c r="O5" s="59">
        <v>0</v>
      </c>
      <c r="P5" s="59" t="s">
        <v>299</v>
      </c>
    </row>
    <row r="6" spans="1:16" x14ac:dyDescent="0.2">
      <c r="A6" s="59" t="s">
        <v>303</v>
      </c>
      <c r="B6" s="60">
        <v>4741844</v>
      </c>
      <c r="C6" s="59">
        <v>0</v>
      </c>
      <c r="D6" s="60">
        <v>474184900</v>
      </c>
      <c r="E6" s="59">
        <v>1.25</v>
      </c>
      <c r="F6" s="59">
        <v>43587</v>
      </c>
      <c r="G6" s="59" t="s">
        <v>66</v>
      </c>
      <c r="H6" s="59" t="s">
        <v>298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206</v>
      </c>
      <c r="O6" s="59">
        <v>2160</v>
      </c>
      <c r="P6" s="59" t="s">
        <v>299</v>
      </c>
    </row>
    <row r="7" spans="1:16" x14ac:dyDescent="0.2">
      <c r="A7" s="59" t="s">
        <v>303</v>
      </c>
      <c r="B7" s="60">
        <v>4741844</v>
      </c>
      <c r="C7" s="59">
        <v>0</v>
      </c>
      <c r="D7" s="60">
        <v>474184900</v>
      </c>
      <c r="E7" s="59">
        <v>1.3</v>
      </c>
      <c r="F7" s="59">
        <v>43985</v>
      </c>
      <c r="G7" s="59" t="s">
        <v>66</v>
      </c>
      <c r="H7" s="59" t="s">
        <v>298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206</v>
      </c>
      <c r="O7" s="59">
        <v>1762</v>
      </c>
      <c r="P7" s="59" t="s">
        <v>299</v>
      </c>
    </row>
    <row r="8" spans="1:16" x14ac:dyDescent="0.2">
      <c r="A8" s="59" t="s">
        <v>303</v>
      </c>
      <c r="B8" s="60">
        <v>4741844</v>
      </c>
      <c r="C8" s="59">
        <v>0</v>
      </c>
      <c r="D8" s="60">
        <v>474184900</v>
      </c>
      <c r="E8" s="59">
        <v>1.4</v>
      </c>
      <c r="F8" s="59">
        <v>44314</v>
      </c>
      <c r="G8" s="59" t="s">
        <v>66</v>
      </c>
      <c r="H8" s="59" t="s">
        <v>298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206</v>
      </c>
      <c r="O8" s="59">
        <v>1433</v>
      </c>
      <c r="P8" s="59" t="s">
        <v>299</v>
      </c>
    </row>
    <row r="9" spans="1:16" x14ac:dyDescent="0.2">
      <c r="A9" s="59" t="s">
        <v>303</v>
      </c>
      <c r="B9" s="60">
        <v>4741844</v>
      </c>
      <c r="C9" s="59">
        <v>0</v>
      </c>
      <c r="D9" s="60">
        <v>474184900</v>
      </c>
      <c r="E9" s="59">
        <v>1.85</v>
      </c>
      <c r="F9" s="59">
        <v>44678</v>
      </c>
      <c r="G9" s="59" t="s">
        <v>66</v>
      </c>
      <c r="H9" s="59" t="s">
        <v>298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206</v>
      </c>
      <c r="O9" s="59">
        <v>1069</v>
      </c>
      <c r="P9" s="59" t="s">
        <v>299</v>
      </c>
    </row>
    <row r="10" spans="1:16" x14ac:dyDescent="0.2">
      <c r="A10" s="59" t="s">
        <v>303</v>
      </c>
      <c r="B10" s="60">
        <v>4741844</v>
      </c>
      <c r="C10" s="59">
        <v>0</v>
      </c>
      <c r="D10" s="60">
        <v>474184900</v>
      </c>
      <c r="E10" s="59">
        <v>2.2000000000000002</v>
      </c>
      <c r="F10" s="59">
        <v>45050</v>
      </c>
      <c r="G10" s="59" t="s">
        <v>66</v>
      </c>
      <c r="H10" s="59" t="s">
        <v>298</v>
      </c>
      <c r="I10" s="59">
        <v>13484</v>
      </c>
      <c r="J10" s="59">
        <v>0</v>
      </c>
      <c r="K10" s="59">
        <v>0</v>
      </c>
      <c r="L10" s="59">
        <v>0</v>
      </c>
      <c r="M10" s="59">
        <v>0</v>
      </c>
      <c r="N10" s="59" t="s">
        <v>206</v>
      </c>
      <c r="O10" s="59">
        <v>698</v>
      </c>
      <c r="P10" s="59" t="s">
        <v>299</v>
      </c>
    </row>
    <row r="11" spans="1:16" x14ac:dyDescent="0.2">
      <c r="A11" s="59" t="s">
        <v>303</v>
      </c>
      <c r="B11" s="60">
        <v>4741844</v>
      </c>
      <c r="C11" s="59">
        <v>0</v>
      </c>
      <c r="D11" s="60">
        <v>474184900</v>
      </c>
      <c r="E11" s="59">
        <v>2.2000000000000002</v>
      </c>
      <c r="F11" s="59">
        <v>45414</v>
      </c>
      <c r="G11" s="59" t="s">
        <v>66</v>
      </c>
      <c r="H11" s="59" t="s">
        <v>298</v>
      </c>
      <c r="I11" s="59">
        <v>13484</v>
      </c>
      <c r="J11" s="59">
        <v>0</v>
      </c>
      <c r="K11" s="59">
        <v>0</v>
      </c>
      <c r="L11" s="59">
        <v>0</v>
      </c>
      <c r="M11" s="59">
        <v>0</v>
      </c>
      <c r="N11" s="59" t="s">
        <v>206</v>
      </c>
      <c r="O11" s="59">
        <v>334</v>
      </c>
      <c r="P11" s="59" t="s">
        <v>299</v>
      </c>
    </row>
    <row r="12" spans="1:16" x14ac:dyDescent="0.2">
      <c r="A12" s="59" t="s">
        <v>304</v>
      </c>
      <c r="B12" s="60">
        <v>6054603</v>
      </c>
      <c r="C12" s="59">
        <v>11553.3</v>
      </c>
      <c r="D12" s="60">
        <v>605460005</v>
      </c>
      <c r="E12" s="59">
        <v>18</v>
      </c>
      <c r="F12" s="59">
        <v>45834</v>
      </c>
      <c r="G12" s="59" t="s">
        <v>66</v>
      </c>
      <c r="H12" s="59" t="s">
        <v>298</v>
      </c>
      <c r="I12" s="59">
        <v>96454</v>
      </c>
      <c r="J12" s="59">
        <v>11553.3</v>
      </c>
      <c r="K12" s="59">
        <v>11553.3</v>
      </c>
      <c r="L12" s="59">
        <v>0</v>
      </c>
      <c r="M12" s="59">
        <v>0</v>
      </c>
      <c r="N12" s="59" t="s">
        <v>251</v>
      </c>
      <c r="O12" s="59">
        <v>0</v>
      </c>
      <c r="P12" s="59" t="s">
        <v>299</v>
      </c>
    </row>
    <row r="13" spans="1:16" x14ac:dyDescent="0.2">
      <c r="A13" s="59" t="s">
        <v>305</v>
      </c>
      <c r="B13" s="60">
        <v>6555805</v>
      </c>
      <c r="C13" s="59">
        <v>10417.16</v>
      </c>
      <c r="D13" s="60">
        <v>655580009</v>
      </c>
      <c r="E13" s="59">
        <v>62</v>
      </c>
      <c r="F13" s="59">
        <v>45834</v>
      </c>
      <c r="G13" s="59" t="s">
        <v>66</v>
      </c>
      <c r="H13" s="59" t="s">
        <v>298</v>
      </c>
      <c r="I13" s="59">
        <v>25249</v>
      </c>
      <c r="J13" s="59">
        <v>10417.16</v>
      </c>
      <c r="K13" s="59">
        <v>10417.16</v>
      </c>
      <c r="L13" s="59">
        <v>0</v>
      </c>
      <c r="M13" s="59">
        <v>0</v>
      </c>
      <c r="N13" s="59" t="s">
        <v>251</v>
      </c>
      <c r="O13" s="59">
        <v>0</v>
      </c>
      <c r="P13" s="59" t="s">
        <v>299</v>
      </c>
    </row>
    <row r="14" spans="1:16" x14ac:dyDescent="0.2">
      <c r="A14" s="59" t="s">
        <v>306</v>
      </c>
      <c r="B14" s="60">
        <v>6640682</v>
      </c>
      <c r="C14" s="59">
        <v>5256.5</v>
      </c>
      <c r="D14" s="60">
        <v>664068004</v>
      </c>
      <c r="E14" s="59">
        <v>20</v>
      </c>
      <c r="F14" s="59">
        <v>45834</v>
      </c>
      <c r="G14" s="59" t="s">
        <v>66</v>
      </c>
      <c r="H14" s="59" t="s">
        <v>298</v>
      </c>
      <c r="I14" s="59">
        <v>39496</v>
      </c>
      <c r="J14" s="59">
        <v>5256.5</v>
      </c>
      <c r="K14" s="59">
        <v>5256.5</v>
      </c>
      <c r="L14" s="59">
        <v>0</v>
      </c>
      <c r="M14" s="59">
        <v>0</v>
      </c>
      <c r="N14" s="59" t="s">
        <v>251</v>
      </c>
      <c r="O14" s="59">
        <v>0</v>
      </c>
      <c r="P14" s="59" t="s">
        <v>299</v>
      </c>
    </row>
    <row r="15" spans="1:16" x14ac:dyDescent="0.2">
      <c r="A15" s="59" t="s">
        <v>307</v>
      </c>
      <c r="B15" s="60">
        <v>5889505</v>
      </c>
      <c r="C15" s="59">
        <v>0</v>
      </c>
      <c r="D15" s="60">
        <v>588950907</v>
      </c>
      <c r="E15" s="59">
        <v>0.22</v>
      </c>
      <c r="F15" s="59">
        <v>44257</v>
      </c>
      <c r="G15" s="59" t="s">
        <v>66</v>
      </c>
      <c r="H15" s="59" t="s">
        <v>298</v>
      </c>
      <c r="I15" s="59">
        <v>105988</v>
      </c>
      <c r="J15" s="59">
        <v>0</v>
      </c>
      <c r="K15" s="59">
        <v>0</v>
      </c>
      <c r="L15" s="59">
        <v>0</v>
      </c>
      <c r="M15" s="59">
        <v>0</v>
      </c>
      <c r="N15" s="59" t="s">
        <v>206</v>
      </c>
      <c r="O15" s="59">
        <v>1490</v>
      </c>
      <c r="P15" s="59" t="s">
        <v>299</v>
      </c>
    </row>
    <row r="16" spans="1:16" x14ac:dyDescent="0.2">
      <c r="A16" s="59" t="s">
        <v>307</v>
      </c>
      <c r="B16" s="60">
        <v>5889505</v>
      </c>
      <c r="C16" s="59">
        <v>0</v>
      </c>
      <c r="D16" s="60">
        <v>588950907</v>
      </c>
      <c r="E16" s="59">
        <v>0.27</v>
      </c>
      <c r="F16" s="59">
        <v>43522</v>
      </c>
      <c r="G16" s="59" t="s">
        <v>66</v>
      </c>
      <c r="H16" s="59" t="s">
        <v>298</v>
      </c>
      <c r="I16" s="59">
        <v>105988</v>
      </c>
      <c r="J16" s="59">
        <v>0</v>
      </c>
      <c r="K16" s="59">
        <v>0</v>
      </c>
      <c r="L16" s="59">
        <v>0</v>
      </c>
      <c r="M16" s="59">
        <v>0</v>
      </c>
      <c r="N16" s="59" t="s">
        <v>206</v>
      </c>
      <c r="O16" s="59">
        <v>2225</v>
      </c>
      <c r="P16" s="59" t="s">
        <v>299</v>
      </c>
    </row>
    <row r="17" spans="1:16" x14ac:dyDescent="0.2">
      <c r="A17" s="59" t="s">
        <v>307</v>
      </c>
      <c r="B17" s="60">
        <v>5889505</v>
      </c>
      <c r="C17" s="59">
        <v>0</v>
      </c>
      <c r="D17" s="60">
        <v>588950907</v>
      </c>
      <c r="E17" s="59">
        <v>0.27</v>
      </c>
      <c r="F17" s="59">
        <v>43886</v>
      </c>
      <c r="G17" s="59" t="s">
        <v>66</v>
      </c>
      <c r="H17" s="59" t="s">
        <v>298</v>
      </c>
      <c r="I17" s="59">
        <v>105988</v>
      </c>
      <c r="J17" s="59">
        <v>0</v>
      </c>
      <c r="K17" s="59">
        <v>0</v>
      </c>
      <c r="L17" s="59">
        <v>0</v>
      </c>
      <c r="M17" s="59">
        <v>0</v>
      </c>
      <c r="N17" s="59" t="s">
        <v>206</v>
      </c>
      <c r="O17" s="59">
        <v>1861</v>
      </c>
      <c r="P17" s="59" t="s">
        <v>299</v>
      </c>
    </row>
    <row r="18" spans="1:16" x14ac:dyDescent="0.2">
      <c r="A18" s="59" t="s">
        <v>307</v>
      </c>
      <c r="B18" s="60">
        <v>5889505</v>
      </c>
      <c r="C18" s="59">
        <v>0</v>
      </c>
      <c r="D18" s="60">
        <v>588950907</v>
      </c>
      <c r="E18" s="59">
        <v>0.27</v>
      </c>
      <c r="F18" s="59">
        <v>44614</v>
      </c>
      <c r="G18" s="59" t="s">
        <v>66</v>
      </c>
      <c r="H18" s="59" t="s">
        <v>298</v>
      </c>
      <c r="I18" s="59">
        <v>105988</v>
      </c>
      <c r="J18" s="59">
        <v>0</v>
      </c>
      <c r="K18" s="59">
        <v>0</v>
      </c>
      <c r="L18" s="59">
        <v>0</v>
      </c>
      <c r="M18" s="59">
        <v>0</v>
      </c>
      <c r="N18" s="59" t="s">
        <v>206</v>
      </c>
      <c r="O18" s="59">
        <v>1133</v>
      </c>
      <c r="P18" s="59" t="s">
        <v>299</v>
      </c>
    </row>
    <row r="19" spans="1:16" x14ac:dyDescent="0.2">
      <c r="A19" s="59" t="s">
        <v>307</v>
      </c>
      <c r="B19" s="60">
        <v>5889505</v>
      </c>
      <c r="C19" s="59">
        <v>0</v>
      </c>
      <c r="D19" s="60">
        <v>588950907</v>
      </c>
      <c r="E19" s="59">
        <v>0.32</v>
      </c>
      <c r="F19" s="59">
        <v>44978</v>
      </c>
      <c r="G19" s="59" t="s">
        <v>66</v>
      </c>
      <c r="H19" s="59" t="s">
        <v>298</v>
      </c>
      <c r="I19" s="59">
        <v>105988</v>
      </c>
      <c r="J19" s="59">
        <v>0</v>
      </c>
      <c r="K19" s="59">
        <v>0</v>
      </c>
      <c r="L19" s="59">
        <v>0</v>
      </c>
      <c r="M19" s="59">
        <v>0</v>
      </c>
      <c r="N19" s="59" t="s">
        <v>206</v>
      </c>
      <c r="O19" s="59">
        <v>770</v>
      </c>
      <c r="P19" s="59" t="s">
        <v>299</v>
      </c>
    </row>
    <row r="20" spans="1:16" x14ac:dyDescent="0.2">
      <c r="A20" s="59" t="s">
        <v>307</v>
      </c>
      <c r="B20" s="60">
        <v>5889505</v>
      </c>
      <c r="C20" s="59">
        <v>0</v>
      </c>
      <c r="D20" s="60">
        <v>588950907</v>
      </c>
      <c r="E20" s="59">
        <v>0.35</v>
      </c>
      <c r="F20" s="59">
        <v>45350</v>
      </c>
      <c r="G20" s="59" t="s">
        <v>66</v>
      </c>
      <c r="H20" s="59" t="s">
        <v>298</v>
      </c>
      <c r="I20" s="59">
        <v>93988</v>
      </c>
      <c r="J20" s="59">
        <v>0</v>
      </c>
      <c r="K20" s="59">
        <v>0</v>
      </c>
      <c r="L20" s="59">
        <v>0</v>
      </c>
      <c r="M20" s="59">
        <v>0</v>
      </c>
      <c r="N20" s="59" t="s">
        <v>206</v>
      </c>
      <c r="O20" s="59">
        <v>398</v>
      </c>
      <c r="P20" s="59" t="s">
        <v>299</v>
      </c>
    </row>
    <row r="21" spans="1:16" x14ac:dyDescent="0.2">
      <c r="A21" s="59" t="s">
        <v>307</v>
      </c>
      <c r="B21" s="60">
        <v>5889505</v>
      </c>
      <c r="C21" s="59">
        <v>0</v>
      </c>
      <c r="D21" s="60">
        <v>588950907</v>
      </c>
      <c r="E21" s="59">
        <v>0.35</v>
      </c>
      <c r="F21" s="59">
        <v>45713</v>
      </c>
      <c r="G21" s="59" t="s">
        <v>66</v>
      </c>
      <c r="H21" s="59" t="s">
        <v>298</v>
      </c>
      <c r="I21" s="59">
        <v>76692</v>
      </c>
      <c r="J21" s="59">
        <v>0</v>
      </c>
      <c r="K21" s="59">
        <v>0</v>
      </c>
      <c r="L21" s="59">
        <v>0</v>
      </c>
      <c r="M21" s="59">
        <v>0</v>
      </c>
      <c r="N21" s="59" t="s">
        <v>206</v>
      </c>
      <c r="O21" s="59">
        <v>35</v>
      </c>
      <c r="P21" s="59" t="s">
        <v>299</v>
      </c>
    </row>
    <row r="22" spans="1:16" x14ac:dyDescent="0.2">
      <c r="A22" s="59" t="s">
        <v>308</v>
      </c>
      <c r="B22" s="60">
        <v>2430025</v>
      </c>
      <c r="C22" s="59">
        <v>0</v>
      </c>
      <c r="D22" s="60">
        <v>861012102</v>
      </c>
      <c r="E22" s="59">
        <v>0.06</v>
      </c>
      <c r="F22" s="59">
        <v>45112</v>
      </c>
      <c r="G22" s="59" t="s">
        <v>66</v>
      </c>
      <c r="H22" s="59" t="s">
        <v>298</v>
      </c>
      <c r="I22" s="59">
        <v>80714</v>
      </c>
      <c r="J22" s="59">
        <v>0</v>
      </c>
      <c r="K22" s="59">
        <v>0</v>
      </c>
      <c r="L22" s="59">
        <v>0</v>
      </c>
      <c r="M22" s="59">
        <v>0</v>
      </c>
      <c r="N22" s="59" t="s">
        <v>191</v>
      </c>
      <c r="O22" s="59">
        <v>636</v>
      </c>
      <c r="P22" s="59" t="s">
        <v>299</v>
      </c>
    </row>
    <row r="23" spans="1:16" x14ac:dyDescent="0.2">
      <c r="A23" s="59" t="s">
        <v>308</v>
      </c>
      <c r="B23" s="60">
        <v>2430025</v>
      </c>
      <c r="C23" s="59">
        <v>0</v>
      </c>
      <c r="D23" s="60">
        <v>861012102</v>
      </c>
      <c r="E23" s="59">
        <v>0.09</v>
      </c>
      <c r="F23" s="59">
        <v>45566</v>
      </c>
      <c r="G23" s="59" t="s">
        <v>66</v>
      </c>
      <c r="H23" s="59" t="s">
        <v>298</v>
      </c>
      <c r="I23" s="59">
        <v>45709</v>
      </c>
      <c r="J23" s="59">
        <v>0</v>
      </c>
      <c r="K23" s="59">
        <v>0</v>
      </c>
      <c r="L23" s="59">
        <v>0</v>
      </c>
      <c r="M23" s="59">
        <v>0</v>
      </c>
      <c r="N23" s="59" t="s">
        <v>191</v>
      </c>
      <c r="O23" s="59">
        <v>182</v>
      </c>
      <c r="P23" s="59" t="s">
        <v>299</v>
      </c>
    </row>
    <row r="24" spans="1:16" x14ac:dyDescent="0.2">
      <c r="A24" s="59" t="s">
        <v>308</v>
      </c>
      <c r="B24" s="60">
        <v>2430025</v>
      </c>
      <c r="C24" s="59">
        <v>0</v>
      </c>
      <c r="D24" s="60">
        <v>861012102</v>
      </c>
      <c r="E24" s="59">
        <v>0.09</v>
      </c>
      <c r="F24" s="59">
        <v>45653</v>
      </c>
      <c r="G24" s="59" t="s">
        <v>66</v>
      </c>
      <c r="H24" s="59" t="s">
        <v>298</v>
      </c>
      <c r="I24" s="59">
        <v>45709</v>
      </c>
      <c r="J24" s="59">
        <v>0</v>
      </c>
      <c r="K24" s="59">
        <v>0</v>
      </c>
      <c r="L24" s="59">
        <v>0</v>
      </c>
      <c r="M24" s="59">
        <v>0</v>
      </c>
      <c r="N24" s="59" t="s">
        <v>191</v>
      </c>
      <c r="O24" s="59">
        <v>95</v>
      </c>
      <c r="P24" s="59" t="s">
        <v>299</v>
      </c>
    </row>
    <row r="25" spans="1:16" x14ac:dyDescent="0.2">
      <c r="A25" s="59" t="s">
        <v>308</v>
      </c>
      <c r="B25" s="60">
        <v>2430025</v>
      </c>
      <c r="C25" s="59">
        <v>4113.8100000000004</v>
      </c>
      <c r="D25" s="60">
        <v>861012102</v>
      </c>
      <c r="E25" s="59">
        <v>0.09</v>
      </c>
      <c r="F25" s="59">
        <v>45748</v>
      </c>
      <c r="G25" s="59" t="s">
        <v>66</v>
      </c>
      <c r="H25" s="59" t="s">
        <v>298</v>
      </c>
      <c r="I25" s="59">
        <v>45709</v>
      </c>
      <c r="J25" s="59">
        <v>3496.74</v>
      </c>
      <c r="K25" s="59">
        <v>3496.74</v>
      </c>
      <c r="L25" s="59">
        <v>0</v>
      </c>
      <c r="M25" s="59">
        <v>0</v>
      </c>
      <c r="N25" s="59" t="s">
        <v>191</v>
      </c>
      <c r="O25" s="59">
        <v>0</v>
      </c>
      <c r="P25" s="59" t="s">
        <v>299</v>
      </c>
    </row>
    <row r="26" spans="1:16" x14ac:dyDescent="0.2">
      <c r="A26" s="59" t="s">
        <v>308</v>
      </c>
      <c r="B26" s="60">
        <v>2430025</v>
      </c>
      <c r="C26" s="59">
        <v>0</v>
      </c>
      <c r="D26" s="60">
        <v>861012102</v>
      </c>
      <c r="E26" s="59">
        <v>0.09</v>
      </c>
      <c r="F26" s="59">
        <v>45475</v>
      </c>
      <c r="G26" s="59" t="s">
        <v>66</v>
      </c>
      <c r="H26" s="59" t="s">
        <v>298</v>
      </c>
      <c r="I26" s="59">
        <v>56014</v>
      </c>
      <c r="J26" s="59">
        <v>0</v>
      </c>
      <c r="K26" s="59">
        <v>0</v>
      </c>
      <c r="L26" s="59">
        <v>0</v>
      </c>
      <c r="M26" s="59">
        <v>0</v>
      </c>
      <c r="N26" s="59" t="s">
        <v>191</v>
      </c>
      <c r="O26" s="59">
        <v>273</v>
      </c>
      <c r="P26" s="59" t="s">
        <v>299</v>
      </c>
    </row>
    <row r="27" spans="1:16" x14ac:dyDescent="0.2">
      <c r="A27" s="59" t="s">
        <v>309</v>
      </c>
      <c r="B27" s="60">
        <v>2620105</v>
      </c>
      <c r="C27" s="59">
        <v>51244.33</v>
      </c>
      <c r="D27" s="60" t="s">
        <v>275</v>
      </c>
      <c r="E27" s="59">
        <v>3.8695409999999999</v>
      </c>
      <c r="F27" s="59">
        <v>1</v>
      </c>
      <c r="G27" s="59" t="s">
        <v>66</v>
      </c>
      <c r="H27" s="59" t="s">
        <v>298</v>
      </c>
      <c r="I27" s="59">
        <v>13243</v>
      </c>
      <c r="J27" s="59">
        <v>33308.81</v>
      </c>
      <c r="K27" s="59">
        <v>33308.81</v>
      </c>
      <c r="L27" s="59">
        <v>0</v>
      </c>
      <c r="M27" s="59">
        <v>0</v>
      </c>
      <c r="N27" s="59" t="s">
        <v>191</v>
      </c>
      <c r="O27" s="59">
        <v>0</v>
      </c>
      <c r="P27" s="59" t="s">
        <v>299</v>
      </c>
    </row>
    <row r="28" spans="1:16" x14ac:dyDescent="0.2">
      <c r="A28" s="59" t="s">
        <v>300</v>
      </c>
      <c r="B28" s="60">
        <v>2651202</v>
      </c>
      <c r="C28" s="59">
        <v>0</v>
      </c>
      <c r="D28" s="60">
        <v>670100205</v>
      </c>
      <c r="E28" s="59">
        <v>0.51690100000000005</v>
      </c>
      <c r="F28" s="59">
        <v>45530</v>
      </c>
      <c r="G28" s="59" t="s">
        <v>66</v>
      </c>
      <c r="H28" s="59" t="s">
        <v>298</v>
      </c>
      <c r="I28" s="59">
        <v>19600</v>
      </c>
      <c r="J28" s="59">
        <v>0</v>
      </c>
      <c r="K28" s="59">
        <v>0</v>
      </c>
      <c r="L28" s="59">
        <v>0</v>
      </c>
      <c r="M28" s="59">
        <v>0</v>
      </c>
      <c r="N28" s="59" t="s">
        <v>191</v>
      </c>
      <c r="O28" s="59">
        <v>218</v>
      </c>
      <c r="P28" s="59" t="s">
        <v>299</v>
      </c>
    </row>
    <row r="29" spans="1:16" x14ac:dyDescent="0.2">
      <c r="A29" s="59" t="s">
        <v>300</v>
      </c>
      <c r="B29" s="60">
        <v>2651202</v>
      </c>
      <c r="C29" s="59">
        <v>0</v>
      </c>
      <c r="D29" s="60">
        <v>670100205</v>
      </c>
      <c r="E29" s="59">
        <v>0.87633799999999995</v>
      </c>
      <c r="F29" s="59">
        <v>45167</v>
      </c>
      <c r="G29" s="59" t="s">
        <v>66</v>
      </c>
      <c r="H29" s="59" t="s">
        <v>298</v>
      </c>
      <c r="I29" s="59">
        <v>5200</v>
      </c>
      <c r="J29" s="59">
        <v>0</v>
      </c>
      <c r="K29" s="59">
        <v>0</v>
      </c>
      <c r="L29" s="59">
        <v>0</v>
      </c>
      <c r="M29" s="59">
        <v>0</v>
      </c>
      <c r="N29" s="59" t="s">
        <v>191</v>
      </c>
      <c r="O29" s="59">
        <v>581</v>
      </c>
      <c r="P29" s="59" t="s">
        <v>299</v>
      </c>
    </row>
    <row r="30" spans="1:16" x14ac:dyDescent="0.2">
      <c r="A30" s="59" t="s">
        <v>300</v>
      </c>
      <c r="B30" s="60">
        <v>2651202</v>
      </c>
      <c r="C30" s="59">
        <v>0</v>
      </c>
      <c r="D30" s="60">
        <v>670100205</v>
      </c>
      <c r="E30" s="59">
        <v>0.92933399999999999</v>
      </c>
      <c r="F30" s="59">
        <v>45384</v>
      </c>
      <c r="G30" s="59" t="s">
        <v>66</v>
      </c>
      <c r="H30" s="59" t="s">
        <v>298</v>
      </c>
      <c r="I30" s="59">
        <v>19600</v>
      </c>
      <c r="J30" s="59">
        <v>0</v>
      </c>
      <c r="K30" s="59">
        <v>0</v>
      </c>
      <c r="L30" s="59">
        <v>0</v>
      </c>
      <c r="M30" s="59">
        <v>0</v>
      </c>
      <c r="N30" s="59" t="s">
        <v>191</v>
      </c>
      <c r="O30" s="59">
        <v>364</v>
      </c>
      <c r="P30" s="59" t="s">
        <v>299</v>
      </c>
    </row>
    <row r="31" spans="1:16" x14ac:dyDescent="0.2">
      <c r="A31" s="59" t="s">
        <v>310</v>
      </c>
      <c r="B31" s="60" t="s">
        <v>201</v>
      </c>
      <c r="C31" s="59">
        <v>0</v>
      </c>
      <c r="D31" s="60" t="s">
        <v>202</v>
      </c>
      <c r="E31" s="59">
        <v>0.27500000000000002</v>
      </c>
      <c r="F31" s="59">
        <v>45030</v>
      </c>
      <c r="G31" s="59" t="s">
        <v>66</v>
      </c>
      <c r="H31" s="59" t="s">
        <v>298</v>
      </c>
      <c r="I31" s="59">
        <v>188100</v>
      </c>
      <c r="J31" s="59">
        <v>0</v>
      </c>
      <c r="K31" s="59">
        <v>0</v>
      </c>
      <c r="L31" s="59">
        <v>0</v>
      </c>
      <c r="M31" s="59">
        <v>0</v>
      </c>
      <c r="N31" s="59" t="s">
        <v>191</v>
      </c>
      <c r="O31" s="59">
        <v>718</v>
      </c>
      <c r="P31" s="59" t="s">
        <v>299</v>
      </c>
    </row>
    <row r="32" spans="1:16" x14ac:dyDescent="0.2">
      <c r="A32" s="59" t="s">
        <v>311</v>
      </c>
      <c r="B32" s="60">
        <v>2775135</v>
      </c>
      <c r="C32" s="59">
        <v>0</v>
      </c>
      <c r="D32" s="60">
        <v>803054204</v>
      </c>
      <c r="E32" s="59">
        <v>0.53234499999999996</v>
      </c>
      <c r="F32" s="59">
        <v>44712</v>
      </c>
      <c r="G32" s="59" t="s">
        <v>66</v>
      </c>
      <c r="H32" s="59" t="s">
        <v>298</v>
      </c>
      <c r="I32" s="59">
        <v>11024</v>
      </c>
      <c r="J32" s="59">
        <v>0</v>
      </c>
      <c r="K32" s="59">
        <v>0</v>
      </c>
      <c r="L32" s="59">
        <v>0</v>
      </c>
      <c r="M32" s="59">
        <v>0</v>
      </c>
      <c r="N32" s="59" t="s">
        <v>191</v>
      </c>
      <c r="O32" s="59">
        <v>1035</v>
      </c>
      <c r="P32" s="59" t="s">
        <v>299</v>
      </c>
    </row>
    <row r="33" spans="1:16" x14ac:dyDescent="0.2">
      <c r="A33" s="59" t="s">
        <v>311</v>
      </c>
      <c r="B33" s="60">
        <v>2775135</v>
      </c>
      <c r="C33" s="59">
        <v>0</v>
      </c>
      <c r="D33" s="60">
        <v>803054204</v>
      </c>
      <c r="E33" s="59">
        <v>1.6742699999999999</v>
      </c>
      <c r="F33" s="59">
        <v>43613</v>
      </c>
      <c r="G33" s="59" t="s">
        <v>66</v>
      </c>
      <c r="H33" s="59" t="s">
        <v>298</v>
      </c>
      <c r="I33" s="59">
        <v>11024</v>
      </c>
      <c r="J33" s="59">
        <v>0</v>
      </c>
      <c r="K33" s="59">
        <v>0</v>
      </c>
      <c r="L33" s="59">
        <v>0</v>
      </c>
      <c r="M33" s="59">
        <v>0</v>
      </c>
      <c r="N33" s="59" t="s">
        <v>191</v>
      </c>
      <c r="O33" s="59">
        <v>2134</v>
      </c>
      <c r="P33" s="59" t="s">
        <v>299</v>
      </c>
    </row>
    <row r="34" spans="1:16" x14ac:dyDescent="0.2">
      <c r="A34" s="59" t="s">
        <v>311</v>
      </c>
      <c r="B34" s="60">
        <v>2775135</v>
      </c>
      <c r="C34" s="59">
        <v>0</v>
      </c>
      <c r="D34" s="60">
        <v>803054204</v>
      </c>
      <c r="E34" s="59">
        <v>2.0761449999999999</v>
      </c>
      <c r="F34" s="59">
        <v>44712</v>
      </c>
      <c r="G34" s="59" t="s">
        <v>66</v>
      </c>
      <c r="H34" s="59" t="s">
        <v>298</v>
      </c>
      <c r="I34" s="59">
        <v>11024</v>
      </c>
      <c r="J34" s="59">
        <v>0</v>
      </c>
      <c r="K34" s="59">
        <v>0</v>
      </c>
      <c r="L34" s="59">
        <v>0</v>
      </c>
      <c r="M34" s="59">
        <v>0</v>
      </c>
      <c r="N34" s="59" t="s">
        <v>191</v>
      </c>
      <c r="O34" s="59">
        <v>1035</v>
      </c>
      <c r="P34" s="59" t="s">
        <v>299</v>
      </c>
    </row>
    <row r="35" spans="1:16" x14ac:dyDescent="0.2">
      <c r="A35" s="59" t="s">
        <v>311</v>
      </c>
      <c r="B35" s="60">
        <v>2775135</v>
      </c>
      <c r="C35" s="59">
        <v>0</v>
      </c>
      <c r="D35" s="60">
        <v>803054204</v>
      </c>
      <c r="E35" s="59">
        <v>2.3913120000000001</v>
      </c>
      <c r="F35" s="59">
        <v>45440</v>
      </c>
      <c r="G35" s="59" t="s">
        <v>66</v>
      </c>
      <c r="H35" s="59" t="s">
        <v>298</v>
      </c>
      <c r="I35" s="59">
        <v>11024</v>
      </c>
      <c r="J35" s="59">
        <v>0</v>
      </c>
      <c r="K35" s="59">
        <v>0</v>
      </c>
      <c r="L35" s="59">
        <v>0</v>
      </c>
      <c r="M35" s="59">
        <v>0</v>
      </c>
      <c r="N35" s="59" t="s">
        <v>191</v>
      </c>
      <c r="O35" s="59">
        <v>308</v>
      </c>
      <c r="P35" s="59" t="s">
        <v>299</v>
      </c>
    </row>
    <row r="36" spans="1:16" x14ac:dyDescent="0.2">
      <c r="A36" s="59" t="s">
        <v>312</v>
      </c>
      <c r="B36" s="60">
        <v>2615565</v>
      </c>
      <c r="C36" s="59">
        <v>17088.46</v>
      </c>
      <c r="D36" s="60" t="s">
        <v>277</v>
      </c>
      <c r="E36" s="59">
        <v>0.46200000000000002</v>
      </c>
      <c r="F36" s="59">
        <v>45805</v>
      </c>
      <c r="G36" s="59" t="s">
        <v>66</v>
      </c>
      <c r="H36" s="59" t="s">
        <v>298</v>
      </c>
      <c r="I36" s="59">
        <v>36988</v>
      </c>
      <c r="J36" s="59">
        <v>17088.46</v>
      </c>
      <c r="K36" s="59">
        <v>17088.46</v>
      </c>
      <c r="L36" s="59">
        <v>0</v>
      </c>
      <c r="M36" s="59">
        <v>0</v>
      </c>
      <c r="N36" s="59" t="s">
        <v>191</v>
      </c>
      <c r="O36" s="59">
        <v>0</v>
      </c>
      <c r="P36" s="59" t="s">
        <v>299</v>
      </c>
    </row>
    <row r="37" spans="1:16" x14ac:dyDescent="0.2">
      <c r="A37" s="59" t="s">
        <v>313</v>
      </c>
      <c r="B37" s="60">
        <v>7124594</v>
      </c>
      <c r="C37" s="59">
        <v>0</v>
      </c>
      <c r="D37" s="60">
        <v>712459908</v>
      </c>
      <c r="E37" s="59">
        <v>7.4</v>
      </c>
      <c r="F37" s="59">
        <v>45051</v>
      </c>
      <c r="G37" s="59" t="s">
        <v>66</v>
      </c>
      <c r="H37" s="59" t="s">
        <v>298</v>
      </c>
      <c r="I37" s="59">
        <v>7989</v>
      </c>
      <c r="J37" s="59">
        <v>0</v>
      </c>
      <c r="K37" s="59">
        <v>0</v>
      </c>
      <c r="L37" s="59">
        <v>0</v>
      </c>
      <c r="M37" s="59">
        <v>0</v>
      </c>
      <c r="N37" s="59" t="s">
        <v>248</v>
      </c>
      <c r="O37" s="59">
        <v>697</v>
      </c>
      <c r="P37" s="59" t="s">
        <v>299</v>
      </c>
    </row>
    <row r="38" spans="1:16" x14ac:dyDescent="0.2">
      <c r="A38" s="59" t="s">
        <v>313</v>
      </c>
      <c r="B38" s="60">
        <v>7124594</v>
      </c>
      <c r="C38" s="59">
        <v>0</v>
      </c>
      <c r="D38" s="60">
        <v>712459908</v>
      </c>
      <c r="E38" s="59">
        <v>7.7</v>
      </c>
      <c r="F38" s="59">
        <v>45415</v>
      </c>
      <c r="G38" s="59" t="s">
        <v>66</v>
      </c>
      <c r="H38" s="59" t="s">
        <v>298</v>
      </c>
      <c r="I38" s="59">
        <v>7989</v>
      </c>
      <c r="J38" s="59">
        <v>0</v>
      </c>
      <c r="K38" s="59">
        <v>0</v>
      </c>
      <c r="L38" s="59">
        <v>0</v>
      </c>
      <c r="M38" s="59">
        <v>0</v>
      </c>
      <c r="N38" s="59" t="s">
        <v>248</v>
      </c>
      <c r="O38" s="59">
        <v>333</v>
      </c>
      <c r="P38" s="59" t="s">
        <v>299</v>
      </c>
    </row>
    <row r="39" spans="1:16" x14ac:dyDescent="0.2">
      <c r="A39" s="59" t="s">
        <v>314</v>
      </c>
      <c r="B39" s="60">
        <v>7333378</v>
      </c>
      <c r="C39" s="59">
        <v>0</v>
      </c>
      <c r="D39" s="60">
        <v>733337901</v>
      </c>
      <c r="E39" s="59">
        <v>2</v>
      </c>
      <c r="F39" s="59">
        <v>45427</v>
      </c>
      <c r="G39" s="59" t="s">
        <v>66</v>
      </c>
      <c r="H39" s="59" t="s">
        <v>298</v>
      </c>
      <c r="I39" s="59">
        <v>3687</v>
      </c>
      <c r="J39" s="59">
        <v>0</v>
      </c>
      <c r="K39" s="59">
        <v>0</v>
      </c>
      <c r="L39" s="59">
        <v>0</v>
      </c>
      <c r="M39" s="59">
        <v>0</v>
      </c>
      <c r="N39" s="59" t="s">
        <v>248</v>
      </c>
      <c r="O39" s="59">
        <v>321</v>
      </c>
      <c r="P39" s="59" t="s">
        <v>299</v>
      </c>
    </row>
    <row r="40" spans="1:16" x14ac:dyDescent="0.2">
      <c r="A40" s="59" t="s">
        <v>314</v>
      </c>
      <c r="B40" s="60">
        <v>7333378</v>
      </c>
      <c r="C40" s="59">
        <v>0</v>
      </c>
      <c r="D40" s="60">
        <v>733337901</v>
      </c>
      <c r="E40" s="59">
        <v>1.75</v>
      </c>
      <c r="F40" s="59">
        <v>45057</v>
      </c>
      <c r="G40" s="59" t="s">
        <v>66</v>
      </c>
      <c r="H40" s="59" t="s">
        <v>298</v>
      </c>
      <c r="I40" s="59">
        <v>3687</v>
      </c>
      <c r="J40" s="59">
        <v>0</v>
      </c>
      <c r="K40" s="59">
        <v>0</v>
      </c>
      <c r="L40" s="59">
        <v>0</v>
      </c>
      <c r="M40" s="59">
        <v>0</v>
      </c>
      <c r="N40" s="59" t="s">
        <v>248</v>
      </c>
      <c r="O40" s="59">
        <v>691</v>
      </c>
      <c r="P40" s="59" t="s">
        <v>299</v>
      </c>
    </row>
    <row r="41" spans="1:16" x14ac:dyDescent="0.2">
      <c r="A41" s="59" t="s">
        <v>315</v>
      </c>
      <c r="B41" s="60">
        <v>2031730</v>
      </c>
      <c r="C41" s="59">
        <v>0</v>
      </c>
      <c r="D41" s="60">
        <v>294821608</v>
      </c>
      <c r="E41" s="59">
        <v>1</v>
      </c>
      <c r="F41" s="59">
        <v>43943</v>
      </c>
      <c r="G41" s="59" t="s">
        <v>66</v>
      </c>
      <c r="H41" s="59" t="s">
        <v>298</v>
      </c>
      <c r="I41" s="59">
        <v>3344.75</v>
      </c>
      <c r="J41" s="59">
        <v>0</v>
      </c>
      <c r="K41" s="59">
        <v>0</v>
      </c>
      <c r="L41" s="59">
        <v>0</v>
      </c>
      <c r="M41" s="59">
        <v>0</v>
      </c>
      <c r="N41" s="59" t="s">
        <v>191</v>
      </c>
      <c r="O41" s="59">
        <v>1804</v>
      </c>
      <c r="P41" s="59" t="s">
        <v>299</v>
      </c>
    </row>
    <row r="42" spans="1:16" x14ac:dyDescent="0.2">
      <c r="A42" s="59" t="s">
        <v>315</v>
      </c>
      <c r="B42" s="60">
        <v>2031730</v>
      </c>
      <c r="C42" s="59">
        <v>0</v>
      </c>
      <c r="D42" s="60">
        <v>294821608</v>
      </c>
      <c r="E42" s="59">
        <v>8.4445000000000006E-2</v>
      </c>
      <c r="F42" s="59">
        <v>44119</v>
      </c>
      <c r="G42" s="59" t="s">
        <v>66</v>
      </c>
      <c r="H42" s="59" t="s">
        <v>298</v>
      </c>
      <c r="I42" s="59">
        <v>269693</v>
      </c>
      <c r="J42" s="59">
        <v>0</v>
      </c>
      <c r="K42" s="59">
        <v>0</v>
      </c>
      <c r="L42" s="59">
        <v>0</v>
      </c>
      <c r="M42" s="59">
        <v>0</v>
      </c>
      <c r="N42" s="59" t="s">
        <v>191</v>
      </c>
      <c r="O42" s="59">
        <v>1628</v>
      </c>
      <c r="P42" s="59" t="s">
        <v>299</v>
      </c>
    </row>
    <row r="43" spans="1:16" x14ac:dyDescent="0.2">
      <c r="A43" s="59" t="s">
        <v>315</v>
      </c>
      <c r="B43" s="60">
        <v>2031730</v>
      </c>
      <c r="C43" s="59">
        <v>0</v>
      </c>
      <c r="D43" s="60">
        <v>294821608</v>
      </c>
      <c r="E43" s="59">
        <v>0.11699900000000001</v>
      </c>
      <c r="F43" s="59">
        <v>44302</v>
      </c>
      <c r="G43" s="59" t="s">
        <v>66</v>
      </c>
      <c r="H43" s="59" t="s">
        <v>298</v>
      </c>
      <c r="I43" s="59">
        <v>289693</v>
      </c>
      <c r="J43" s="59">
        <v>0</v>
      </c>
      <c r="K43" s="59">
        <v>0</v>
      </c>
      <c r="L43" s="59">
        <v>0</v>
      </c>
      <c r="M43" s="59">
        <v>0</v>
      </c>
      <c r="N43" s="59" t="s">
        <v>191</v>
      </c>
      <c r="O43" s="59">
        <v>1445</v>
      </c>
      <c r="P43" s="59" t="s">
        <v>299</v>
      </c>
    </row>
    <row r="44" spans="1:16" x14ac:dyDescent="0.2">
      <c r="A44" s="59" t="s">
        <v>315</v>
      </c>
      <c r="B44" s="60">
        <v>2031730</v>
      </c>
      <c r="C44" s="59">
        <v>14008.84</v>
      </c>
      <c r="D44" s="60">
        <v>294821608</v>
      </c>
      <c r="E44" s="59">
        <v>0.131494</v>
      </c>
      <c r="F44" s="59">
        <v>1</v>
      </c>
      <c r="G44" s="59" t="s">
        <v>66</v>
      </c>
      <c r="H44" s="59" t="s">
        <v>298</v>
      </c>
      <c r="I44" s="59">
        <v>106536</v>
      </c>
      <c r="J44" s="59">
        <v>14008.84</v>
      </c>
      <c r="K44" s="59">
        <v>14008.84</v>
      </c>
      <c r="L44" s="59">
        <v>0</v>
      </c>
      <c r="M44" s="59">
        <v>0</v>
      </c>
      <c r="N44" s="59" t="s">
        <v>191</v>
      </c>
      <c r="O44" s="59">
        <v>0</v>
      </c>
      <c r="P44" s="59" t="s">
        <v>299</v>
      </c>
    </row>
    <row r="45" spans="1:16" x14ac:dyDescent="0.2">
      <c r="A45" s="59" t="s">
        <v>316</v>
      </c>
      <c r="B45" s="60" t="s">
        <v>237</v>
      </c>
      <c r="C45" s="59">
        <v>0</v>
      </c>
      <c r="D45" s="60" t="s">
        <v>238</v>
      </c>
      <c r="E45" s="59">
        <v>1.3686579999999999</v>
      </c>
      <c r="F45" s="59">
        <v>45560</v>
      </c>
      <c r="G45" s="59" t="s">
        <v>66</v>
      </c>
      <c r="H45" s="59" t="s">
        <v>298</v>
      </c>
      <c r="I45" s="59">
        <v>21698</v>
      </c>
      <c r="J45" s="59">
        <v>0</v>
      </c>
      <c r="K45" s="59">
        <v>0</v>
      </c>
      <c r="L45" s="59">
        <v>0</v>
      </c>
      <c r="M45" s="59">
        <v>0</v>
      </c>
      <c r="N45" s="59" t="s">
        <v>191</v>
      </c>
      <c r="O45" s="59">
        <v>188</v>
      </c>
      <c r="P45" s="59" t="s">
        <v>299</v>
      </c>
    </row>
    <row r="46" spans="1:16" x14ac:dyDescent="0.2">
      <c r="A46" s="59" t="s">
        <v>317</v>
      </c>
      <c r="B46" s="60" t="s">
        <v>231</v>
      </c>
      <c r="C46" s="59">
        <v>10233.540000000001</v>
      </c>
      <c r="D46" s="60" t="s">
        <v>232</v>
      </c>
      <c r="E46" s="59">
        <v>0.27</v>
      </c>
      <c r="F46" s="59">
        <v>45750</v>
      </c>
      <c r="G46" s="59" t="s">
        <v>66</v>
      </c>
      <c r="H46" s="59" t="s">
        <v>298</v>
      </c>
      <c r="I46" s="59">
        <v>37902</v>
      </c>
      <c r="J46" s="59">
        <v>8698.51</v>
      </c>
      <c r="K46" s="59">
        <v>8698.51</v>
      </c>
      <c r="L46" s="59">
        <v>0</v>
      </c>
      <c r="M46" s="59">
        <v>0</v>
      </c>
      <c r="N46" s="59" t="s">
        <v>191</v>
      </c>
      <c r="O46" s="59">
        <v>0</v>
      </c>
      <c r="P46" s="59" t="s">
        <v>299</v>
      </c>
    </row>
    <row r="47" spans="1:16" x14ac:dyDescent="0.2">
      <c r="A47" s="59" t="s">
        <v>318</v>
      </c>
      <c r="B47" s="60" t="s">
        <v>228</v>
      </c>
      <c r="C47" s="59">
        <v>0</v>
      </c>
      <c r="D47" s="60" t="s">
        <v>229</v>
      </c>
      <c r="E47" s="59">
        <v>0.9</v>
      </c>
      <c r="F47" s="59">
        <v>43612</v>
      </c>
      <c r="G47" s="59" t="s">
        <v>66</v>
      </c>
      <c r="H47" s="59" t="s">
        <v>298</v>
      </c>
      <c r="I47" s="59">
        <v>29538</v>
      </c>
      <c r="J47" s="59">
        <v>0</v>
      </c>
      <c r="K47" s="59">
        <v>0</v>
      </c>
      <c r="L47" s="59">
        <v>0</v>
      </c>
      <c r="M47" s="59">
        <v>0</v>
      </c>
      <c r="N47" s="59" t="s">
        <v>206</v>
      </c>
      <c r="O47" s="59">
        <v>2135</v>
      </c>
      <c r="P47" s="59" t="s">
        <v>299</v>
      </c>
    </row>
    <row r="48" spans="1:16" x14ac:dyDescent="0.2">
      <c r="A48" s="59" t="s">
        <v>318</v>
      </c>
      <c r="B48" s="60" t="s">
        <v>228</v>
      </c>
      <c r="C48" s="59">
        <v>0</v>
      </c>
      <c r="D48" s="60" t="s">
        <v>229</v>
      </c>
      <c r="E48" s="59">
        <v>0.95</v>
      </c>
      <c r="F48" s="59">
        <v>44004</v>
      </c>
      <c r="G48" s="59" t="s">
        <v>66</v>
      </c>
      <c r="H48" s="59" t="s">
        <v>298</v>
      </c>
      <c r="I48" s="59">
        <v>29538</v>
      </c>
      <c r="J48" s="59">
        <v>0</v>
      </c>
      <c r="K48" s="59">
        <v>0</v>
      </c>
      <c r="L48" s="59">
        <v>0</v>
      </c>
      <c r="M48" s="59">
        <v>0</v>
      </c>
      <c r="N48" s="59" t="s">
        <v>206</v>
      </c>
      <c r="O48" s="59">
        <v>1743</v>
      </c>
      <c r="P48" s="59" t="s">
        <v>299</v>
      </c>
    </row>
    <row r="49" spans="1:16" x14ac:dyDescent="0.2">
      <c r="A49" s="59" t="s">
        <v>318</v>
      </c>
      <c r="B49" s="60" t="s">
        <v>228</v>
      </c>
      <c r="C49" s="59">
        <v>0</v>
      </c>
      <c r="D49" s="60" t="s">
        <v>229</v>
      </c>
      <c r="E49" s="59">
        <v>0.97</v>
      </c>
      <c r="F49" s="59">
        <v>44326</v>
      </c>
      <c r="G49" s="59" t="s">
        <v>66</v>
      </c>
      <c r="H49" s="59" t="s">
        <v>298</v>
      </c>
      <c r="I49" s="59">
        <v>29538</v>
      </c>
      <c r="J49" s="59">
        <v>0</v>
      </c>
      <c r="K49" s="59">
        <v>0</v>
      </c>
      <c r="L49" s="59">
        <v>0</v>
      </c>
      <c r="M49" s="59">
        <v>0</v>
      </c>
      <c r="N49" s="59" t="s">
        <v>206</v>
      </c>
      <c r="O49" s="59">
        <v>1421</v>
      </c>
      <c r="P49" s="59" t="s">
        <v>299</v>
      </c>
    </row>
    <row r="50" spans="1:16" x14ac:dyDescent="0.2">
      <c r="A50" s="59" t="s">
        <v>318</v>
      </c>
      <c r="B50" s="60" t="s">
        <v>228</v>
      </c>
      <c r="C50" s="59">
        <v>0</v>
      </c>
      <c r="D50" s="60" t="s">
        <v>229</v>
      </c>
      <c r="E50" s="59">
        <v>1.02</v>
      </c>
      <c r="F50" s="59">
        <v>44687</v>
      </c>
      <c r="G50" s="59" t="s">
        <v>66</v>
      </c>
      <c r="H50" s="59" t="s">
        <v>298</v>
      </c>
      <c r="I50" s="59">
        <v>29538</v>
      </c>
      <c r="J50" s="59">
        <v>0</v>
      </c>
      <c r="K50" s="59">
        <v>0</v>
      </c>
      <c r="L50" s="59">
        <v>0</v>
      </c>
      <c r="M50" s="59">
        <v>0</v>
      </c>
      <c r="N50" s="59" t="s">
        <v>206</v>
      </c>
      <c r="O50" s="59">
        <v>1060</v>
      </c>
      <c r="P50" s="59" t="s">
        <v>299</v>
      </c>
    </row>
    <row r="51" spans="1:16" x14ac:dyDescent="0.2">
      <c r="A51" s="59" t="s">
        <v>318</v>
      </c>
      <c r="B51" s="60" t="s">
        <v>228</v>
      </c>
      <c r="C51" s="59">
        <v>0</v>
      </c>
      <c r="D51" s="60" t="s">
        <v>229</v>
      </c>
      <c r="E51" s="59">
        <v>1.05</v>
      </c>
      <c r="F51" s="59">
        <v>45061</v>
      </c>
      <c r="G51" s="59" t="s">
        <v>66</v>
      </c>
      <c r="H51" s="59" t="s">
        <v>298</v>
      </c>
      <c r="I51" s="59">
        <v>29538</v>
      </c>
      <c r="J51" s="59">
        <v>0</v>
      </c>
      <c r="K51" s="59">
        <v>0</v>
      </c>
      <c r="L51" s="59">
        <v>0</v>
      </c>
      <c r="M51" s="59">
        <v>0</v>
      </c>
      <c r="N51" s="59" t="s">
        <v>206</v>
      </c>
      <c r="O51" s="59">
        <v>687</v>
      </c>
      <c r="P51" s="59" t="s">
        <v>299</v>
      </c>
    </row>
    <row r="52" spans="1:16" x14ac:dyDescent="0.2">
      <c r="A52" s="59" t="s">
        <v>318</v>
      </c>
      <c r="B52" s="60" t="s">
        <v>228</v>
      </c>
      <c r="C52" s="59">
        <v>0</v>
      </c>
      <c r="D52" s="60" t="s">
        <v>229</v>
      </c>
      <c r="E52" s="59">
        <v>1.1000000000000001</v>
      </c>
      <c r="F52" s="59">
        <v>45433</v>
      </c>
      <c r="G52" s="59" t="s">
        <v>66</v>
      </c>
      <c r="H52" s="59" t="s">
        <v>298</v>
      </c>
      <c r="I52" s="59">
        <v>29548</v>
      </c>
      <c r="J52" s="59">
        <v>0</v>
      </c>
      <c r="K52" s="59">
        <v>0</v>
      </c>
      <c r="L52" s="59">
        <v>0</v>
      </c>
      <c r="M52" s="59">
        <v>0</v>
      </c>
      <c r="N52" s="59" t="s">
        <v>206</v>
      </c>
      <c r="O52" s="59">
        <v>315</v>
      </c>
      <c r="P52" s="59" t="s">
        <v>299</v>
      </c>
    </row>
    <row r="53" spans="1:16" x14ac:dyDescent="0.2">
      <c r="A53" s="59" t="s">
        <v>319</v>
      </c>
      <c r="B53" s="60" t="s">
        <v>222</v>
      </c>
      <c r="C53" s="59">
        <v>16136.97</v>
      </c>
      <c r="D53" s="60">
        <v>202712600</v>
      </c>
      <c r="E53" s="59">
        <v>1.41255</v>
      </c>
      <c r="F53" s="59">
        <v>45754</v>
      </c>
      <c r="G53" s="59" t="s">
        <v>66</v>
      </c>
      <c r="H53" s="59" t="s">
        <v>298</v>
      </c>
      <c r="I53" s="59">
        <v>11424</v>
      </c>
      <c r="J53" s="59">
        <v>16136.97</v>
      </c>
      <c r="K53" s="59">
        <v>16136.97</v>
      </c>
      <c r="L53" s="59">
        <v>0</v>
      </c>
      <c r="M53" s="59">
        <v>0</v>
      </c>
      <c r="N53" s="59" t="s">
        <v>191</v>
      </c>
      <c r="O53" s="59">
        <v>0</v>
      </c>
      <c r="P53" s="59" t="s">
        <v>299</v>
      </c>
    </row>
    <row r="54" spans="1:16" x14ac:dyDescent="0.2">
      <c r="A54" s="59" t="s">
        <v>320</v>
      </c>
      <c r="B54" s="60" t="s">
        <v>321</v>
      </c>
      <c r="C54" s="59">
        <v>0</v>
      </c>
      <c r="D54" s="60" t="s">
        <v>322</v>
      </c>
      <c r="E54" s="59">
        <v>2.6</v>
      </c>
      <c r="F54" s="59">
        <v>45035</v>
      </c>
      <c r="G54" s="59" t="s">
        <v>66</v>
      </c>
      <c r="H54" s="59" t="s">
        <v>298</v>
      </c>
      <c r="I54" s="59">
        <v>31384</v>
      </c>
      <c r="J54" s="59">
        <v>0</v>
      </c>
      <c r="K54" s="59">
        <v>0</v>
      </c>
      <c r="L54" s="59">
        <v>0</v>
      </c>
      <c r="M54" s="59">
        <v>0</v>
      </c>
      <c r="N54" s="59" t="s">
        <v>248</v>
      </c>
      <c r="O54" s="59">
        <v>713</v>
      </c>
      <c r="P54" s="59" t="s">
        <v>299</v>
      </c>
    </row>
    <row r="55" spans="1:16" x14ac:dyDescent="0.2">
      <c r="A55" s="59" t="s">
        <v>320</v>
      </c>
      <c r="B55" s="60" t="s">
        <v>321</v>
      </c>
      <c r="C55" s="59">
        <v>0</v>
      </c>
      <c r="D55" s="60" t="s">
        <v>322</v>
      </c>
      <c r="E55" s="59">
        <v>2.6</v>
      </c>
      <c r="F55" s="59">
        <v>45399</v>
      </c>
      <c r="G55" s="59" t="s">
        <v>66</v>
      </c>
      <c r="H55" s="59" t="s">
        <v>298</v>
      </c>
      <c r="I55" s="59">
        <v>31401</v>
      </c>
      <c r="J55" s="59">
        <v>0</v>
      </c>
      <c r="K55" s="59">
        <v>0</v>
      </c>
      <c r="L55" s="59">
        <v>0</v>
      </c>
      <c r="M55" s="59">
        <v>0</v>
      </c>
      <c r="N55" s="59" t="s">
        <v>248</v>
      </c>
      <c r="O55" s="59">
        <v>349</v>
      </c>
      <c r="P55" s="59" t="s">
        <v>299</v>
      </c>
    </row>
    <row r="56" spans="1:16" x14ac:dyDescent="0.2">
      <c r="A56" s="59" t="s">
        <v>323</v>
      </c>
      <c r="B56" s="60" t="s">
        <v>214</v>
      </c>
      <c r="C56" s="59">
        <v>0</v>
      </c>
      <c r="D56" s="60" t="s">
        <v>215</v>
      </c>
      <c r="E56" s="59">
        <v>1.5704640000000001</v>
      </c>
      <c r="F56" s="59">
        <v>45707</v>
      </c>
      <c r="G56" s="59" t="s">
        <v>66</v>
      </c>
      <c r="H56" s="59" t="s">
        <v>298</v>
      </c>
      <c r="I56" s="59">
        <v>3609</v>
      </c>
      <c r="J56" s="59">
        <v>0</v>
      </c>
      <c r="K56" s="59">
        <v>0</v>
      </c>
      <c r="L56" s="59">
        <v>0</v>
      </c>
      <c r="M56" s="59">
        <v>0</v>
      </c>
      <c r="N56" s="59" t="s">
        <v>191</v>
      </c>
      <c r="O56" s="59">
        <v>41</v>
      </c>
      <c r="P56" s="59" t="s">
        <v>299</v>
      </c>
    </row>
    <row r="57" spans="1:16" x14ac:dyDescent="0.2">
      <c r="A57" s="59" t="s">
        <v>323</v>
      </c>
      <c r="B57" s="60" t="s">
        <v>214</v>
      </c>
      <c r="C57" s="59">
        <v>0</v>
      </c>
      <c r="D57" s="60" t="s">
        <v>215</v>
      </c>
      <c r="E57" s="59">
        <v>1.641356</v>
      </c>
      <c r="F57" s="59">
        <v>45603</v>
      </c>
      <c r="G57" s="59" t="s">
        <v>66</v>
      </c>
      <c r="H57" s="59" t="s">
        <v>298</v>
      </c>
      <c r="I57" s="59">
        <v>3609</v>
      </c>
      <c r="J57" s="59">
        <v>0</v>
      </c>
      <c r="K57" s="59">
        <v>0</v>
      </c>
      <c r="L57" s="59">
        <v>0</v>
      </c>
      <c r="M57" s="59">
        <v>0</v>
      </c>
      <c r="N57" s="59" t="s">
        <v>191</v>
      </c>
      <c r="O57" s="59">
        <v>145</v>
      </c>
      <c r="P57" s="59" t="s">
        <v>299</v>
      </c>
    </row>
    <row r="58" spans="1:16" x14ac:dyDescent="0.2">
      <c r="A58" s="59" t="s">
        <v>310</v>
      </c>
      <c r="B58" s="60" t="s">
        <v>201</v>
      </c>
      <c r="C58" s="59">
        <v>0</v>
      </c>
      <c r="D58" s="60" t="s">
        <v>202</v>
      </c>
      <c r="E58" s="59">
        <v>0.25</v>
      </c>
      <c r="F58" s="59">
        <v>44665</v>
      </c>
      <c r="G58" s="59" t="s">
        <v>66</v>
      </c>
      <c r="H58" s="59" t="s">
        <v>298</v>
      </c>
      <c r="I58" s="59">
        <v>154000</v>
      </c>
      <c r="J58" s="59">
        <v>0</v>
      </c>
      <c r="K58" s="59">
        <v>0</v>
      </c>
      <c r="L58" s="59">
        <v>0</v>
      </c>
      <c r="M58" s="59">
        <v>0</v>
      </c>
      <c r="N58" s="59" t="s">
        <v>191</v>
      </c>
      <c r="O58" s="59">
        <v>1082</v>
      </c>
      <c r="P58" s="59" t="s">
        <v>299</v>
      </c>
    </row>
    <row r="59" spans="1:16" x14ac:dyDescent="0.2">
      <c r="A59" s="59" t="s">
        <v>310</v>
      </c>
      <c r="B59" s="60" t="s">
        <v>201</v>
      </c>
      <c r="C59" s="59">
        <v>0</v>
      </c>
      <c r="D59" s="60" t="s">
        <v>202</v>
      </c>
      <c r="E59" s="59">
        <v>0.35</v>
      </c>
      <c r="F59" s="59">
        <v>45415</v>
      </c>
      <c r="G59" s="59" t="s">
        <v>66</v>
      </c>
      <c r="H59" s="59" t="s">
        <v>298</v>
      </c>
      <c r="I59" s="59">
        <v>165100</v>
      </c>
      <c r="J59" s="59">
        <v>0</v>
      </c>
      <c r="K59" s="59">
        <v>0</v>
      </c>
      <c r="L59" s="59">
        <v>0</v>
      </c>
      <c r="M59" s="59">
        <v>0</v>
      </c>
      <c r="N59" s="59" t="s">
        <v>191</v>
      </c>
      <c r="O59" s="59">
        <v>333</v>
      </c>
      <c r="P59" s="59" t="s">
        <v>299</v>
      </c>
    </row>
    <row r="60" spans="1:16" x14ac:dyDescent="0.2">
      <c r="A60" s="59" t="s">
        <v>324</v>
      </c>
      <c r="B60" s="60" t="s">
        <v>292</v>
      </c>
      <c r="C60" s="59">
        <v>6230.27</v>
      </c>
      <c r="D60" s="60" t="s">
        <v>292</v>
      </c>
      <c r="E60" s="59">
        <v>4.4653450000000001</v>
      </c>
      <c r="F60" s="59">
        <v>45748</v>
      </c>
      <c r="G60" s="59" t="s">
        <v>66</v>
      </c>
      <c r="H60" s="59" t="s">
        <v>325</v>
      </c>
      <c r="I60" s="59">
        <v>913943.42</v>
      </c>
      <c r="J60" s="59">
        <v>6230.27</v>
      </c>
      <c r="K60" s="59">
        <v>6230.27</v>
      </c>
      <c r="L60" s="59">
        <v>0</v>
      </c>
      <c r="M60" s="59">
        <v>0</v>
      </c>
      <c r="N60" s="59" t="s">
        <v>191</v>
      </c>
      <c r="O60" s="59">
        <v>0</v>
      </c>
      <c r="P60" s="59" t="s">
        <v>299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62158497.579999998</v>
      </c>
      <c r="D3" s="54">
        <v>977932.91</v>
      </c>
      <c r="E3" s="54">
        <v>20531.91</v>
      </c>
      <c r="F3" s="54">
        <v>957401</v>
      </c>
      <c r="G3" s="54">
        <v>63115898.579999998</v>
      </c>
      <c r="H3" s="15"/>
    </row>
    <row r="4" spans="1:12" x14ac:dyDescent="0.2">
      <c r="A4" s="15" t="s">
        <v>22</v>
      </c>
      <c r="B4" s="55" t="s">
        <v>108</v>
      </c>
      <c r="C4" s="54">
        <v>1822275.86</v>
      </c>
      <c r="D4" s="54">
        <v>49067.97</v>
      </c>
      <c r="E4" s="54">
        <v>957401</v>
      </c>
      <c r="F4" s="54">
        <v>-908333.03</v>
      </c>
      <c r="G4" s="54">
        <v>913942.83</v>
      </c>
      <c r="H4" s="15"/>
    </row>
    <row r="5" spans="1:12" x14ac:dyDescent="0.2">
      <c r="A5" s="15" t="s">
        <v>22</v>
      </c>
      <c r="B5" s="55" t="s">
        <v>186</v>
      </c>
      <c r="C5" s="54">
        <v>20801.75</v>
      </c>
      <c r="D5" s="54">
        <v>1014270.16</v>
      </c>
      <c r="E5" s="54">
        <v>1032434.62</v>
      </c>
      <c r="F5" s="54">
        <v>-18164.46</v>
      </c>
      <c r="G5" s="54">
        <v>2637.29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388</v>
      </c>
      <c r="C7" s="54">
        <v>1843077.61</v>
      </c>
      <c r="D7" s="54">
        <v>1063338.1299999999</v>
      </c>
      <c r="E7" s="54">
        <v>1989835.62</v>
      </c>
      <c r="F7" s="54">
        <v>-926497.49</v>
      </c>
      <c r="G7" s="54">
        <v>916580.12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957401</v>
      </c>
      <c r="E8" s="54">
        <v>957401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20531.91</v>
      </c>
      <c r="D9" s="54">
        <v>5261.08</v>
      </c>
      <c r="E9" s="54">
        <v>25792.99</v>
      </c>
      <c r="F9" s="54">
        <v>-20531.91</v>
      </c>
      <c r="G9" s="54">
        <v>0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38454.78</v>
      </c>
      <c r="D10" s="54">
        <v>164560.82</v>
      </c>
      <c r="E10" s="54">
        <v>24761.7</v>
      </c>
      <c r="F10" s="54">
        <v>139799.12</v>
      </c>
      <c r="G10" s="54">
        <v>178253.9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6344.07</v>
      </c>
      <c r="D11" s="54">
        <v>6403.22</v>
      </c>
      <c r="E11" s="54">
        <v>6517.65</v>
      </c>
      <c r="F11" s="54">
        <v>-114.43</v>
      </c>
      <c r="G11" s="54">
        <v>6229.64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372903.81</v>
      </c>
      <c r="D13" s="54">
        <v>24834.41</v>
      </c>
      <c r="E13" s="54">
        <v>0</v>
      </c>
      <c r="F13" s="54">
        <v>24834.41</v>
      </c>
      <c r="G13" s="54">
        <v>397738.22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389</v>
      </c>
      <c r="C17" s="54">
        <v>64439809.759999998</v>
      </c>
      <c r="D17" s="54">
        <v>3199731.57</v>
      </c>
      <c r="E17" s="54">
        <v>3024840.87</v>
      </c>
      <c r="F17" s="54">
        <v>174890.7</v>
      </c>
      <c r="G17" s="54">
        <v>64614700.460000001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20531.91</v>
      </c>
      <c r="D19" s="54">
        <v>25792.99</v>
      </c>
      <c r="E19" s="54">
        <v>5261.08</v>
      </c>
      <c r="F19" s="54">
        <v>-20531.91</v>
      </c>
      <c r="G19" s="54">
        <v>0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1006468.97</v>
      </c>
      <c r="E20" s="54">
        <v>1006468.97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390</v>
      </c>
      <c r="C28" s="54">
        <v>20531.91</v>
      </c>
      <c r="D28" s="54">
        <v>1032261.96</v>
      </c>
      <c r="E28" s="54">
        <v>1011730.05</v>
      </c>
      <c r="F28" s="54">
        <v>-20531.91</v>
      </c>
      <c r="G28" s="54">
        <v>0</v>
      </c>
      <c r="H28" s="2"/>
    </row>
    <row r="29" spans="1:8" x14ac:dyDescent="0.2">
      <c r="A29" s="27"/>
      <c r="B29" s="55" t="s">
        <v>391</v>
      </c>
      <c r="C29" s="54">
        <v>64419277.850000001</v>
      </c>
      <c r="D29" s="54">
        <v>4231993.53</v>
      </c>
      <c r="E29" s="54">
        <v>4036570.92</v>
      </c>
      <c r="F29" s="54">
        <v>195422.61</v>
      </c>
      <c r="G29" s="54">
        <v>64614700.460000001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31506887.969999999</v>
      </c>
      <c r="D31" s="54">
        <v>-2755690.78</v>
      </c>
      <c r="E31" s="54">
        <v>82606.06</v>
      </c>
      <c r="F31" s="54">
        <v>-2838296.84</v>
      </c>
      <c r="G31" s="54">
        <v>28668591.129999999</v>
      </c>
    </row>
    <row r="32" spans="1:8" x14ac:dyDescent="0.2">
      <c r="A32" s="15" t="s">
        <v>22</v>
      </c>
      <c r="B32" s="55" t="s">
        <v>130</v>
      </c>
      <c r="C32" s="54">
        <v>-140.44</v>
      </c>
      <c r="D32" s="54">
        <v>3.45</v>
      </c>
      <c r="E32" s="54">
        <v>-140.44</v>
      </c>
      <c r="F32" s="54">
        <v>143.88999999999999</v>
      </c>
      <c r="G32" s="54">
        <v>3.45</v>
      </c>
    </row>
    <row r="33" spans="1:8" x14ac:dyDescent="0.2">
      <c r="A33" s="15" t="s">
        <v>22</v>
      </c>
      <c r="B33" s="55" t="s">
        <v>131</v>
      </c>
      <c r="C33" s="54">
        <v>-9061.4500000000007</v>
      </c>
      <c r="D33" s="54">
        <v>2443.2800000000002</v>
      </c>
      <c r="E33" s="54">
        <v>-5450.89</v>
      </c>
      <c r="F33" s="54">
        <v>7894.17</v>
      </c>
      <c r="G33" s="54">
        <v>-1167.28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-21.17</v>
      </c>
      <c r="D38" s="54">
        <v>0</v>
      </c>
      <c r="E38" s="54">
        <v>-21.17</v>
      </c>
      <c r="F38" s="54">
        <v>21.17</v>
      </c>
      <c r="G38" s="54">
        <v>0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392</v>
      </c>
      <c r="C41" s="54">
        <v>31497664.91</v>
      </c>
      <c r="D41" s="54">
        <v>-2753244.05</v>
      </c>
      <c r="E41" s="54">
        <v>76993.56</v>
      </c>
      <c r="F41" s="54">
        <v>-2830237.61</v>
      </c>
      <c r="G41" s="54">
        <v>28667427.300000001</v>
      </c>
      <c r="H41" s="2"/>
    </row>
    <row r="42" spans="1:8" x14ac:dyDescent="0.2">
      <c r="A42" s="67" t="s">
        <v>50</v>
      </c>
      <c r="B42" s="55" t="s">
        <v>393</v>
      </c>
      <c r="C42" s="54">
        <v>95916942.760000005</v>
      </c>
      <c r="D42" s="54">
        <v>1478749.48</v>
      </c>
      <c r="E42" s="54">
        <v>4113564.48</v>
      </c>
      <c r="F42" s="54">
        <v>-2634815</v>
      </c>
      <c r="G42" s="54">
        <v>93282127.760000005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505411.76</v>
      </c>
      <c r="D44" s="54">
        <v>0</v>
      </c>
      <c r="E44" s="54">
        <v>189395.23</v>
      </c>
      <c r="F44" s="54">
        <v>189395.23</v>
      </c>
      <c r="G44" s="54">
        <v>694806.99</v>
      </c>
    </row>
    <row r="45" spans="1:8" ht="15" x14ac:dyDescent="0.25">
      <c r="A45" s="25"/>
      <c r="B45" s="55" t="s">
        <v>141</v>
      </c>
      <c r="C45" s="54">
        <v>63393.59</v>
      </c>
      <c r="D45" s="54">
        <v>173.58</v>
      </c>
      <c r="E45" s="54">
        <v>6403.22</v>
      </c>
      <c r="F45" s="54">
        <v>6229.64</v>
      </c>
      <c r="G45" s="54">
        <v>69623.23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-972.17</v>
      </c>
      <c r="D47" s="54">
        <v>29.6</v>
      </c>
      <c r="E47" s="54">
        <v>0</v>
      </c>
      <c r="F47" s="54">
        <v>-29.6</v>
      </c>
      <c r="G47" s="54">
        <v>-1001.77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2482.48</v>
      </c>
      <c r="D49" s="54">
        <v>0</v>
      </c>
      <c r="E49" s="54">
        <v>0</v>
      </c>
      <c r="F49" s="54">
        <v>0</v>
      </c>
      <c r="G49" s="54">
        <v>2482.48</v>
      </c>
    </row>
    <row r="50" spans="1:7" x14ac:dyDescent="0.2">
      <c r="A50" s="68" t="s">
        <v>50</v>
      </c>
      <c r="B50" s="55" t="s">
        <v>146</v>
      </c>
      <c r="C50" s="54">
        <v>239.88</v>
      </c>
      <c r="D50" s="54">
        <v>0</v>
      </c>
      <c r="E50" s="54">
        <v>0</v>
      </c>
      <c r="F50" s="54">
        <v>0</v>
      </c>
      <c r="G50" s="54">
        <v>239.88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-1356.73</v>
      </c>
      <c r="D52" s="54">
        <v>0</v>
      </c>
      <c r="E52" s="54">
        <v>29.25</v>
      </c>
      <c r="F52" s="54">
        <v>29.25</v>
      </c>
      <c r="G52" s="54">
        <v>-1327.48</v>
      </c>
    </row>
    <row r="53" spans="1:7" x14ac:dyDescent="0.2">
      <c r="A53" s="68" t="s">
        <v>50</v>
      </c>
      <c r="B53" s="55" t="s">
        <v>149</v>
      </c>
      <c r="C53" s="54">
        <v>777.99</v>
      </c>
      <c r="D53" s="54">
        <v>201.91</v>
      </c>
      <c r="E53" s="54">
        <v>0</v>
      </c>
      <c r="F53" s="54">
        <v>-201.91</v>
      </c>
      <c r="G53" s="54">
        <v>576.08000000000004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26.39</v>
      </c>
      <c r="D59" s="54">
        <v>0</v>
      </c>
      <c r="E59" s="54">
        <v>0</v>
      </c>
      <c r="F59" s="54">
        <v>0</v>
      </c>
      <c r="G59" s="54">
        <v>26.39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394</v>
      </c>
      <c r="C63" s="54">
        <v>570003.18999999994</v>
      </c>
      <c r="D63" s="54">
        <v>405.09</v>
      </c>
      <c r="E63" s="54">
        <v>195827.7</v>
      </c>
      <c r="F63" s="54">
        <v>195422.61</v>
      </c>
      <c r="G63" s="54">
        <v>765425.8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249183.14</v>
      </c>
      <c r="D65" s="54">
        <v>0</v>
      </c>
      <c r="E65" s="54">
        <v>0</v>
      </c>
      <c r="F65" s="54">
        <v>0</v>
      </c>
      <c r="G65" s="54">
        <v>249183.14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22484.26</v>
      </c>
      <c r="D68" s="54">
        <v>0</v>
      </c>
      <c r="E68" s="54">
        <v>0</v>
      </c>
      <c r="F68" s="54">
        <v>0</v>
      </c>
      <c r="G68" s="54">
        <v>22484.26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395</v>
      </c>
      <c r="C70" s="54">
        <v>271667.40000000002</v>
      </c>
      <c r="D70" s="54">
        <v>0</v>
      </c>
      <c r="E70" s="54">
        <v>0</v>
      </c>
      <c r="F70" s="54">
        <v>0</v>
      </c>
      <c r="G70" s="54">
        <v>271667.40000000002</v>
      </c>
    </row>
    <row r="71" spans="1:7" ht="15" x14ac:dyDescent="0.25">
      <c r="A71" s="25"/>
      <c r="B71" s="55" t="s">
        <v>396</v>
      </c>
      <c r="C71" s="54">
        <v>298335.78999999998</v>
      </c>
      <c r="D71" s="54">
        <v>405.09</v>
      </c>
      <c r="E71" s="54">
        <v>195827.7</v>
      </c>
      <c r="F71" s="54">
        <v>195422.61</v>
      </c>
      <c r="G71" s="54">
        <v>493758.4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397</v>
      </c>
      <c r="C74" s="54">
        <v>298335.78999999998</v>
      </c>
      <c r="D74" s="54">
        <v>405.09</v>
      </c>
      <c r="E74" s="54">
        <v>195827.7</v>
      </c>
      <c r="F74" s="54">
        <v>195422.61</v>
      </c>
      <c r="G74" s="54">
        <v>493758.4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145806.38</v>
      </c>
      <c r="D81" s="54">
        <v>0</v>
      </c>
      <c r="E81" s="54">
        <v>5261.08</v>
      </c>
      <c r="F81" s="54">
        <v>5261.08</v>
      </c>
      <c r="G81" s="54">
        <v>151067.46</v>
      </c>
    </row>
    <row r="82" spans="1:7" x14ac:dyDescent="0.2">
      <c r="A82" s="68" t="s">
        <v>50</v>
      </c>
      <c r="B82" s="55" t="s">
        <v>174</v>
      </c>
      <c r="C82" s="54">
        <v>-145806.38</v>
      </c>
      <c r="D82" s="54">
        <v>5261.08</v>
      </c>
      <c r="E82" s="54">
        <v>0</v>
      </c>
      <c r="F82" s="54">
        <v>-5261.08</v>
      </c>
      <c r="G82" s="54">
        <v>-151067.46</v>
      </c>
    </row>
    <row r="83" spans="1:7" x14ac:dyDescent="0.2">
      <c r="A83" s="68" t="s">
        <v>50</v>
      </c>
      <c r="B83" s="55" t="s">
        <v>398</v>
      </c>
      <c r="C83" s="54">
        <v>0</v>
      </c>
      <c r="D83" s="54">
        <v>5261.08</v>
      </c>
      <c r="E83" s="54">
        <v>5261.08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6593752.54</v>
      </c>
      <c r="D84" s="54">
        <v>0</v>
      </c>
      <c r="E84" s="54">
        <v>0</v>
      </c>
      <c r="F84" s="54">
        <v>0</v>
      </c>
      <c r="G84" s="54">
        <v>6593752.54</v>
      </c>
    </row>
    <row r="85" spans="1:7" x14ac:dyDescent="0.2">
      <c r="A85" s="68" t="s">
        <v>50</v>
      </c>
      <c r="B85" s="55" t="s">
        <v>176</v>
      </c>
      <c r="C85" s="54">
        <v>-1533.6</v>
      </c>
      <c r="D85" s="54">
        <v>0</v>
      </c>
      <c r="E85" s="54">
        <v>0</v>
      </c>
      <c r="F85" s="54">
        <v>0</v>
      </c>
      <c r="G85" s="54">
        <v>-1533.6</v>
      </c>
    </row>
    <row r="86" spans="1:7" x14ac:dyDescent="0.2">
      <c r="A86" s="68" t="s">
        <v>50</v>
      </c>
      <c r="B86" s="55" t="s">
        <v>399</v>
      </c>
      <c r="C86" s="54">
        <v>6592218.9400000004</v>
      </c>
      <c r="D86" s="54">
        <v>0</v>
      </c>
      <c r="E86" s="54">
        <v>0</v>
      </c>
      <c r="F86" s="54">
        <v>0</v>
      </c>
      <c r="G86" s="54">
        <v>6592218.9400000004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400</v>
      </c>
      <c r="C92" s="54">
        <v>-21925775.800000001</v>
      </c>
      <c r="D92" s="54">
        <v>0</v>
      </c>
      <c r="E92" s="54">
        <v>0</v>
      </c>
      <c r="F92" s="54">
        <v>0</v>
      </c>
      <c r="G92" s="54">
        <v>-21925775.800000001</v>
      </c>
    </row>
    <row r="93" spans="1:7" x14ac:dyDescent="0.2">
      <c r="A93" s="68" t="s">
        <v>50</v>
      </c>
      <c r="B93" s="55" t="s">
        <v>401</v>
      </c>
      <c r="C93" s="54">
        <v>64419277.850000001</v>
      </c>
      <c r="D93" s="54">
        <v>5666.17</v>
      </c>
      <c r="E93" s="54">
        <v>201088.78</v>
      </c>
      <c r="F93" s="54">
        <v>195422.61</v>
      </c>
      <c r="G93" s="54">
        <v>64614700.460000001</v>
      </c>
    </row>
    <row r="94" spans="1:7" ht="15" x14ac:dyDescent="0.25">
      <c r="A94" s="25"/>
      <c r="B94" s="55" t="s">
        <v>182</v>
      </c>
      <c r="C94" s="54">
        <v>31497664.91</v>
      </c>
      <c r="D94" s="54">
        <v>76993.56</v>
      </c>
      <c r="E94" s="54">
        <v>-2753244.05</v>
      </c>
      <c r="F94" s="54">
        <v>-2830237.61</v>
      </c>
      <c r="G94" s="54">
        <v>28667427.300000001</v>
      </c>
    </row>
    <row r="95" spans="1:7" x14ac:dyDescent="0.2">
      <c r="A95" s="68" t="s">
        <v>50</v>
      </c>
      <c r="B95" s="55" t="s">
        <v>402</v>
      </c>
      <c r="C95" s="54">
        <v>95916942.760000005</v>
      </c>
      <c r="D95" s="54">
        <v>82659.73</v>
      </c>
      <c r="E95" s="54">
        <v>-2552155.27</v>
      </c>
      <c r="F95" s="54">
        <v>-2634815</v>
      </c>
      <c r="G95" s="54">
        <v>93282127.760000005</v>
      </c>
    </row>
    <row r="96" spans="1:7" x14ac:dyDescent="0.2">
      <c r="A96" s="68" t="s">
        <v>50</v>
      </c>
      <c r="B96" s="55" t="s">
        <v>403</v>
      </c>
      <c r="C96" s="54">
        <v>64439809.759999998</v>
      </c>
      <c r="D96" s="54">
        <v>3199731.57</v>
      </c>
      <c r="E96" s="54">
        <v>3024840.87</v>
      </c>
      <c r="F96" s="54">
        <v>174890.7</v>
      </c>
      <c r="G96" s="54">
        <v>64614700.460000001</v>
      </c>
    </row>
    <row r="97" spans="1:7" x14ac:dyDescent="0.2">
      <c r="A97" s="68" t="s">
        <v>50</v>
      </c>
      <c r="B97" s="55" t="s">
        <v>404</v>
      </c>
      <c r="C97" s="54">
        <v>20531.91</v>
      </c>
      <c r="D97" s="54">
        <v>1032261.96</v>
      </c>
      <c r="E97" s="54">
        <v>1011730.05</v>
      </c>
      <c r="F97" s="54">
        <v>-20531.91</v>
      </c>
      <c r="G97" s="54">
        <v>0</v>
      </c>
    </row>
    <row r="98" spans="1:7" x14ac:dyDescent="0.2">
      <c r="A98" s="68" t="s">
        <v>50</v>
      </c>
      <c r="B98" s="55" t="s">
        <v>405</v>
      </c>
      <c r="C98" s="54">
        <v>64419277.850000001</v>
      </c>
      <c r="D98" s="54">
        <v>5666.17</v>
      </c>
      <c r="E98" s="54">
        <v>201088.78</v>
      </c>
      <c r="F98" s="54">
        <v>195422.61</v>
      </c>
      <c r="G98" s="54">
        <v>64614700.460000001</v>
      </c>
    </row>
    <row r="99" spans="1:7" x14ac:dyDescent="0.2">
      <c r="A99" s="68" t="s">
        <v>50</v>
      </c>
      <c r="B99" s="55" t="s">
        <v>406</v>
      </c>
      <c r="C99" s="54">
        <v>0</v>
      </c>
      <c r="D99" s="54">
        <v>1561409.21</v>
      </c>
      <c r="E99" s="54">
        <v>1561409.21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407</v>
      </c>
      <c r="C100" s="54">
        <v>95499240.099999994</v>
      </c>
      <c r="D100" s="54">
        <v>-711973.01</v>
      </c>
      <c r="E100" s="54">
        <v>2087361.09</v>
      </c>
      <c r="F100" s="54">
        <v>-2799334.1</v>
      </c>
      <c r="G100" s="54">
        <v>92699906</v>
      </c>
    </row>
    <row r="101" spans="1:7" x14ac:dyDescent="0.2">
      <c r="A101" s="68" t="s">
        <v>50</v>
      </c>
      <c r="B101" s="55" t="s">
        <v>408</v>
      </c>
      <c r="C101" s="54">
        <v>95916942.760000005</v>
      </c>
      <c r="D101" s="54">
        <v>1478749.48</v>
      </c>
      <c r="E101" s="54">
        <v>4113564.48</v>
      </c>
      <c r="F101" s="54">
        <v>-2634815</v>
      </c>
      <c r="G101" s="54">
        <v>93282127.760000005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409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410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411</v>
      </c>
      <c r="C107">
        <v>38100500.07</v>
      </c>
      <c r="D107">
        <v>71521.5</v>
      </c>
      <c r="E107">
        <v>-2750800.77</v>
      </c>
      <c r="F107">
        <v>-2838152.95</v>
      </c>
      <c r="G107">
        <v>35262347.119999997</v>
      </c>
    </row>
    <row r="108" spans="1:7" x14ac:dyDescent="0.2">
      <c r="B108" t="s">
        <v>412</v>
      </c>
      <c r="C108">
        <v>57528723.119999997</v>
      </c>
      <c r="D108">
        <v>5261.08</v>
      </c>
      <c r="E108">
        <v>5261.08</v>
      </c>
      <c r="F108">
        <v>0</v>
      </c>
      <c r="G108">
        <v>57528723.119999997</v>
      </c>
    </row>
    <row r="109" spans="1:7" x14ac:dyDescent="0.2">
      <c r="B109" t="s">
        <v>413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413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414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415</v>
      </c>
      <c r="C112">
        <v>297164.34000000003</v>
      </c>
      <c r="D112">
        <v>173.58</v>
      </c>
      <c r="E112">
        <v>195798.45</v>
      </c>
      <c r="F112" s="50">
        <v>195624.87</v>
      </c>
      <c r="G112">
        <v>492789.21</v>
      </c>
    </row>
    <row r="113" spans="2:7" x14ac:dyDescent="0.2">
      <c r="B113" t="s">
        <v>416</v>
      </c>
      <c r="C113">
        <v>-7911.17</v>
      </c>
      <c r="D113">
        <v>-5240.55</v>
      </c>
      <c r="E113">
        <v>2472.5300000000002</v>
      </c>
      <c r="F113">
        <v>7713.08</v>
      </c>
      <c r="G113">
        <v>-198.09</v>
      </c>
    </row>
    <row r="114" spans="2:7" x14ac:dyDescent="0.2">
      <c r="B114" t="s">
        <v>417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418</v>
      </c>
      <c r="C115">
        <v>-1533.6</v>
      </c>
      <c r="D115">
        <v>0</v>
      </c>
      <c r="E115">
        <v>0</v>
      </c>
      <c r="F115">
        <v>0</v>
      </c>
      <c r="G115">
        <v>-1533.6</v>
      </c>
    </row>
    <row r="116" spans="2:7" x14ac:dyDescent="0.2">
      <c r="B116" t="s">
        <v>419</v>
      </c>
      <c r="C116">
        <v>568831.74</v>
      </c>
      <c r="D116">
        <v>173.58</v>
      </c>
      <c r="E116">
        <v>195798.45</v>
      </c>
      <c r="F116">
        <v>195624.87</v>
      </c>
      <c r="G116">
        <v>764456.61</v>
      </c>
    </row>
    <row r="117" spans="2:7" x14ac:dyDescent="0.2">
      <c r="B117" t="s">
        <v>420</v>
      </c>
      <c r="C117">
        <v>271667.40000000002</v>
      </c>
      <c r="D117">
        <v>0</v>
      </c>
      <c r="E117">
        <v>0</v>
      </c>
      <c r="F117">
        <v>0</v>
      </c>
      <c r="G117">
        <v>271667.40000000002</v>
      </c>
    </row>
    <row r="118" spans="2:7" x14ac:dyDescent="0.2">
      <c r="B118" t="s">
        <v>421</v>
      </c>
      <c r="C118">
        <v>-249156.75</v>
      </c>
      <c r="D118">
        <v>0</v>
      </c>
      <c r="E118">
        <v>0</v>
      </c>
      <c r="F118">
        <v>0</v>
      </c>
      <c r="G118">
        <v>-249156.75</v>
      </c>
    </row>
    <row r="119" spans="2:7" x14ac:dyDescent="0.2">
      <c r="B119" t="s">
        <v>422</v>
      </c>
      <c r="C119">
        <v>22484.26</v>
      </c>
      <c r="D119">
        <v>0</v>
      </c>
      <c r="E119">
        <v>0</v>
      </c>
      <c r="F119">
        <v>0</v>
      </c>
      <c r="G119">
        <v>22484.26</v>
      </c>
    </row>
    <row r="120" spans="2:7" x14ac:dyDescent="0.2">
      <c r="B120" t="s">
        <v>423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424</v>
      </c>
      <c r="C121">
        <v>0</v>
      </c>
      <c r="D121">
        <v>957401</v>
      </c>
      <c r="E121">
        <v>957401</v>
      </c>
      <c r="F121">
        <v>0</v>
      </c>
      <c r="G121">
        <v>0</v>
      </c>
    </row>
    <row r="122" spans="2:7" x14ac:dyDescent="0.2">
      <c r="B122" t="s">
        <v>425</v>
      </c>
      <c r="C122">
        <v>0</v>
      </c>
      <c r="D122">
        <v>1006468.97</v>
      </c>
      <c r="E122">
        <v>1006468.97</v>
      </c>
      <c r="F122">
        <v>0</v>
      </c>
      <c r="G122">
        <v>0</v>
      </c>
    </row>
    <row r="123" spans="2:7" x14ac:dyDescent="0.2">
      <c r="B123" t="s">
        <v>426</v>
      </c>
      <c r="C123">
        <v>-9082.6200000000008</v>
      </c>
      <c r="D123">
        <v>2443.2800000000002</v>
      </c>
      <c r="E123">
        <v>-5472.06</v>
      </c>
      <c r="F123">
        <v>7915.34</v>
      </c>
      <c r="G123">
        <v>-1167.28</v>
      </c>
    </row>
    <row r="124" spans="2:7" x14ac:dyDescent="0.2">
      <c r="B124" t="s">
        <v>427</v>
      </c>
      <c r="C124">
        <v>31506747.530000001</v>
      </c>
      <c r="D124">
        <v>-2755687.33</v>
      </c>
      <c r="E124">
        <v>82465.62</v>
      </c>
      <c r="F124">
        <v>-2838152.95</v>
      </c>
      <c r="G124">
        <v>28668594.579999998</v>
      </c>
    </row>
    <row r="125" spans="2:7" x14ac:dyDescent="0.2">
      <c r="B125" t="s">
        <v>428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429</v>
      </c>
      <c r="C126">
        <v>20801.75</v>
      </c>
      <c r="D126">
        <v>5272.86</v>
      </c>
      <c r="E126">
        <v>25965.65</v>
      </c>
      <c r="F126">
        <v>-20692.79</v>
      </c>
      <c r="G126">
        <v>108.96</v>
      </c>
    </row>
    <row r="127" spans="2:7" x14ac:dyDescent="0.2">
      <c r="B127" t="s">
        <v>430</v>
      </c>
      <c r="C127">
        <v>1822275.86</v>
      </c>
      <c r="D127">
        <v>49067.97</v>
      </c>
      <c r="E127">
        <v>957401</v>
      </c>
      <c r="F127">
        <v>-908333.03</v>
      </c>
      <c r="G127">
        <v>913942.83</v>
      </c>
    </row>
    <row r="128" spans="2:7" x14ac:dyDescent="0.2">
      <c r="B128" t="s">
        <v>431</v>
      </c>
      <c r="C128">
        <v>62158497.579999998</v>
      </c>
      <c r="D128">
        <v>957401</v>
      </c>
      <c r="E128">
        <v>0</v>
      </c>
      <c r="F128">
        <v>957401</v>
      </c>
      <c r="G128">
        <v>63115898.579999998</v>
      </c>
    </row>
    <row r="129" spans="2:7" x14ac:dyDescent="0.2">
      <c r="B129" t="s">
        <v>432</v>
      </c>
      <c r="C129">
        <v>6344.07</v>
      </c>
      <c r="D129">
        <v>6403.22</v>
      </c>
      <c r="E129">
        <v>6517.65</v>
      </c>
      <c r="F129">
        <v>-114.43</v>
      </c>
      <c r="G129">
        <v>6229.64</v>
      </c>
    </row>
    <row r="130" spans="2:7" x14ac:dyDescent="0.2">
      <c r="B130" t="s">
        <v>433</v>
      </c>
      <c r="C130">
        <v>38454.78</v>
      </c>
      <c r="D130">
        <v>164560.82</v>
      </c>
      <c r="E130">
        <v>24761.7</v>
      </c>
      <c r="F130">
        <v>139799.12</v>
      </c>
      <c r="G130">
        <v>178253.9</v>
      </c>
    </row>
    <row r="131" spans="2:7" x14ac:dyDescent="0.2">
      <c r="B131" t="s">
        <v>434</v>
      </c>
      <c r="C131">
        <v>372903.81</v>
      </c>
      <c r="D131">
        <v>24834.41</v>
      </c>
      <c r="E131">
        <v>0</v>
      </c>
      <c r="F131">
        <v>24834.41</v>
      </c>
      <c r="G131">
        <v>397738.22</v>
      </c>
    </row>
    <row r="132" spans="2:7" x14ac:dyDescent="0.2">
      <c r="B132" t="s">
        <v>435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436</v>
      </c>
      <c r="C133">
        <v>-9082.6200000000008</v>
      </c>
      <c r="D133">
        <v>-5472.06</v>
      </c>
      <c r="E133">
        <v>2443.2800000000002</v>
      </c>
      <c r="F133">
        <v>7915.34</v>
      </c>
      <c r="G133">
        <v>-1167.28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326</v>
      </c>
      <c r="B2" s="64" t="s">
        <v>267</v>
      </c>
      <c r="C2" s="57">
        <v>2748472</v>
      </c>
      <c r="D2" t="s">
        <v>327</v>
      </c>
      <c r="E2">
        <v>9466</v>
      </c>
      <c r="F2" s="70">
        <v>495991.9</v>
      </c>
      <c r="G2">
        <v>52.14</v>
      </c>
      <c r="H2" s="70">
        <v>493557.24</v>
      </c>
      <c r="I2" s="70">
        <v>495991.9</v>
      </c>
      <c r="J2">
        <v>52.14</v>
      </c>
      <c r="K2" s="70">
        <v>493557.24</v>
      </c>
      <c r="L2" t="s">
        <v>328</v>
      </c>
      <c r="M2" s="34">
        <v>45747</v>
      </c>
    </row>
    <row r="3" spans="1:13" x14ac:dyDescent="0.2">
      <c r="A3" t="s">
        <v>326</v>
      </c>
      <c r="B3" s="57" t="s">
        <v>215</v>
      </c>
      <c r="C3" s="57" t="s">
        <v>214</v>
      </c>
      <c r="D3" t="s">
        <v>329</v>
      </c>
      <c r="E3">
        <v>3609</v>
      </c>
      <c r="F3" s="70">
        <v>2689153.97</v>
      </c>
      <c r="G3">
        <v>662.63</v>
      </c>
      <c r="H3" s="70">
        <v>2391431.67</v>
      </c>
      <c r="I3" s="70">
        <v>2689153.97</v>
      </c>
      <c r="J3">
        <v>662.63</v>
      </c>
      <c r="K3" s="70">
        <v>2391431.67</v>
      </c>
      <c r="L3" t="s">
        <v>328</v>
      </c>
      <c r="M3" s="34">
        <v>45747</v>
      </c>
    </row>
    <row r="4" spans="1:13" x14ac:dyDescent="0.2">
      <c r="A4" t="s">
        <v>326</v>
      </c>
      <c r="B4" s="64" t="s">
        <v>260</v>
      </c>
      <c r="C4" s="57">
        <v>2989044</v>
      </c>
      <c r="D4" t="s">
        <v>330</v>
      </c>
      <c r="E4">
        <v>10179</v>
      </c>
      <c r="F4" s="70">
        <v>703250.76</v>
      </c>
      <c r="G4">
        <v>73.5</v>
      </c>
      <c r="H4" s="70">
        <v>748156.5</v>
      </c>
      <c r="I4" s="70">
        <v>703250.76</v>
      </c>
      <c r="J4">
        <v>73.5</v>
      </c>
      <c r="K4" s="70">
        <v>748156.5</v>
      </c>
      <c r="L4" t="s">
        <v>328</v>
      </c>
      <c r="M4" s="34">
        <v>45747</v>
      </c>
    </row>
    <row r="5" spans="1:13" x14ac:dyDescent="0.2">
      <c r="A5" t="s">
        <v>326</v>
      </c>
      <c r="B5" s="57" t="s">
        <v>232</v>
      </c>
      <c r="C5" s="57" t="s">
        <v>231</v>
      </c>
      <c r="D5" t="s">
        <v>331</v>
      </c>
      <c r="E5">
        <v>37902</v>
      </c>
      <c r="F5" s="70">
        <v>2468073.92</v>
      </c>
      <c r="G5">
        <v>102.17</v>
      </c>
      <c r="H5" s="70">
        <v>3872447.34</v>
      </c>
      <c r="I5" s="70">
        <v>2468073.92</v>
      </c>
      <c r="J5">
        <v>102.17</v>
      </c>
      <c r="K5" s="70">
        <v>3872447.34</v>
      </c>
      <c r="L5" t="s">
        <v>328</v>
      </c>
      <c r="M5" s="34">
        <v>45747</v>
      </c>
    </row>
    <row r="6" spans="1:13" x14ac:dyDescent="0.2">
      <c r="A6" t="s">
        <v>326</v>
      </c>
      <c r="B6" s="57" t="s">
        <v>197</v>
      </c>
      <c r="C6" s="57" t="s">
        <v>196</v>
      </c>
      <c r="D6" t="s">
        <v>332</v>
      </c>
      <c r="E6">
        <v>10454</v>
      </c>
      <c r="F6" s="70">
        <v>1255157.8600000001</v>
      </c>
      <c r="G6">
        <v>155.86000000000001</v>
      </c>
      <c r="H6" s="70">
        <v>1629360.44</v>
      </c>
      <c r="I6" s="70">
        <v>1255157.8600000001</v>
      </c>
      <c r="J6">
        <v>155.86000000000001</v>
      </c>
      <c r="K6" s="70">
        <v>1629360.44</v>
      </c>
      <c r="L6" t="s">
        <v>328</v>
      </c>
      <c r="M6" s="34">
        <v>45747</v>
      </c>
    </row>
    <row r="7" spans="1:13" x14ac:dyDescent="0.2">
      <c r="A7" t="s">
        <v>326</v>
      </c>
      <c r="B7" s="57" t="s">
        <v>209</v>
      </c>
      <c r="C7" s="57" t="s">
        <v>208</v>
      </c>
      <c r="D7" t="s">
        <v>333</v>
      </c>
      <c r="E7">
        <v>26163</v>
      </c>
      <c r="F7" s="70">
        <v>1684373.94</v>
      </c>
      <c r="G7">
        <v>99.83</v>
      </c>
      <c r="H7" s="70">
        <v>2611852.29</v>
      </c>
      <c r="I7" s="70">
        <v>1684373.94</v>
      </c>
      <c r="J7">
        <v>99.83</v>
      </c>
      <c r="K7" s="70">
        <v>2611852.29</v>
      </c>
      <c r="L7" t="s">
        <v>328</v>
      </c>
      <c r="M7" s="34">
        <v>45747</v>
      </c>
    </row>
    <row r="8" spans="1:13" x14ac:dyDescent="0.2">
      <c r="A8" t="s">
        <v>326</v>
      </c>
      <c r="B8" s="57" t="s">
        <v>284</v>
      </c>
      <c r="C8" s="57">
        <v>2181334</v>
      </c>
      <c r="D8" t="s">
        <v>283</v>
      </c>
      <c r="E8">
        <v>13295</v>
      </c>
      <c r="F8" s="70">
        <v>1418044.7</v>
      </c>
      <c r="G8">
        <v>227.92</v>
      </c>
      <c r="H8" s="70">
        <v>3030196.4</v>
      </c>
      <c r="I8" s="70">
        <v>1418044.7</v>
      </c>
      <c r="J8">
        <v>227.92</v>
      </c>
      <c r="K8" s="70">
        <v>3030196.4</v>
      </c>
      <c r="L8" t="s">
        <v>328</v>
      </c>
      <c r="M8" s="34">
        <v>45747</v>
      </c>
    </row>
    <row r="9" spans="1:13" x14ac:dyDescent="0.2">
      <c r="A9" t="s">
        <v>326</v>
      </c>
      <c r="B9" s="57">
        <v>124765108</v>
      </c>
      <c r="C9" s="57">
        <v>2125097</v>
      </c>
      <c r="D9" t="s">
        <v>334</v>
      </c>
      <c r="E9">
        <v>36153</v>
      </c>
      <c r="F9" s="70">
        <v>731375.19</v>
      </c>
      <c r="G9">
        <v>24.59</v>
      </c>
      <c r="H9" s="70">
        <v>889002.27</v>
      </c>
      <c r="I9" s="70">
        <v>731375.19</v>
      </c>
      <c r="J9">
        <v>24.59</v>
      </c>
      <c r="K9" s="70">
        <v>889002.27</v>
      </c>
      <c r="L9" t="s">
        <v>328</v>
      </c>
      <c r="M9" s="34">
        <v>45747</v>
      </c>
    </row>
    <row r="10" spans="1:13" x14ac:dyDescent="0.2">
      <c r="A10" t="s">
        <v>326</v>
      </c>
      <c r="B10" s="57">
        <v>202712600</v>
      </c>
      <c r="C10" s="57" t="s">
        <v>222</v>
      </c>
      <c r="D10" t="s">
        <v>335</v>
      </c>
      <c r="E10">
        <v>11424</v>
      </c>
      <c r="F10" s="70">
        <v>816930.24</v>
      </c>
      <c r="G10">
        <v>94.74</v>
      </c>
      <c r="H10" s="70">
        <v>1082309.76</v>
      </c>
      <c r="I10" s="70">
        <v>816930.24</v>
      </c>
      <c r="J10">
        <v>94.74</v>
      </c>
      <c r="K10" s="70">
        <v>1082309.76</v>
      </c>
      <c r="L10" t="s">
        <v>328</v>
      </c>
      <c r="M10" s="34">
        <v>45747</v>
      </c>
    </row>
    <row r="11" spans="1:13" x14ac:dyDescent="0.2">
      <c r="A11" t="s">
        <v>326</v>
      </c>
      <c r="B11" s="57" t="s">
        <v>264</v>
      </c>
      <c r="C11" s="57">
        <v>2803025</v>
      </c>
      <c r="D11" t="s">
        <v>336</v>
      </c>
      <c r="E11">
        <v>28100</v>
      </c>
      <c r="F11" s="70">
        <v>698420</v>
      </c>
      <c r="G11">
        <v>23.83</v>
      </c>
      <c r="H11" s="70">
        <v>669623</v>
      </c>
      <c r="I11" s="70">
        <v>698420</v>
      </c>
      <c r="J11">
        <v>23.83</v>
      </c>
      <c r="K11" s="70">
        <v>669623</v>
      </c>
      <c r="L11" t="s">
        <v>328</v>
      </c>
      <c r="M11" s="34">
        <v>45747</v>
      </c>
    </row>
    <row r="12" spans="1:13" x14ac:dyDescent="0.2">
      <c r="A12" t="s">
        <v>326</v>
      </c>
      <c r="B12" s="57" t="s">
        <v>282</v>
      </c>
      <c r="C12" s="57">
        <v>2311614</v>
      </c>
      <c r="D12" t="s">
        <v>337</v>
      </c>
      <c r="E12">
        <v>11681</v>
      </c>
      <c r="F12" s="70">
        <v>1647253.9</v>
      </c>
      <c r="G12">
        <v>383.68</v>
      </c>
      <c r="H12" s="70">
        <v>4481766.08</v>
      </c>
      <c r="I12" s="70">
        <v>1647253.9</v>
      </c>
      <c r="J12">
        <v>383.68</v>
      </c>
      <c r="K12" s="70">
        <v>4481766.08</v>
      </c>
      <c r="L12" t="s">
        <v>328</v>
      </c>
      <c r="M12" s="34">
        <v>45747</v>
      </c>
    </row>
    <row r="13" spans="1:13" x14ac:dyDescent="0.2">
      <c r="A13" t="s">
        <v>326</v>
      </c>
      <c r="B13" s="57" t="s">
        <v>235</v>
      </c>
      <c r="C13" s="57" t="s">
        <v>234</v>
      </c>
      <c r="D13" t="s">
        <v>338</v>
      </c>
      <c r="E13">
        <v>30801</v>
      </c>
      <c r="F13" s="70">
        <v>1358726.61</v>
      </c>
      <c r="G13">
        <v>46.4</v>
      </c>
      <c r="H13" s="70">
        <v>1429166.4</v>
      </c>
      <c r="I13" s="70">
        <v>1358726.61</v>
      </c>
      <c r="J13">
        <v>46.4</v>
      </c>
      <c r="K13" s="70">
        <v>1429166.4</v>
      </c>
      <c r="L13" t="s">
        <v>328</v>
      </c>
      <c r="M13" s="34">
        <v>45747</v>
      </c>
    </row>
    <row r="14" spans="1:13" x14ac:dyDescent="0.2">
      <c r="A14" t="s">
        <v>326</v>
      </c>
      <c r="B14" s="57" t="s">
        <v>190</v>
      </c>
      <c r="C14" s="57" t="s">
        <v>189</v>
      </c>
      <c r="D14" t="s">
        <v>339</v>
      </c>
      <c r="E14">
        <v>8107</v>
      </c>
      <c r="F14" s="70">
        <v>905470.83</v>
      </c>
      <c r="G14">
        <v>427.88</v>
      </c>
      <c r="H14" s="70">
        <v>3468823.16</v>
      </c>
      <c r="I14" s="70">
        <v>905470.83</v>
      </c>
      <c r="J14">
        <v>427.88</v>
      </c>
      <c r="K14" s="70">
        <v>3468823.16</v>
      </c>
      <c r="L14" t="s">
        <v>328</v>
      </c>
      <c r="M14" s="34">
        <v>45747</v>
      </c>
    </row>
    <row r="15" spans="1:13" x14ac:dyDescent="0.2">
      <c r="A15" t="s">
        <v>326</v>
      </c>
      <c r="B15" s="57">
        <v>398438408</v>
      </c>
      <c r="C15" s="57" t="s">
        <v>217</v>
      </c>
      <c r="D15" t="s">
        <v>340</v>
      </c>
      <c r="E15">
        <v>77906</v>
      </c>
      <c r="F15" s="70">
        <v>1298695.03</v>
      </c>
      <c r="G15">
        <v>7.11</v>
      </c>
      <c r="H15" s="70">
        <v>553911.66</v>
      </c>
      <c r="I15" s="70">
        <v>1298695.03</v>
      </c>
      <c r="J15">
        <v>7.11</v>
      </c>
      <c r="K15" s="70">
        <v>553911.66</v>
      </c>
      <c r="L15" t="s">
        <v>328</v>
      </c>
      <c r="M15" s="34">
        <v>45747</v>
      </c>
    </row>
    <row r="16" spans="1:13" x14ac:dyDescent="0.2">
      <c r="A16" t="s">
        <v>326</v>
      </c>
      <c r="B16" s="57" t="s">
        <v>212</v>
      </c>
      <c r="C16" s="57" t="s">
        <v>211</v>
      </c>
      <c r="D16" t="s">
        <v>341</v>
      </c>
      <c r="E16">
        <v>27420</v>
      </c>
      <c r="F16" s="70">
        <v>1649181.6</v>
      </c>
      <c r="G16">
        <v>109.59</v>
      </c>
      <c r="H16" s="70">
        <v>3004957.8</v>
      </c>
      <c r="I16" s="70">
        <v>1649181.6</v>
      </c>
      <c r="J16">
        <v>109.59</v>
      </c>
      <c r="K16" s="70">
        <v>3004957.8</v>
      </c>
      <c r="L16" t="s">
        <v>328</v>
      </c>
      <c r="M16" s="34">
        <v>45747</v>
      </c>
    </row>
    <row r="17" spans="1:13" x14ac:dyDescent="0.2">
      <c r="A17" t="s">
        <v>326</v>
      </c>
      <c r="B17" s="57" t="s">
        <v>220</v>
      </c>
      <c r="C17" s="57" t="s">
        <v>219</v>
      </c>
      <c r="D17" t="s">
        <v>342</v>
      </c>
      <c r="E17">
        <v>63100</v>
      </c>
      <c r="F17" s="70">
        <v>802989</v>
      </c>
      <c r="G17">
        <v>13.76</v>
      </c>
      <c r="H17" s="70">
        <v>868256</v>
      </c>
      <c r="I17" s="70">
        <v>802989</v>
      </c>
      <c r="J17">
        <v>13.76</v>
      </c>
      <c r="K17" s="70">
        <v>868256</v>
      </c>
      <c r="L17" t="s">
        <v>328</v>
      </c>
      <c r="M17" s="34">
        <v>45747</v>
      </c>
    </row>
    <row r="18" spans="1:13" x14ac:dyDescent="0.2">
      <c r="A18" t="s">
        <v>326</v>
      </c>
      <c r="B18" s="57">
        <v>539439109</v>
      </c>
      <c r="C18" s="57">
        <v>2544346</v>
      </c>
      <c r="D18" t="s">
        <v>343</v>
      </c>
      <c r="E18">
        <v>426012</v>
      </c>
      <c r="F18" s="70">
        <v>1254641.3400000001</v>
      </c>
      <c r="G18">
        <v>3.82</v>
      </c>
      <c r="H18" s="70">
        <v>1627365.84</v>
      </c>
      <c r="I18" s="70">
        <v>1254641.3400000001</v>
      </c>
      <c r="J18">
        <v>3.82</v>
      </c>
      <c r="K18" s="70">
        <v>1627365.84</v>
      </c>
      <c r="L18" t="s">
        <v>328</v>
      </c>
      <c r="M18" s="34">
        <v>45747</v>
      </c>
    </row>
    <row r="19" spans="1:13" x14ac:dyDescent="0.2">
      <c r="A19" t="s">
        <v>326</v>
      </c>
      <c r="B19" s="57" t="s">
        <v>238</v>
      </c>
      <c r="C19" s="57" t="s">
        <v>237</v>
      </c>
      <c r="D19" t="s">
        <v>344</v>
      </c>
      <c r="E19">
        <v>21698</v>
      </c>
      <c r="F19" s="70">
        <v>731222.6</v>
      </c>
      <c r="G19">
        <v>84.41</v>
      </c>
      <c r="H19" s="70">
        <v>1831528.18</v>
      </c>
      <c r="I19" s="70">
        <v>731222.6</v>
      </c>
      <c r="J19">
        <v>84.41</v>
      </c>
      <c r="K19" s="70">
        <v>1831528.18</v>
      </c>
      <c r="L19" t="s">
        <v>328</v>
      </c>
      <c r="M19" s="34">
        <v>45747</v>
      </c>
    </row>
    <row r="20" spans="1:13" x14ac:dyDescent="0.2">
      <c r="A20" t="s">
        <v>326</v>
      </c>
      <c r="B20" s="57">
        <v>606822104</v>
      </c>
      <c r="C20" s="57">
        <v>2747327</v>
      </c>
      <c r="D20" t="s">
        <v>345</v>
      </c>
      <c r="E20">
        <v>17500</v>
      </c>
      <c r="F20" s="70">
        <v>253454</v>
      </c>
      <c r="G20">
        <v>13.63</v>
      </c>
      <c r="H20" s="70">
        <v>238525</v>
      </c>
      <c r="I20" s="70">
        <v>253454</v>
      </c>
      <c r="J20">
        <v>13.63</v>
      </c>
      <c r="K20" s="70">
        <v>238525</v>
      </c>
      <c r="L20" t="s">
        <v>328</v>
      </c>
      <c r="M20" s="34">
        <v>45747</v>
      </c>
    </row>
    <row r="21" spans="1:13" x14ac:dyDescent="0.2">
      <c r="A21" t="s">
        <v>326</v>
      </c>
      <c r="B21" s="57" t="s">
        <v>275</v>
      </c>
      <c r="C21" s="57">
        <v>2620105</v>
      </c>
      <c r="D21" t="s">
        <v>346</v>
      </c>
      <c r="E21">
        <v>13243</v>
      </c>
      <c r="F21" s="70">
        <v>1333641.58</v>
      </c>
      <c r="G21">
        <v>111.48</v>
      </c>
      <c r="H21" s="70">
        <v>1476329.64</v>
      </c>
      <c r="I21" s="70">
        <v>1333641.58</v>
      </c>
      <c r="J21">
        <v>111.48</v>
      </c>
      <c r="K21" s="70">
        <v>1476329.64</v>
      </c>
      <c r="L21" t="s">
        <v>328</v>
      </c>
      <c r="M21" s="34">
        <v>45747</v>
      </c>
    </row>
    <row r="22" spans="1:13" x14ac:dyDescent="0.2">
      <c r="A22" t="s">
        <v>326</v>
      </c>
      <c r="B22" s="57">
        <v>641069406</v>
      </c>
      <c r="C22" s="57" t="s">
        <v>246</v>
      </c>
      <c r="D22" t="s">
        <v>347</v>
      </c>
      <c r="E22">
        <v>4651</v>
      </c>
      <c r="F22" s="70">
        <v>493252.97</v>
      </c>
      <c r="G22">
        <v>101.17</v>
      </c>
      <c r="H22" s="70">
        <v>470541.67</v>
      </c>
      <c r="I22" s="70">
        <v>493252.97</v>
      </c>
      <c r="J22">
        <v>101.17</v>
      </c>
      <c r="K22" s="70">
        <v>470541.67</v>
      </c>
      <c r="L22" t="s">
        <v>328</v>
      </c>
      <c r="M22" s="34">
        <v>45747</v>
      </c>
    </row>
    <row r="23" spans="1:13" x14ac:dyDescent="0.2">
      <c r="A23" t="s">
        <v>326</v>
      </c>
      <c r="B23" s="57">
        <v>654902204</v>
      </c>
      <c r="C23" s="57">
        <v>2640891</v>
      </c>
      <c r="D23" t="s">
        <v>348</v>
      </c>
      <c r="E23">
        <v>168916</v>
      </c>
      <c r="F23" s="70">
        <v>562897.68000000005</v>
      </c>
      <c r="G23">
        <v>5.27</v>
      </c>
      <c r="H23" s="70">
        <v>890187.32</v>
      </c>
      <c r="I23" s="70">
        <v>562897.68000000005</v>
      </c>
      <c r="J23">
        <v>5.27</v>
      </c>
      <c r="K23" s="70">
        <v>890187.32</v>
      </c>
      <c r="L23" t="s">
        <v>328</v>
      </c>
      <c r="M23" s="34">
        <v>45747</v>
      </c>
    </row>
    <row r="24" spans="1:13" x14ac:dyDescent="0.2">
      <c r="A24" t="s">
        <v>326</v>
      </c>
      <c r="B24" s="57">
        <v>670100205</v>
      </c>
      <c r="C24" s="57">
        <v>2651202</v>
      </c>
      <c r="D24" t="s">
        <v>349</v>
      </c>
      <c r="E24">
        <v>15994</v>
      </c>
      <c r="F24" s="70">
        <v>1506851.96</v>
      </c>
      <c r="G24">
        <v>69.44</v>
      </c>
      <c r="H24" s="70">
        <v>1110623.3600000001</v>
      </c>
      <c r="I24" s="70">
        <v>1506851.96</v>
      </c>
      <c r="J24">
        <v>69.44</v>
      </c>
      <c r="K24" s="70">
        <v>1110623.3600000001</v>
      </c>
      <c r="L24" t="s">
        <v>328</v>
      </c>
      <c r="M24" s="34">
        <v>45747</v>
      </c>
    </row>
    <row r="25" spans="1:13" x14ac:dyDescent="0.2">
      <c r="A25" t="s">
        <v>326</v>
      </c>
      <c r="B25" s="57">
        <v>686330101</v>
      </c>
      <c r="C25" s="57">
        <v>2402444</v>
      </c>
      <c r="D25" t="s">
        <v>350</v>
      </c>
      <c r="E25">
        <v>138175</v>
      </c>
      <c r="F25" s="70">
        <v>2129066.54</v>
      </c>
      <c r="G25">
        <v>20.89</v>
      </c>
      <c r="H25" s="70">
        <v>2886475.75</v>
      </c>
      <c r="I25" s="70">
        <v>2129066.54</v>
      </c>
      <c r="J25">
        <v>20.89</v>
      </c>
      <c r="K25" s="70">
        <v>2886475.75</v>
      </c>
      <c r="L25" t="s">
        <v>328</v>
      </c>
      <c r="M25" s="34">
        <v>45747</v>
      </c>
    </row>
    <row r="26" spans="1:13" x14ac:dyDescent="0.2">
      <c r="A26" t="s">
        <v>326</v>
      </c>
      <c r="B26" s="57">
        <v>683715106</v>
      </c>
      <c r="C26" s="57">
        <v>2655657</v>
      </c>
      <c r="D26" t="s">
        <v>351</v>
      </c>
      <c r="E26">
        <v>34190</v>
      </c>
      <c r="F26" s="70">
        <v>1189128.2</v>
      </c>
      <c r="G26">
        <v>25.26</v>
      </c>
      <c r="H26" s="70">
        <v>863639.4</v>
      </c>
      <c r="I26" s="70">
        <v>1189128.2</v>
      </c>
      <c r="J26">
        <v>25.26</v>
      </c>
      <c r="K26" s="70">
        <v>863639.4</v>
      </c>
      <c r="L26" t="s">
        <v>328</v>
      </c>
      <c r="M26" s="34">
        <v>45747</v>
      </c>
    </row>
    <row r="27" spans="1:13" x14ac:dyDescent="0.2">
      <c r="A27" t="s">
        <v>326</v>
      </c>
      <c r="B27" s="57">
        <v>705015105</v>
      </c>
      <c r="C27" s="57">
        <v>2704485</v>
      </c>
      <c r="D27" t="s">
        <v>297</v>
      </c>
      <c r="E27">
        <v>57752</v>
      </c>
      <c r="F27" s="70">
        <v>656278.13</v>
      </c>
      <c r="G27">
        <v>16.010000000000002</v>
      </c>
      <c r="H27" s="70">
        <v>924609.52</v>
      </c>
      <c r="I27" s="70">
        <v>656278.13</v>
      </c>
      <c r="J27">
        <v>16.010000000000002</v>
      </c>
      <c r="K27" s="70">
        <v>924609.52</v>
      </c>
      <c r="L27" t="s">
        <v>328</v>
      </c>
      <c r="M27" s="34">
        <v>45747</v>
      </c>
    </row>
    <row r="28" spans="1:13" x14ac:dyDescent="0.2">
      <c r="A28" t="s">
        <v>326</v>
      </c>
      <c r="B28" s="57">
        <v>775781206</v>
      </c>
      <c r="C28" s="57">
        <v>2739001</v>
      </c>
      <c r="D28" t="s">
        <v>352</v>
      </c>
      <c r="E28">
        <v>287241</v>
      </c>
      <c r="F28" s="70">
        <v>1231783.78</v>
      </c>
      <c r="G28">
        <v>9.81</v>
      </c>
      <c r="H28" s="70">
        <v>2817834.21</v>
      </c>
      <c r="I28" s="70">
        <v>1231783.78</v>
      </c>
      <c r="J28">
        <v>9.81</v>
      </c>
      <c r="K28" s="70">
        <v>2817834.21</v>
      </c>
      <c r="L28" t="s">
        <v>328</v>
      </c>
      <c r="M28" s="34">
        <v>45747</v>
      </c>
    </row>
    <row r="29" spans="1:13" x14ac:dyDescent="0.2">
      <c r="A29" t="s">
        <v>326</v>
      </c>
      <c r="B29" s="57">
        <v>803054204</v>
      </c>
      <c r="C29" s="57">
        <v>2775135</v>
      </c>
      <c r="D29" t="s">
        <v>353</v>
      </c>
      <c r="E29">
        <v>13396</v>
      </c>
      <c r="F29" s="70">
        <v>1980043.26</v>
      </c>
      <c r="G29">
        <v>268.44</v>
      </c>
      <c r="H29" s="70">
        <v>3596022.24</v>
      </c>
      <c r="I29" s="70">
        <v>1980043.26</v>
      </c>
      <c r="J29">
        <v>268.44</v>
      </c>
      <c r="K29" s="70">
        <v>3596022.24</v>
      </c>
      <c r="L29" t="s">
        <v>328</v>
      </c>
      <c r="M29" s="34">
        <v>45747</v>
      </c>
    </row>
    <row r="30" spans="1:13" x14ac:dyDescent="0.2">
      <c r="A30" t="s">
        <v>326</v>
      </c>
      <c r="B30" s="57">
        <v>799926100</v>
      </c>
      <c r="C30" s="57" t="s">
        <v>199</v>
      </c>
      <c r="D30" t="s">
        <v>354</v>
      </c>
      <c r="E30">
        <v>4782</v>
      </c>
      <c r="F30" s="70">
        <v>211049.27</v>
      </c>
      <c r="G30">
        <v>41.92</v>
      </c>
      <c r="H30" s="70">
        <v>200461.44</v>
      </c>
      <c r="I30" s="70">
        <v>211049.27</v>
      </c>
      <c r="J30">
        <v>41.92</v>
      </c>
      <c r="K30" s="70">
        <v>200461.44</v>
      </c>
      <c r="L30" t="s">
        <v>328</v>
      </c>
      <c r="M30" s="34">
        <v>45747</v>
      </c>
    </row>
    <row r="31" spans="1:13" x14ac:dyDescent="0.2">
      <c r="A31" t="s">
        <v>326</v>
      </c>
      <c r="B31" s="57" t="s">
        <v>194</v>
      </c>
      <c r="C31" s="57" t="s">
        <v>193</v>
      </c>
      <c r="D31" t="s">
        <v>355</v>
      </c>
      <c r="E31">
        <v>42126</v>
      </c>
      <c r="F31" s="70">
        <v>2151954.9700000002</v>
      </c>
      <c r="G31">
        <v>95.48</v>
      </c>
      <c r="H31" s="70">
        <v>4022190.48</v>
      </c>
      <c r="I31" s="70">
        <v>2151954.9700000002</v>
      </c>
      <c r="J31">
        <v>95.48</v>
      </c>
      <c r="K31" s="70">
        <v>4022190.48</v>
      </c>
      <c r="L31" t="s">
        <v>328</v>
      </c>
      <c r="M31" s="34">
        <v>45747</v>
      </c>
    </row>
    <row r="32" spans="1:13" x14ac:dyDescent="0.2">
      <c r="A32" t="s">
        <v>326</v>
      </c>
      <c r="B32" s="57" t="s">
        <v>277</v>
      </c>
      <c r="C32" s="57">
        <v>2615565</v>
      </c>
      <c r="D32" t="s">
        <v>356</v>
      </c>
      <c r="E32">
        <v>36988</v>
      </c>
      <c r="F32" s="70">
        <v>1430288.91</v>
      </c>
      <c r="G32">
        <v>28.37</v>
      </c>
      <c r="H32" s="70">
        <v>1049349.56</v>
      </c>
      <c r="I32" s="70">
        <v>1430288.91</v>
      </c>
      <c r="J32">
        <v>28.37</v>
      </c>
      <c r="K32" s="70">
        <v>1049349.56</v>
      </c>
      <c r="L32" t="s">
        <v>328</v>
      </c>
      <c r="M32" s="34">
        <v>45747</v>
      </c>
    </row>
    <row r="33" spans="1:13" x14ac:dyDescent="0.2">
      <c r="A33" t="s">
        <v>326</v>
      </c>
      <c r="B33" s="57">
        <v>835699307</v>
      </c>
      <c r="C33" s="57">
        <v>2821481</v>
      </c>
      <c r="D33" t="s">
        <v>357</v>
      </c>
      <c r="E33">
        <v>150250</v>
      </c>
      <c r="F33" s="70">
        <v>1456523.5</v>
      </c>
      <c r="G33">
        <v>25.39</v>
      </c>
      <c r="H33" s="70">
        <v>3814847.5</v>
      </c>
      <c r="I33" s="70">
        <v>1456523.5</v>
      </c>
      <c r="J33">
        <v>25.39</v>
      </c>
      <c r="K33" s="70">
        <v>3814847.5</v>
      </c>
      <c r="L33" t="s">
        <v>328</v>
      </c>
      <c r="M33" s="34">
        <v>45747</v>
      </c>
    </row>
    <row r="34" spans="1:13" x14ac:dyDescent="0.2">
      <c r="A34" t="s">
        <v>326</v>
      </c>
      <c r="B34" s="57">
        <v>861012102</v>
      </c>
      <c r="C34" s="57">
        <v>2430025</v>
      </c>
      <c r="D34" t="s">
        <v>358</v>
      </c>
      <c r="E34">
        <v>45709</v>
      </c>
      <c r="F34" s="70">
        <v>688850.05</v>
      </c>
      <c r="G34">
        <v>21.96</v>
      </c>
      <c r="H34" s="70">
        <v>1003769.64</v>
      </c>
      <c r="I34" s="70">
        <v>688850.05</v>
      </c>
      <c r="J34">
        <v>21.96</v>
      </c>
      <c r="K34" s="70">
        <v>1003769.64</v>
      </c>
      <c r="L34" t="s">
        <v>328</v>
      </c>
      <c r="M34" s="34">
        <v>45747</v>
      </c>
    </row>
    <row r="35" spans="1:13" x14ac:dyDescent="0.2">
      <c r="A35" t="s">
        <v>326</v>
      </c>
      <c r="B35" s="57">
        <v>878742204</v>
      </c>
      <c r="C35" s="57">
        <v>2124533</v>
      </c>
      <c r="D35" t="s">
        <v>359</v>
      </c>
      <c r="E35">
        <v>29134</v>
      </c>
      <c r="F35" s="70">
        <v>650853.56000000006</v>
      </c>
      <c r="G35">
        <v>36.43</v>
      </c>
      <c r="H35" s="70">
        <v>1061351.6200000001</v>
      </c>
      <c r="I35" s="70">
        <v>650853.56000000006</v>
      </c>
      <c r="J35">
        <v>36.43</v>
      </c>
      <c r="K35" s="70">
        <v>1061351.6200000001</v>
      </c>
      <c r="L35" t="s">
        <v>328</v>
      </c>
      <c r="M35" s="34">
        <v>45747</v>
      </c>
    </row>
    <row r="36" spans="1:13" x14ac:dyDescent="0.2">
      <c r="A36" t="s">
        <v>326</v>
      </c>
      <c r="B36" s="57">
        <v>294821608</v>
      </c>
      <c r="C36" s="57">
        <v>2031730</v>
      </c>
      <c r="D36" t="s">
        <v>360</v>
      </c>
      <c r="E36">
        <v>106536</v>
      </c>
      <c r="F36" s="70">
        <v>897277.64</v>
      </c>
      <c r="G36">
        <v>7.76</v>
      </c>
      <c r="H36" s="70">
        <v>826719.36</v>
      </c>
      <c r="I36" s="70">
        <v>897277.64</v>
      </c>
      <c r="J36">
        <v>7.76</v>
      </c>
      <c r="K36" s="70">
        <v>826719.36</v>
      </c>
      <c r="L36" t="s">
        <v>328</v>
      </c>
      <c r="M36" s="34">
        <v>45747</v>
      </c>
    </row>
    <row r="37" spans="1:13" x14ac:dyDescent="0.2">
      <c r="A37" t="s">
        <v>326</v>
      </c>
      <c r="B37" s="57">
        <v>892331307</v>
      </c>
      <c r="C37" s="57">
        <v>2898957</v>
      </c>
      <c r="D37" t="s">
        <v>361</v>
      </c>
      <c r="E37">
        <v>3672</v>
      </c>
      <c r="F37" s="70">
        <v>702690.13</v>
      </c>
      <c r="G37">
        <v>176.53</v>
      </c>
      <c r="H37" s="70">
        <v>648218.16</v>
      </c>
      <c r="I37" s="70">
        <v>702690.13</v>
      </c>
      <c r="J37">
        <v>176.53</v>
      </c>
      <c r="K37" s="70">
        <v>648218.16</v>
      </c>
      <c r="L37" t="s">
        <v>328</v>
      </c>
      <c r="M37" s="34">
        <v>45747</v>
      </c>
    </row>
    <row r="38" spans="1:13" x14ac:dyDescent="0.2">
      <c r="A38" t="s">
        <v>326</v>
      </c>
      <c r="B38" s="57" t="s">
        <v>202</v>
      </c>
      <c r="C38" s="57" t="s">
        <v>201</v>
      </c>
      <c r="D38" t="s">
        <v>362</v>
      </c>
      <c r="E38">
        <v>105349</v>
      </c>
      <c r="F38" s="70">
        <v>1472185.16</v>
      </c>
      <c r="G38">
        <v>30.63</v>
      </c>
      <c r="H38" s="70">
        <v>3226839.87</v>
      </c>
      <c r="I38" s="70">
        <v>1472185.16</v>
      </c>
      <c r="J38">
        <v>30.63</v>
      </c>
      <c r="K38" s="70">
        <v>3226839.87</v>
      </c>
      <c r="L38" t="s">
        <v>328</v>
      </c>
      <c r="M38" s="34">
        <v>45747</v>
      </c>
    </row>
    <row r="39" spans="1:13" x14ac:dyDescent="0.2">
      <c r="A39" t="s">
        <v>326</v>
      </c>
      <c r="B39" s="57" t="s">
        <v>204</v>
      </c>
      <c r="C39" s="57" t="s">
        <v>204</v>
      </c>
      <c r="D39" t="s">
        <v>363</v>
      </c>
      <c r="E39">
        <v>64315</v>
      </c>
      <c r="F39" s="70">
        <v>1609786.81</v>
      </c>
      <c r="G39">
        <v>37.79</v>
      </c>
      <c r="H39" s="70">
        <v>2430682.64</v>
      </c>
      <c r="I39" s="70">
        <v>1417502.6</v>
      </c>
      <c r="J39">
        <v>34.94</v>
      </c>
      <c r="K39" s="70">
        <v>2247166.1</v>
      </c>
      <c r="L39" t="s">
        <v>364</v>
      </c>
      <c r="M39" s="34">
        <v>45747</v>
      </c>
    </row>
    <row r="40" spans="1:13" x14ac:dyDescent="0.2">
      <c r="A40" t="s">
        <v>326</v>
      </c>
      <c r="B40" s="57">
        <v>5889505</v>
      </c>
      <c r="C40" s="57">
        <v>5889505</v>
      </c>
      <c r="D40" t="s">
        <v>256</v>
      </c>
      <c r="E40">
        <v>76692</v>
      </c>
      <c r="F40" s="70">
        <v>1582956.51</v>
      </c>
      <c r="G40">
        <v>32.880000000000003</v>
      </c>
      <c r="H40" s="70">
        <v>2521420.59</v>
      </c>
      <c r="I40" s="70">
        <v>1393877.1</v>
      </c>
      <c r="J40">
        <v>30.39</v>
      </c>
      <c r="K40" s="70">
        <v>2331053.34</v>
      </c>
      <c r="L40" t="s">
        <v>364</v>
      </c>
      <c r="M40" s="34">
        <v>45747</v>
      </c>
    </row>
    <row r="41" spans="1:13" x14ac:dyDescent="0.2">
      <c r="A41" t="s">
        <v>326</v>
      </c>
      <c r="B41" s="57">
        <v>4741844</v>
      </c>
      <c r="C41" s="57">
        <v>4741844</v>
      </c>
      <c r="D41" t="s">
        <v>257</v>
      </c>
      <c r="E41">
        <v>11003</v>
      </c>
      <c r="F41" s="70">
        <v>1130098.1499999999</v>
      </c>
      <c r="G41">
        <v>136.94</v>
      </c>
      <c r="H41" s="70">
        <v>1506738.56</v>
      </c>
      <c r="I41" s="70">
        <v>995111.32</v>
      </c>
      <c r="J41">
        <v>126.6</v>
      </c>
      <c r="K41" s="70">
        <v>1392979.8</v>
      </c>
      <c r="L41" t="s">
        <v>364</v>
      </c>
      <c r="M41" s="34">
        <v>45747</v>
      </c>
    </row>
    <row r="42" spans="1:13" x14ac:dyDescent="0.2">
      <c r="A42" t="s">
        <v>326</v>
      </c>
      <c r="B42" s="57" t="s">
        <v>228</v>
      </c>
      <c r="C42" s="57" t="s">
        <v>228</v>
      </c>
      <c r="D42" t="s">
        <v>365</v>
      </c>
      <c r="E42">
        <v>24112</v>
      </c>
      <c r="F42" s="70">
        <v>2010622.63</v>
      </c>
      <c r="G42">
        <v>103.52</v>
      </c>
      <c r="H42" s="70">
        <v>2495963.66</v>
      </c>
      <c r="I42" s="70">
        <v>1770515.78</v>
      </c>
      <c r="J42">
        <v>95.7</v>
      </c>
      <c r="K42" s="70">
        <v>2307518.4</v>
      </c>
      <c r="L42" t="s">
        <v>364</v>
      </c>
      <c r="M42" s="34">
        <v>45747</v>
      </c>
    </row>
    <row r="43" spans="1:13" x14ac:dyDescent="0.2">
      <c r="A43" t="s">
        <v>326</v>
      </c>
      <c r="B43" s="57">
        <v>5999330</v>
      </c>
      <c r="C43" s="57">
        <v>5999330</v>
      </c>
      <c r="D43" t="s">
        <v>366</v>
      </c>
      <c r="E43">
        <v>7829</v>
      </c>
      <c r="F43" s="70">
        <v>1335192.18</v>
      </c>
      <c r="G43">
        <v>100.03</v>
      </c>
      <c r="H43" s="70">
        <v>783154.05</v>
      </c>
      <c r="I43" s="70">
        <v>1178685.2</v>
      </c>
      <c r="J43">
        <v>92.48</v>
      </c>
      <c r="K43" s="70">
        <v>724025.92</v>
      </c>
      <c r="L43" t="s">
        <v>364</v>
      </c>
      <c r="M43" s="34">
        <v>45747</v>
      </c>
    </row>
    <row r="44" spans="1:13" x14ac:dyDescent="0.2">
      <c r="A44" t="s">
        <v>326</v>
      </c>
      <c r="B44" s="57">
        <v>4031879</v>
      </c>
      <c r="C44" s="57">
        <v>4031879</v>
      </c>
      <c r="D44" t="s">
        <v>367</v>
      </c>
      <c r="E44">
        <v>57203</v>
      </c>
      <c r="F44" s="70">
        <v>1241097.67</v>
      </c>
      <c r="G44">
        <v>34.340000000000003</v>
      </c>
      <c r="H44" s="70">
        <v>1964516.22</v>
      </c>
      <c r="I44" s="70">
        <v>1086967.67</v>
      </c>
      <c r="J44">
        <v>31.75</v>
      </c>
      <c r="K44" s="70">
        <v>1816195.25</v>
      </c>
      <c r="L44" t="s">
        <v>364</v>
      </c>
      <c r="M44" s="34">
        <v>45747</v>
      </c>
    </row>
    <row r="45" spans="1:13" x14ac:dyDescent="0.2">
      <c r="A45" t="s">
        <v>326</v>
      </c>
      <c r="B45" s="57">
        <v>6054603</v>
      </c>
      <c r="C45" s="57">
        <v>6054603</v>
      </c>
      <c r="D45" t="s">
        <v>368</v>
      </c>
      <c r="E45">
        <v>96454</v>
      </c>
      <c r="F45" s="70">
        <v>1013542.58</v>
      </c>
      <c r="G45">
        <v>6.98</v>
      </c>
      <c r="H45" s="70">
        <v>673473.41</v>
      </c>
      <c r="I45" s="70">
        <v>110922100</v>
      </c>
      <c r="J45">
        <v>1047</v>
      </c>
      <c r="K45" s="70">
        <v>100987338</v>
      </c>
      <c r="L45" t="s">
        <v>369</v>
      </c>
      <c r="M45" s="34">
        <v>45747</v>
      </c>
    </row>
    <row r="46" spans="1:13" x14ac:dyDescent="0.2">
      <c r="A46" t="s">
        <v>326</v>
      </c>
      <c r="B46" s="57">
        <v>6555805</v>
      </c>
      <c r="C46" s="57">
        <v>6555805</v>
      </c>
      <c r="D46" t="s">
        <v>370</v>
      </c>
      <c r="E46">
        <v>25249</v>
      </c>
      <c r="F46" s="70">
        <v>928166.93</v>
      </c>
      <c r="G46">
        <v>32.840000000000003</v>
      </c>
      <c r="H46" s="70">
        <v>829285.26</v>
      </c>
      <c r="I46" s="70">
        <v>101618762</v>
      </c>
      <c r="J46">
        <v>4925</v>
      </c>
      <c r="K46" s="70">
        <v>124351325</v>
      </c>
      <c r="L46" t="s">
        <v>369</v>
      </c>
      <c r="M46" s="34">
        <v>45747</v>
      </c>
    </row>
    <row r="47" spans="1:13" x14ac:dyDescent="0.2">
      <c r="A47" t="s">
        <v>326</v>
      </c>
      <c r="B47" s="57">
        <v>6640682</v>
      </c>
      <c r="C47" s="57">
        <v>6640682</v>
      </c>
      <c r="D47" t="s">
        <v>371</v>
      </c>
      <c r="E47">
        <v>39496</v>
      </c>
      <c r="F47" s="70">
        <v>1120569.08</v>
      </c>
      <c r="G47">
        <v>16.62</v>
      </c>
      <c r="H47" s="70">
        <v>656379.01</v>
      </c>
      <c r="I47" s="70">
        <v>122635080</v>
      </c>
      <c r="J47">
        <v>2492</v>
      </c>
      <c r="K47" s="70">
        <v>98424032</v>
      </c>
      <c r="L47" t="s">
        <v>369</v>
      </c>
      <c r="M47" s="34">
        <v>45747</v>
      </c>
    </row>
    <row r="48" spans="1:13" x14ac:dyDescent="0.2">
      <c r="A48" t="s">
        <v>326</v>
      </c>
      <c r="B48" s="57">
        <v>6986041</v>
      </c>
      <c r="C48" s="57">
        <v>6986041</v>
      </c>
      <c r="D48" t="s">
        <v>372</v>
      </c>
      <c r="E48">
        <v>39169</v>
      </c>
      <c r="F48" s="70">
        <v>1599511.22</v>
      </c>
      <c r="G48">
        <v>24.87</v>
      </c>
      <c r="H48" s="70">
        <v>974327.24</v>
      </c>
      <c r="I48" s="70">
        <v>175240889</v>
      </c>
      <c r="J48">
        <v>3730</v>
      </c>
      <c r="K48" s="70">
        <v>146100370</v>
      </c>
      <c r="L48" t="s">
        <v>369</v>
      </c>
      <c r="M48" s="34">
        <v>45747</v>
      </c>
    </row>
    <row r="49" spans="1:13" x14ac:dyDescent="0.2">
      <c r="A49" t="s">
        <v>326</v>
      </c>
      <c r="B49" s="57">
        <v>7124594</v>
      </c>
      <c r="C49" s="57">
        <v>7124594</v>
      </c>
      <c r="D49" t="s">
        <v>373</v>
      </c>
      <c r="E49">
        <v>6519</v>
      </c>
      <c r="F49" s="70">
        <v>1006994.69</v>
      </c>
      <c r="G49">
        <v>209.48</v>
      </c>
      <c r="H49" s="70">
        <v>1365590.77</v>
      </c>
      <c r="I49" s="70">
        <v>1004577.9</v>
      </c>
      <c r="J49">
        <v>185.2</v>
      </c>
      <c r="K49" s="70">
        <v>1207318.8</v>
      </c>
      <c r="L49" t="s">
        <v>374</v>
      </c>
      <c r="M49" s="34">
        <v>45747</v>
      </c>
    </row>
    <row r="50" spans="1:13" x14ac:dyDescent="0.2">
      <c r="A50" t="s">
        <v>326</v>
      </c>
      <c r="B50" s="57">
        <v>7333378</v>
      </c>
      <c r="C50" s="57">
        <v>7333378</v>
      </c>
      <c r="D50" t="s">
        <v>375</v>
      </c>
      <c r="E50">
        <v>3009</v>
      </c>
      <c r="F50" s="70">
        <v>824639.74</v>
      </c>
      <c r="G50">
        <v>613.28</v>
      </c>
      <c r="H50" s="70">
        <v>1845356.63</v>
      </c>
      <c r="I50" s="70">
        <v>822660.6</v>
      </c>
      <c r="J50">
        <v>542.20000000000005</v>
      </c>
      <c r="K50" s="70">
        <v>1631479.8</v>
      </c>
      <c r="L50" t="s">
        <v>374</v>
      </c>
      <c r="M50" s="34">
        <v>45747</v>
      </c>
    </row>
    <row r="51" spans="1:13" x14ac:dyDescent="0.2">
      <c r="A51" t="s">
        <v>326</v>
      </c>
      <c r="B51" s="58" t="s">
        <v>243</v>
      </c>
      <c r="C51" s="58" t="s">
        <v>243</v>
      </c>
      <c r="D51" t="s">
        <v>376</v>
      </c>
      <c r="E51">
        <v>48932</v>
      </c>
      <c r="F51" s="70">
        <v>1549441.93</v>
      </c>
      <c r="G51">
        <v>38.32</v>
      </c>
      <c r="H51" s="70">
        <v>1874852.24</v>
      </c>
      <c r="I51" s="70">
        <v>1194515.29</v>
      </c>
      <c r="J51">
        <v>29.66</v>
      </c>
      <c r="K51" s="70">
        <v>1451323.12</v>
      </c>
      <c r="L51" t="s">
        <v>377</v>
      </c>
      <c r="M51" s="34">
        <v>45747</v>
      </c>
    </row>
    <row r="52" spans="1:13" x14ac:dyDescent="0.2">
      <c r="A52" t="s">
        <v>326</v>
      </c>
      <c r="B52" s="66" t="s">
        <v>240</v>
      </c>
      <c r="C52" s="66" t="s">
        <v>240</v>
      </c>
      <c r="D52" t="s">
        <v>378</v>
      </c>
      <c r="E52">
        <v>22508</v>
      </c>
      <c r="F52" s="70">
        <v>1321139.96</v>
      </c>
      <c r="G52">
        <v>148.04</v>
      </c>
      <c r="H52" s="70">
        <v>3332149.33</v>
      </c>
      <c r="I52" s="70">
        <v>1013524.59</v>
      </c>
      <c r="J52">
        <v>114.6</v>
      </c>
      <c r="K52" s="70">
        <v>2579416.7999999998</v>
      </c>
      <c r="L52" t="s">
        <v>377</v>
      </c>
      <c r="M52" s="34">
        <v>45747</v>
      </c>
    </row>
    <row r="53" spans="1:13" x14ac:dyDescent="0.2">
      <c r="A53" t="s">
        <v>326</v>
      </c>
      <c r="B53" s="64" t="s">
        <v>289</v>
      </c>
      <c r="C53" s="64" t="s">
        <v>289</v>
      </c>
      <c r="D53" t="s">
        <v>379</v>
      </c>
      <c r="E53">
        <v>113748</v>
      </c>
      <c r="F53" s="70">
        <v>1342547.66</v>
      </c>
      <c r="G53">
        <v>15.73</v>
      </c>
      <c r="H53" s="70">
        <v>1789756.67</v>
      </c>
      <c r="I53" s="70">
        <v>1037478.46</v>
      </c>
      <c r="J53">
        <v>12.18</v>
      </c>
      <c r="K53" s="70">
        <v>1385450.64</v>
      </c>
      <c r="L53" t="s">
        <v>377</v>
      </c>
      <c r="M53" s="34">
        <v>45747</v>
      </c>
    </row>
    <row r="54" spans="1:13" x14ac:dyDescent="0.2">
      <c r="A54" t="s">
        <v>326</v>
      </c>
      <c r="B54" s="57" t="s">
        <v>224</v>
      </c>
      <c r="C54" s="57" t="s">
        <v>224</v>
      </c>
      <c r="D54" t="s">
        <v>380</v>
      </c>
      <c r="E54">
        <v>38036</v>
      </c>
      <c r="F54" s="70">
        <v>725599.69</v>
      </c>
      <c r="G54">
        <v>24.95</v>
      </c>
      <c r="H54" s="70">
        <v>948811.73</v>
      </c>
      <c r="I54" s="70">
        <v>561656.30000000005</v>
      </c>
      <c r="J54">
        <v>19.309999999999999</v>
      </c>
      <c r="K54" s="70">
        <v>734475.16</v>
      </c>
      <c r="L54" t="s">
        <v>377</v>
      </c>
      <c r="M54" s="34">
        <v>45747</v>
      </c>
    </row>
    <row r="55" spans="1:13" x14ac:dyDescent="0.2">
      <c r="A55" t="s">
        <v>326</v>
      </c>
      <c r="B55" s="57" t="s">
        <v>381</v>
      </c>
      <c r="C55" s="57" t="s">
        <v>292</v>
      </c>
      <c r="D55" t="s">
        <v>382</v>
      </c>
      <c r="F55" s="70">
        <v>916471.16</v>
      </c>
      <c r="H55" s="70">
        <v>916471.16</v>
      </c>
      <c r="I55" s="70">
        <v>916471.16</v>
      </c>
      <c r="K55" s="70">
        <v>916471.16</v>
      </c>
      <c r="L55" t="s">
        <v>328</v>
      </c>
      <c r="M55" s="34">
        <v>45747</v>
      </c>
    </row>
    <row r="56" spans="1:13" x14ac:dyDescent="0.2">
      <c r="A56" t="s">
        <v>326</v>
      </c>
      <c r="B56" s="57" t="s">
        <v>381</v>
      </c>
      <c r="C56" s="57" t="s">
        <v>384</v>
      </c>
      <c r="D56" t="s">
        <v>383</v>
      </c>
      <c r="E56">
        <v>104.06</v>
      </c>
      <c r="F56" s="70">
        <v>109.41</v>
      </c>
      <c r="G56">
        <v>1.08</v>
      </c>
      <c r="H56" s="70">
        <v>112.56</v>
      </c>
      <c r="I56" s="70">
        <v>104.06</v>
      </c>
      <c r="J56">
        <v>1</v>
      </c>
      <c r="K56" s="70">
        <v>104.06</v>
      </c>
      <c r="L56" t="s">
        <v>364</v>
      </c>
      <c r="M56" s="34">
        <v>45747</v>
      </c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2025-04-01T14:16:20Z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