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50228\"/>
    </mc:Choice>
  </mc:AlternateContent>
  <xr:revisionPtr revIDLastSave="0" documentId="13_ncr:1_{4069187B-569F-4E58-A515-106E10056C2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13" i="1"/>
  <c r="E19" i="2"/>
  <c r="E17" i="2"/>
  <c r="D19" i="2"/>
  <c r="D17" i="2"/>
  <c r="I65" i="1"/>
  <c r="J65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65" i="1"/>
  <c r="N65" i="1"/>
  <c r="K65" i="1"/>
  <c r="H65" i="1"/>
  <c r="Q64" i="1"/>
  <c r="N64" i="1"/>
  <c r="K64" i="1"/>
  <c r="H64" i="1"/>
  <c r="D15" i="2"/>
  <c r="F20" i="2"/>
  <c r="F21" i="2"/>
  <c r="D18" i="2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<sst xmlns="http://schemas.openxmlformats.org/spreadsheetml/2006/main" count="1229" uniqueCount="425">
  <si>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</si>
  <si>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</si>
  <si>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</si>
  <si>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</si>
  <si>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</si>
  <si>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</si>
  <si>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</si>
  <si>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</si>
  <si>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</si>
  <si>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</si>
  <si>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</si>
  <si>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</si>
  <si>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</si>
  <si>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</si>
  <si>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</si>
  <si>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</si>
  <si>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</si>
  <si>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</si>
  <si>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</si>
  <si>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</si>
  <si>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</si>
  <si>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</si>
  <si>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</si>
  <si>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</si>
  <si>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</si>
  <si>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</si>
  <si>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</si>
  <si>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</si>
  <si>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</si>
  <si>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</si>
  <si>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</si>
  <si>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</si>
  <si>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</si>
  <si>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</si>
  <si>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</si>
  <si>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</si>
  <si>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</si>
  <si>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</si>
  <si>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</si>
  <si>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</si>
  <si>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</si>
  <si>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</si>
  <si>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</si>
  <si>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</si>
  <si>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</si>
  <si>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</si>
  <si>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</si>
  <si>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</si>
  <si>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</si>
  <si>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</si>
  <si>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</si>
  <si>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</si>
  <si>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</si>
  <si>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</si>
  <si>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</si>
  <si>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</si>
  <si>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</si>
  <si>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</si>
  <si>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</si>
  <si>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</si>
  <si>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</si>
  <si>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</si>
  <si>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</si>
  <si>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</si>
  <si>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</si>
  <si>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</si>
  <si>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</si>
  <si>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</si>
  <si>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</si>
  <si>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</si>
  <si>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</si>
  <si>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</si>
  <si>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</si>
  <si>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</si>
  <si>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</si>
  <si>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</si>
  <si>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</si>
  <si>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</si>
  <si>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</si>
  <si>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</si>
  <si>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</si>
  <si>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</si>
  <si>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</si>
  <si>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</si>
  <si>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</si>
  <si>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</si>
  <si>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</si>
  <si>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</si>
  <si>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</si>
  <si>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</si>
  <si>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</si>
  <si>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</si>
  <si>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</si>
  <si>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</si>
  <si>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</si>
  <si>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</si>
  <si>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</si>
  <si>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</si>
  <si>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</si>
  <si>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</si>
  <si>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</si>
  <si>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</si>
  <si>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</si>
  <si>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</si>
  <si>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</si>
  <si>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</si>
  <si>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</si>
  <si>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</si>
  <si>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</si>
  <si>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</si>
  <si>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</si>
  <si>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</si>
  <si>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</si>
  <si>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</si>
  <si>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</si>
  <si>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</si>
  <si>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</si>
  <si>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</si>
  <si>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</si>
  <si>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</si>
  <si>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</si>
  <si>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</si>
  <si>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</si>
  <si>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</si>
  <si>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</si>
  <si>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</si>
  <si>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</si>
  <si>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</si>
  <si>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</si>
  <si>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</si>
  <si>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</si>
  <si>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</si>
  <si>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</si>
  <si>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</si>
  <si>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</si>
  <si>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</si>
  <si>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</si>
  <si>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</si>
  <si>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</si>
  <si>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</si>
  <si>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</si>
  <si>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</si>
  <si>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</si>
  <si>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</si>
  <si>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</si>
  <si>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</si>
  <si>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</si>
  <si>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</si>
  <si>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</si>
  <si>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</si>
  <si>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</si>
  <si>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</si>
  <si>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</si>
  <si>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</si>
  <si>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</si>
  <si>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</si>
  <si>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</si>
  <si>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</si>
  <si>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</si>
  <si>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</si>
  <si>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</si>
  <si>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</si>
  <si>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</si>
  <si>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</si>
  <si>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</si>
  <si>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</si>
  <si>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</si>
  <si>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</si>
  <si>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</si>
  <si>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</si>
  <si>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</si>
  <si>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</si>
  <si>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</si>
  <si>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</si>
  <si>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</si>
  <si>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</si>
  <si>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</si>
  <si>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</si>
  <si>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</si>
  <si>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</si>
  <si>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</si>
  <si>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</si>
  <si>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</si>
  <si>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GROSS ASSETS</t>
  </si>
  <si>
    <t>INC PER SHARE</t>
  </si>
  <si>
    <t>OFFERING PRICE</t>
  </si>
  <si>
    <t>CASH-STATE STREET BANK</t>
  </si>
  <si>
    <t>CASH HELD IN OTHER BANKS</t>
  </si>
  <si>
    <t>m4n9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</si>
  <si>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</si>
  <si>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</si>
  <si>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</si>
  <si>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</si>
  <si>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</si>
  <si>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</si>
  <si>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</si>
  <si>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</si>
  <si>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</si>
  <si>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</si>
  <si>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</si>
  <si>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</si>
  <si>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</si>
  <si>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</si>
  <si>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</si>
  <si>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</si>
  <si>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</si>
  <si>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</si>
  <si>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B3B1QJ3</t>
  </si>
  <si>
    <t>Commonwealth Bank of Australia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</si>
  <si>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</si>
  <si>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</si>
  <si>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</si>
  <si>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</si>
  <si>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</si>
  <si>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</si>
  <si>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</si>
  <si>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</si>
  <si>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</si>
  <si>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</si>
  <si>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</si>
  <si>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</si>
  <si>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</si>
  <si>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48137C108</t>
  </si>
  <si>
    <t>B5BH372</t>
  </si>
  <si>
    <t>Julius Baer Gruppe AG Unsponso</t>
  </si>
  <si>
    <t>Lloyds Banking Group plc Spons</t>
  </si>
  <si>
    <t>H50430232</t>
  </si>
  <si>
    <t>B1921K0</t>
  </si>
  <si>
    <t>Logitech International S.A.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</si>
  <si>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</si>
  <si>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</si>
  <si>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</si>
  <si>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</si>
  <si>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</si>
  <si>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</si>
  <si>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</si>
  <si>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</si>
  <si>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PEARSON PLC SPONSORED ADR ADR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</si>
  <si>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</si>
  <si>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</si>
  <si>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</si>
  <si>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</si>
  <si>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</si>
  <si>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</si>
  <si>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</si>
  <si>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</si>
  <si>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</si>
  <si>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</si>
  <si>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</si>
  <si>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</si>
  <si>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</si>
  <si>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</si>
  <si>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</si>
  <si>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</si>
  <si>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</si>
  <si>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</si>
  <si>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</si>
  <si>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</si>
  <si>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</si>
  <si>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</si>
  <si>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</si>
  <si>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</si>
  <si>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</si>
  <si>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</si>
  <si>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</si>
  <si>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</si>
  <si>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</si>
  <si>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</si>
  <si>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</si>
  <si>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</si>
  <si>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</si>
  <si>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Lonza Group AG</t>
  </si>
  <si>
    <t>B0744B3</t>
  </si>
  <si>
    <t>Bunzl plc</t>
  </si>
  <si>
    <t>gb</t>
  </si>
  <si>
    <t>B0SWJX3</t>
  </si>
  <si>
    <t>London Stock Exchange Grpoup P</t>
  </si>
  <si>
    <t>0677608</t>
  </si>
  <si>
    <t>Pearson PLC</t>
  </si>
  <si>
    <t>B1WY233</t>
  </si>
  <si>
    <t>Smiths Group PLC</t>
  </si>
  <si>
    <t>money</t>
  </si>
  <si>
    <t>US Dollar</t>
  </si>
  <si>
    <t>European Union Euro</t>
  </si>
  <si>
    <t>000375204</t>
  </si>
  <si>
    <t>046353108</t>
  </si>
  <si>
    <t>eur</t>
  </si>
  <si>
    <t>ASTRAZENECA PLC SPONS ADR ADR</t>
  </si>
  <si>
    <t>DR</t>
  </si>
  <si>
    <t>USD</t>
  </si>
  <si>
    <t>N</t>
  </si>
  <si>
    <t>SAP SE SPONSORED ADR ADR</t>
  </si>
  <si>
    <t>YASKAWA ELECTRIC CORP COMMON STOCK</t>
  </si>
  <si>
    <t>JPY</t>
  </si>
  <si>
    <t>MERCK KGAA COMMON STOCK</t>
  </si>
  <si>
    <t>EUR</t>
  </si>
  <si>
    <t>INFINEON TECHNOLOGIES AG COMMON STOCK</t>
  </si>
  <si>
    <t>STMICROELECTRONICS NV NY SHS NY REG SHRS</t>
  </si>
  <si>
    <t>NOVO NORDISK A/S SPONS ADR ADR</t>
  </si>
  <si>
    <t>CGI INC COMMON STOCK</t>
  </si>
  <si>
    <t>CAD</t>
  </si>
  <si>
    <t>BALOISE HOLDING AG   REG COMMON STOCK CHF.1</t>
  </si>
  <si>
    <t>CHF</t>
  </si>
  <si>
    <t>LONZA GROUP AG REG COMMON STOCK CHF1.0</t>
  </si>
  <si>
    <t>ERICSSON (LM) TEL SP ADR ADR</t>
  </si>
  <si>
    <t>LOGITECH INTERNATIONAL REG COMMON STOCK CHF.25</t>
  </si>
  <si>
    <t>SYMRISE AG COMMON STOCK</t>
  </si>
  <si>
    <t>B1JB4K905</t>
  </si>
  <si>
    <t>COMMONWEALTH BK AUS SP ADR ADR</t>
  </si>
  <si>
    <t>JULIUS BAER GROUP LTD COMMON STOCK CHF.02</t>
  </si>
  <si>
    <t>B4R2R50</t>
  </si>
  <si>
    <t>B4R2R5908</t>
  </si>
  <si>
    <t>ASML HOLDING NV NY REG SHS NY REG SHRS EUR.09</t>
  </si>
  <si>
    <t>UBS GROUP AG REG COMMON STOCK USD.1</t>
  </si>
  <si>
    <t>STATE STREET TR STIF FUND</t>
  </si>
  <si>
    <t>86199E9B7</t>
  </si>
  <si>
    <t>IR</t>
  </si>
  <si>
    <t xml:space="preserve">   TOTAL CASH</t>
  </si>
  <si>
    <t xml:space="preserve">   TOTAL ASSETS:</t>
  </si>
  <si>
    <t xml:space="preserve">   TOTAL LIABILITIES:</t>
  </si>
  <si>
    <t xml:space="preserve">   NET ASSETS - EXCLUDING MARKET:</t>
  </si>
  <si>
    <t xml:space="preserve">   TOTAL UNREALIZED SEC &amp; CUR APPR/DEPR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</si>
  <si>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</si>
  <si>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</si>
  <si>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</si>
  <si>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</si>
  <si>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- CURRENT YEAR</t>
  </si>
  <si>
    <t xml:space="preserve">   NET INTERLEDGER TRANSFERS</t>
  </si>
  <si>
    <t xml:space="preserve">   NET AVERAGE GAIN/LOSS</t>
  </si>
  <si>
    <t xml:space="preserve">ASSET TRANSFER </t>
  </si>
  <si>
    <t xml:space="preserve">   TOTAL CAPITAL:</t>
  </si>
  <si>
    <t xml:space="preserve">   NET CAPITAL AT MARKET:</t>
  </si>
  <si>
    <t xml:space="preserve">   ASSETS</t>
  </si>
  <si>
    <t xml:space="preserve">   LIABILITIES</t>
  </si>
  <si>
    <t xml:space="preserve">   CAPITAL</t>
  </si>
  <si>
    <t xml:space="preserve">   BALANCED TRIAL FORMULA</t>
  </si>
  <si>
    <t xml:space="preserve">   TOTAL MKTVAL</t>
  </si>
  <si>
    <t xml:space="preserve">   TOTAL NAV</t>
  </si>
  <si>
    <t xml:space="preserve">   NAV PER SHARE</t>
  </si>
  <si>
    <t xml:space="preserve">   EXTENDED NAV</t>
  </si>
  <si>
    <t xml:space="preserve">   MARKET VALUE IMPACT</t>
  </si>
  <si>
    <t xml:space="preserve">   CAP STOCK IMPACT</t>
  </si>
  <si>
    <t>CAP GAINS IMPACT</t>
  </si>
  <si>
    <t>MISC CAP IMPACT</t>
  </si>
  <si>
    <t xml:space="preserve">   INC/EXP IMPACT</t>
  </si>
  <si>
    <t xml:space="preserve">   MTM IMPACT MYNAV</t>
  </si>
  <si>
    <t>MTM IMPACT</t>
  </si>
  <si>
    <t xml:space="preserve">   FUTURES IMPACT</t>
  </si>
  <si>
    <t xml:space="preserve">   INCOME IMPACT</t>
  </si>
  <si>
    <t xml:space="preserve">   EXPENSE IMPACT</t>
  </si>
  <si>
    <t xml:space="preserve">   NET CASHFLOW FOR ROR</t>
  </si>
  <si>
    <t>WH TAX LEDGER</t>
  </si>
  <si>
    <t>INCOME PAYABLE SLP</t>
  </si>
  <si>
    <t xml:space="preserve">   OPEN SELL SLP</t>
  </si>
  <si>
    <t xml:space="preserve">   OPEN BUYS SLP</t>
  </si>
  <si>
    <t xml:space="preserve">   UNREALIZED APP/DEPP SLP</t>
  </si>
  <si>
    <t>UNREALIZED APP/DEPP MV SLP</t>
  </si>
  <si>
    <t xml:space="preserve">   FUTURE OTE SLP</t>
  </si>
  <si>
    <t>BSLP CURRENCY</t>
  </si>
  <si>
    <t>BSLP ST COST</t>
  </si>
  <si>
    <t>BSLP LT COST</t>
  </si>
  <si>
    <t>BSLP INT REC</t>
  </si>
  <si>
    <t>BSLP DIV REC</t>
  </si>
  <si>
    <t>BSLP RECLAIMS</t>
  </si>
  <si>
    <t>BSLP TAX EX PAY</t>
  </si>
  <si>
    <t>UNREALIZED MTM</t>
  </si>
  <si>
    <t>FERRARI NV</t>
  </si>
  <si>
    <t>SHOPIFY INC   CLASS A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</si>
  <si>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</si>
  <si>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</si>
  <si>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</si>
  <si>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</si>
  <si>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</si>
  <si>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</si>
  <si>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</si>
  <si>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</si>
  <si>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GRIFOLS SA ADR</t>
  </si>
  <si>
    <t>JULIUS BAER GROUP LTD UN ADR</t>
  </si>
  <si>
    <t>COMMONWEALTH BK AUS SP ADR</t>
  </si>
  <si>
    <t>SMITHS GROUP PLC</t>
  </si>
  <si>
    <t>B1WY23900</t>
  </si>
  <si>
    <t>GBP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</si>
  <si>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</si>
  <si>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</si>
  <si>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</si>
  <si>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</si>
  <si>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</si>
  <si>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</si>
  <si>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</si>
  <si>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B0744B906</t>
  </si>
  <si>
    <t>NESTLE SA SPONS ADR</t>
  </si>
  <si>
    <t>LONZA GROUP AG REG</t>
  </si>
  <si>
    <t>BALOISE HOLDING AG   REG</t>
  </si>
  <si>
    <t>YASKAWA ELECTRIC CORP</t>
  </si>
  <si>
    <t>NIDEC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</si>
  <si>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</si>
  <si>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</si>
  <si>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</si>
  <si>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</si>
  <si>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</si>
  <si>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</si>
  <si>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</si>
  <si>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</si>
  <si>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</si>
  <si>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</si>
  <si>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PEARSON PLC SPONSORED ADR</t>
  </si>
  <si>
    <t>OPEN TEXT CORP</t>
  </si>
  <si>
    <t>NOVO NORDISK A/S SPONS ADR</t>
  </si>
  <si>
    <t>NOKIA CORP SPON ADR</t>
  </si>
  <si>
    <t>NOVARTIS AG SPONSORED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</si>
  <si>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</si>
  <si>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</si>
  <si>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</si>
  <si>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</si>
  <si>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</si>
  <si>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</si>
  <si>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</si>
  <si>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</si>
  <si>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</si>
  <si>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067760009</t>
  </si>
  <si>
    <t>STATE STREET TR</t>
  </si>
  <si>
    <t>SF</t>
  </si>
  <si>
    <t>EURO CURRENCY</t>
  </si>
  <si>
    <t>FC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</si>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</sst>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4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4" fillId="0" borderId="0" xfId="2"/>
    <xf numFmtId="0" fontId="23" fillId="0" borderId="0" xfId="2" applyFont="1"/>
    <xf numFmtId="0" fontId="0" fillId="3" borderId="0" xfId="0" applyFill="1"/>
    <xf numFmtId="43" fontId="16" fillId="0" borderId="0" xfId="1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8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29" fillId="0" borderId="0" xfId="0" applyFon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5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3" borderId="0" xfId="2" applyFont="1" applyFill="1"/>
    <xf numFmtId="0" fontId="13" fillId="0" borderId="0" xfId="2" applyFont="1"/>
    <xf numFmtId="2" fontId="4" fillId="0" borderId="0" xfId="12" applyNumberFormat="1"/>
    <xf numFmtId="2" fontId="0" fillId="0" borderId="0" xfId="0" applyNumberFormat="1"/>
    <xf numFmtId="0" fontId="16" fillId="0" borderId="6" xfId="0" quotePrefix="1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65</v>
      </c>
      <c r="D4" s="13"/>
      <c r="E4" s="13"/>
      <c r="F4" s="13"/>
    </row>
    <row r="5" spans="1:8" ht="21.75" customHeight="1" x14ac:dyDescent="0.2">
      <c r="A5" s="2" t="s">
        <v>58</v>
      </c>
      <c r="B5" s="29">
        <v>45716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>Trial!G100</f>
        <v>95499240.099999994</v>
      </c>
      <c r="E15" s="30">
        <f>+Recon!H3</f>
        <v>95468417.469999999</v>
      </c>
      <c r="F15" s="12">
        <f>+D15-E15</f>
        <v>30822.629999995232</v>
      </c>
      <c r="G15" s="2" t="s">
        <v>29</v>
      </c>
      <c r="H15" s="2" t="s">
        <v>42</v>
      </c>
    </row>
    <row r="16" spans="1:8" x14ac:dyDescent="0.2">
      <c r="A16" s="2" t="s">
        <v>24</v>
      </c>
      <c r="D16" s="30">
        <f>+Recon!B4</f>
        <v>44798.85</v>
      </c>
      <c r="E16" s="30">
        <f>+Recon!B3</f>
        <v>44798.85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8">
        <f>+Trial!C21</f>
        <v>0</v>
      </c>
      <c r="E18" s="28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8">
        <v>0</v>
      </c>
      <c r="E20" s="28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8">
        <v>0</v>
      </c>
      <c r="E21" s="28">
        <v>0</v>
      </c>
      <c r="F21" s="12">
        <f t="shared" si="0"/>
        <v>0</v>
      </c>
    </row>
    <row r="23" spans="1:7" x14ac:dyDescent="0.2">
      <c r="B23" s="2" t="s">
        <v>31</v>
      </c>
      <c r="D23" s="16">
        <f ca="1">SUM(D14:D22)</f>
        <v>95544038.949999988</v>
      </c>
      <c r="E23" s="16">
        <f>SUM(E14:E22)</f>
        <v>95513216.319999993</v>
      </c>
      <c r="F23" s="16">
        <f ca="1">SUM(F14:F22)</f>
        <v>30822.629999995232</v>
      </c>
    </row>
    <row r="24" spans="1:7" x14ac:dyDescent="0.2">
      <c r="B24" s="15" t="s">
        <v>36</v>
      </c>
      <c r="D24" s="16">
        <f>+D15+D16</f>
        <v>95544038.949999988</v>
      </c>
    </row>
    <row r="25" spans="1:7" x14ac:dyDescent="0.2">
      <c r="G25" s="24"/>
    </row>
    <row r="26" spans="1:7" x14ac:dyDescent="0.2">
      <c r="B26" s="15" t="s">
        <v>46</v>
      </c>
      <c r="D26" s="12">
        <f ca="1">+D23-D24</f>
        <v>0</v>
      </c>
      <c r="F26" s="23">
        <f ca="1">(+F23-F18)/D23</f>
        <v>3.2260128772790628E-4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3" t="s">
        <v>34</v>
      </c>
      <c r="B2" s="86"/>
      <c r="C2" s="86"/>
      <c r="D2" s="86"/>
      <c r="E2" s="87"/>
      <c r="G2" s="93" t="s">
        <v>16</v>
      </c>
      <c r="H2" s="86"/>
      <c r="I2" s="86"/>
      <c r="J2" s="86"/>
      <c r="K2" s="87"/>
      <c r="M2" s="85" t="s">
        <v>40</v>
      </c>
      <c r="N2" s="86"/>
      <c r="O2" s="86"/>
      <c r="P2" s="86"/>
      <c r="Q2" s="87"/>
    </row>
    <row r="3" spans="1:19" x14ac:dyDescent="0.2">
      <c r="A3" s="7" t="s">
        <v>11</v>
      </c>
      <c r="B3" s="94">
        <f>SUM(P:P)</f>
        <v>44798.85</v>
      </c>
      <c r="C3" s="94"/>
      <c r="D3" s="94"/>
      <c r="E3" s="95"/>
      <c r="F3" s="2" t="s">
        <v>38</v>
      </c>
      <c r="G3" s="7" t="s">
        <v>11</v>
      </c>
      <c r="H3" s="94">
        <f>SUM(M13:M59962)</f>
        <v>95468417.469999999</v>
      </c>
      <c r="I3" s="94"/>
      <c r="J3" s="94"/>
      <c r="K3" s="95"/>
      <c r="L3" s="2" t="s">
        <v>38</v>
      </c>
      <c r="M3" s="7" t="s">
        <v>11</v>
      </c>
      <c r="N3" s="88">
        <f>SUM(G13:G59962)</f>
        <v>2757748</v>
      </c>
      <c r="O3" s="88"/>
      <c r="P3" s="88"/>
      <c r="Q3" s="89"/>
      <c r="R3" s="2" t="s">
        <v>38</v>
      </c>
    </row>
    <row r="4" spans="1:19" x14ac:dyDescent="0.2">
      <c r="A4" s="7" t="s">
        <v>12</v>
      </c>
      <c r="B4" s="94">
        <f>SUM(O:O)</f>
        <v>44798.85</v>
      </c>
      <c r="C4" s="94"/>
      <c r="D4" s="94"/>
      <c r="E4" s="95"/>
      <c r="F4" s="2" t="s">
        <v>38</v>
      </c>
      <c r="G4" s="7" t="s">
        <v>12</v>
      </c>
      <c r="H4" s="94">
        <f>SUM(L13:L59963)</f>
        <v>95508322.719999999</v>
      </c>
      <c r="I4" s="94"/>
      <c r="J4" s="94"/>
      <c r="K4" s="95"/>
      <c r="L4" s="2" t="s">
        <v>38</v>
      </c>
      <c r="M4" s="7" t="s">
        <v>12</v>
      </c>
      <c r="N4" s="90">
        <f>SUM(F13:F59963)</f>
        <v>2757748</v>
      </c>
      <c r="O4" s="90"/>
      <c r="P4" s="90"/>
      <c r="Q4" s="91"/>
      <c r="R4" s="2" t="s">
        <v>38</v>
      </c>
      <c r="S4" s="22"/>
    </row>
    <row r="5" spans="1:19" ht="13.5" thickBot="1" x14ac:dyDescent="0.25">
      <c r="A5" s="7" t="s">
        <v>13</v>
      </c>
      <c r="B5" s="94">
        <f>B4-B3</f>
        <v>0</v>
      </c>
      <c r="C5" s="94"/>
      <c r="D5" s="94"/>
      <c r="E5" s="95"/>
      <c r="F5" s="2" t="s">
        <v>10</v>
      </c>
      <c r="G5" s="7" t="s">
        <v>13</v>
      </c>
      <c r="H5" s="94">
        <f>H4-H3</f>
        <v>39905.25</v>
      </c>
      <c r="I5" s="94"/>
      <c r="J5" s="94"/>
      <c r="K5" s="95"/>
      <c r="M5" s="7" t="s">
        <v>13</v>
      </c>
      <c r="N5" s="90">
        <f>N4-N3</f>
        <v>0</v>
      </c>
      <c r="O5" s="90"/>
      <c r="P5" s="90"/>
      <c r="Q5" s="91"/>
      <c r="S5" s="22"/>
    </row>
    <row r="6" spans="1:19" ht="13.5" thickBot="1" x14ac:dyDescent="0.25">
      <c r="A6" s="92" t="s">
        <v>14</v>
      </c>
      <c r="B6" s="86"/>
      <c r="C6" s="86"/>
      <c r="D6" s="86"/>
      <c r="E6" s="87"/>
      <c r="G6" s="92" t="s">
        <v>14</v>
      </c>
      <c r="H6" s="86"/>
      <c r="I6" s="86"/>
      <c r="J6" s="86"/>
      <c r="K6" s="87"/>
      <c r="M6" s="92" t="s">
        <v>14</v>
      </c>
      <c r="N6" s="86"/>
      <c r="O6" s="86"/>
      <c r="P6" s="86"/>
      <c r="Q6" s="87"/>
      <c r="S6" s="21"/>
    </row>
    <row r="7" spans="1:19" ht="12.75" customHeight="1" x14ac:dyDescent="0.2">
      <c r="A7" s="6"/>
      <c r="B7" s="84" t="s">
        <v>39</v>
      </c>
      <c r="C7" s="72"/>
      <c r="D7" s="72"/>
      <c r="E7" s="73"/>
      <c r="G7" s="6"/>
      <c r="H7" s="84" t="s">
        <v>44</v>
      </c>
      <c r="I7" s="72"/>
      <c r="J7" s="72"/>
      <c r="K7" s="73"/>
      <c r="M7" s="71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1" t="s">
        <v>17</v>
      </c>
      <c r="G11" s="41"/>
      <c r="H11" s="81" t="s">
        <v>3</v>
      </c>
      <c r="I11" s="41" t="s">
        <v>47</v>
      </c>
      <c r="J11" s="41"/>
      <c r="K11" s="81" t="s">
        <v>3</v>
      </c>
      <c r="L11" s="83" t="s">
        <v>18</v>
      </c>
      <c r="M11" s="83"/>
      <c r="N11" s="81" t="s">
        <v>3</v>
      </c>
      <c r="O11" s="41" t="s">
        <v>4</v>
      </c>
      <c r="P11" s="41"/>
      <c r="Q11" s="81" t="s">
        <v>3</v>
      </c>
      <c r="R11" s="80" t="s">
        <v>48</v>
      </c>
      <c r="S11" s="80" t="s">
        <v>5</v>
      </c>
    </row>
    <row r="12" spans="1:19" s="1" customFormat="1" x14ac:dyDescent="0.2">
      <c r="A12" s="81"/>
      <c r="B12" s="81"/>
      <c r="C12" s="81"/>
      <c r="D12" s="82"/>
      <c r="E12" s="82"/>
      <c r="F12" s="42" t="s">
        <v>6</v>
      </c>
      <c r="G12" s="42" t="s">
        <v>7</v>
      </c>
      <c r="H12" s="81"/>
      <c r="I12" s="42" t="s">
        <v>6</v>
      </c>
      <c r="J12" s="42" t="s">
        <v>7</v>
      </c>
      <c r="K12" s="81"/>
      <c r="L12" s="36" t="s">
        <v>6</v>
      </c>
      <c r="M12" s="36" t="s">
        <v>7</v>
      </c>
      <c r="N12" s="81"/>
      <c r="O12" s="42" t="s">
        <v>6</v>
      </c>
      <c r="P12" s="42" t="s">
        <v>7</v>
      </c>
      <c r="Q12" s="81"/>
      <c r="R12" s="80"/>
      <c r="S12" s="80"/>
    </row>
    <row r="13" spans="1:19" x14ac:dyDescent="0.2">
      <c r="A13" s="43">
        <v>45716</v>
      </c>
      <c r="B13" s="37" t="s">
        <v>66</v>
      </c>
      <c r="C13" s="44">
        <f>VLOOKUP(D13,'Holdings Manager'!$C$2:$O$100,13,FALSE)</f>
        <v>41</v>
      </c>
      <c r="D13" s="37" t="s">
        <v>215</v>
      </c>
      <c r="E13" s="37" t="s">
        <v>214</v>
      </c>
      <c r="F13" s="46">
        <f>VLOOKUP(D13,'Holdings Manager'!$C$2:$E$100,3,FALSE)</f>
        <v>8107</v>
      </c>
      <c r="G13" s="46">
        <f>VLOOKUP(D13,Sheet1!$C$1:$E$100,3,FALSE)</f>
        <v>8107</v>
      </c>
      <c r="H13" s="38">
        <f>F13-G13</f>
        <v>0</v>
      </c>
      <c r="I13" s="46">
        <f>VLOOKUP(D13,'Holdings Manager'!$C$2:$J$100,8,FALSE)</f>
        <v>464.57</v>
      </c>
      <c r="J13" s="46">
        <f>VLOOKUP(D13,Sheet1!$C$1:$J$100,8,FALSE)</f>
        <v>464.57</v>
      </c>
      <c r="K13" s="39">
        <f>I13-J13</f>
        <v>0</v>
      </c>
      <c r="L13" s="46">
        <f>VLOOKUP(D13,'Holdings Manager'!$C$2:$H$100,6,FALSE)</f>
        <v>3766268.99</v>
      </c>
      <c r="M13" s="46">
        <f>VLOOKUP(D13,Sheet1!$C$1:$H$100,6,FALSE)</f>
        <v>3766268.99</v>
      </c>
      <c r="N13" s="39">
        <f>L13-M13</f>
        <v>0</v>
      </c>
      <c r="O13" s="46">
        <f>IFERROR(SUMIF('Accruals Manager'!$B$2:$B$100,D13,'Accruals Manager'!$C$2:$C$100),0)</f>
        <v>0</v>
      </c>
      <c r="P13" s="46">
        <v>0</v>
      </c>
      <c r="Q13" s="38">
        <f t="shared" ref="Q13:Q63" si="0">O13-P13</f>
        <v>0</v>
      </c>
      <c r="R13" s="40"/>
      <c r="S13" s="40"/>
    </row>
    <row r="14" spans="1:19" x14ac:dyDescent="0.2">
      <c r="A14" s="43">
        <v>45716</v>
      </c>
      <c r="B14" s="37" t="s">
        <v>66</v>
      </c>
      <c r="C14" s="44">
        <f>VLOOKUP(D14,'Holdings Manager'!$C$2:$O$100,13,FALSE)</f>
        <v>41</v>
      </c>
      <c r="D14" s="37" t="s">
        <v>243</v>
      </c>
      <c r="E14" s="37" t="s">
        <v>242</v>
      </c>
      <c r="F14" s="46">
        <f>VLOOKUP(D14,'Holdings Manager'!$C$2:$E$100,3,FALSE)</f>
        <v>42126</v>
      </c>
      <c r="G14" s="46">
        <f>VLOOKUP(D14,Sheet1!$C$1:$E$100,3,FALSE)</f>
        <v>42126</v>
      </c>
      <c r="H14" s="38">
        <f t="shared" ref="H14:H63" si="1">F14-G14</f>
        <v>0</v>
      </c>
      <c r="I14" s="46">
        <f>VLOOKUP(D14,'Holdings Manager'!$C$2:$J$100,8,FALSE)</f>
        <v>112</v>
      </c>
      <c r="J14" s="46">
        <f>VLOOKUP(D14,Sheet1!$C$1:$J$100,8,FALSE)</f>
        <v>112</v>
      </c>
      <c r="K14" s="39">
        <f t="shared" ref="K14:K63" si="2">I14-J14</f>
        <v>0</v>
      </c>
      <c r="L14" s="46">
        <f>VLOOKUP(D14,'Holdings Manager'!$C$2:$H$100,6,FALSE)</f>
        <v>4718112</v>
      </c>
      <c r="M14" s="46">
        <f>VLOOKUP(D14,Sheet1!$C$1:$H$100,6,FALSE)</f>
        <v>4718112</v>
      </c>
      <c r="N14" s="39">
        <f t="shared" ref="N14:N63" si="3">L14-M14</f>
        <v>0</v>
      </c>
      <c r="O14" s="46">
        <f>IFERROR(SUMIF('Accruals Manager'!$B$2:$B$100,D14,'Accruals Manager'!$C$2:$C$100),0)</f>
        <v>0</v>
      </c>
      <c r="P14" s="46">
        <v>0</v>
      </c>
      <c r="Q14" s="38">
        <f t="shared" si="0"/>
        <v>0</v>
      </c>
      <c r="R14" s="40"/>
      <c r="S14" s="40"/>
    </row>
    <row r="15" spans="1:19" ht="12.75" customHeight="1" x14ac:dyDescent="0.2">
      <c r="A15" s="43">
        <v>45716</v>
      </c>
      <c r="B15" s="37" t="s">
        <v>66</v>
      </c>
      <c r="C15" s="44">
        <f>VLOOKUP(D15,'Holdings Manager'!$C$2:$O$100,13,FALSE)</f>
        <v>43</v>
      </c>
      <c r="D15" s="37" t="s">
        <v>199</v>
      </c>
      <c r="E15" s="37" t="s">
        <v>198</v>
      </c>
      <c r="F15" s="46">
        <f>VLOOKUP(D15,'Holdings Manager'!$C$2:$E$100,3,FALSE)</f>
        <v>10454</v>
      </c>
      <c r="G15" s="46">
        <f>VLOOKUP(D15,Sheet1!$C$1:$E$100,3,FALSE)</f>
        <v>10454</v>
      </c>
      <c r="H15" s="38">
        <f t="shared" si="1"/>
        <v>0</v>
      </c>
      <c r="I15" s="46">
        <f>VLOOKUP(D15,'Holdings Manager'!$C$2:$J$100,8,FALSE)</f>
        <v>156.58000000000001</v>
      </c>
      <c r="J15" s="46">
        <f>VLOOKUP(D15,Sheet1!$C$1:$J$100,8,FALSE)</f>
        <v>156.58000000000001</v>
      </c>
      <c r="K15" s="39">
        <f t="shared" si="2"/>
        <v>0</v>
      </c>
      <c r="L15" s="46">
        <f>VLOOKUP(D15,'Holdings Manager'!$C$2:$H$100,6,FALSE)</f>
        <v>1636887.32</v>
      </c>
      <c r="M15" s="46">
        <f>VLOOKUP(D15,Sheet1!$C$1:$H$100,6,FALSE)</f>
        <v>1636887.32</v>
      </c>
      <c r="N15" s="39">
        <f t="shared" si="3"/>
        <v>0</v>
      </c>
      <c r="O15" s="46">
        <f>IFERROR(SUMIF('Accruals Manager'!$B$2:$B$100,D15,'Accruals Manager'!$C$2:$C$100),0)</f>
        <v>0</v>
      </c>
      <c r="P15" s="46">
        <v>0</v>
      </c>
      <c r="Q15" s="38">
        <f t="shared" si="0"/>
        <v>0</v>
      </c>
      <c r="R15" s="40"/>
      <c r="S15" s="40"/>
    </row>
    <row r="16" spans="1:19" x14ac:dyDescent="0.2">
      <c r="A16" s="43">
        <v>45716</v>
      </c>
      <c r="B16" s="37" t="s">
        <v>66</v>
      </c>
      <c r="C16" s="44">
        <f>VLOOKUP(D16,'Holdings Manager'!$C$2:$O$100,13,FALSE)</f>
        <v>43</v>
      </c>
      <c r="D16" s="37" t="s">
        <v>240</v>
      </c>
      <c r="E16" s="37">
        <v>799926100</v>
      </c>
      <c r="F16" s="46">
        <f>VLOOKUP(D16,'Holdings Manager'!$C$2:$E$100,3,FALSE)</f>
        <v>4782</v>
      </c>
      <c r="G16" s="46">
        <f>VLOOKUP(D16,Sheet1!$C$1:$E$100,3,FALSE)</f>
        <v>4782</v>
      </c>
      <c r="H16" s="38">
        <f t="shared" si="1"/>
        <v>0</v>
      </c>
      <c r="I16" s="46">
        <f>VLOOKUP(D16,'Holdings Manager'!$C$2:$J$100,8,FALSE)</f>
        <v>43.8</v>
      </c>
      <c r="J16" s="46">
        <f>VLOOKUP(D16,Sheet1!$C$1:$J$100,8,FALSE)</f>
        <v>43.8</v>
      </c>
      <c r="K16" s="39">
        <f t="shared" si="2"/>
        <v>0</v>
      </c>
      <c r="L16" s="46">
        <f>VLOOKUP(D16,'Holdings Manager'!$C$2:$H$100,6,FALSE)</f>
        <v>209451.6</v>
      </c>
      <c r="M16" s="46">
        <f>VLOOKUP(D16,Sheet1!$C$1:$H$100,6,FALSE)</f>
        <v>209451.6</v>
      </c>
      <c r="N16" s="39">
        <f t="shared" si="3"/>
        <v>0</v>
      </c>
      <c r="O16" s="46">
        <f>IFERROR(SUMIF('Accruals Manager'!$B$2:$B$100,D16,'Accruals Manager'!$C$2:$C$100),0)</f>
        <v>0</v>
      </c>
      <c r="P16" s="46">
        <v>0</v>
      </c>
      <c r="Q16" s="38">
        <f t="shared" si="0"/>
        <v>0</v>
      </c>
      <c r="R16" s="40"/>
      <c r="S16" s="40"/>
    </row>
    <row r="17" spans="1:19" x14ac:dyDescent="0.2">
      <c r="A17" s="43">
        <v>45716</v>
      </c>
      <c r="B17" s="37" t="s">
        <v>66</v>
      </c>
      <c r="C17" s="44">
        <f>VLOOKUP(D17,'Holdings Manager'!$C$2:$O$100,13,FALSE)</f>
        <v>41</v>
      </c>
      <c r="D17" s="37" t="s">
        <v>253</v>
      </c>
      <c r="E17" s="37" t="s">
        <v>252</v>
      </c>
      <c r="F17" s="46">
        <f>VLOOKUP(D17,'Holdings Manager'!$C$2:$E$100,3,FALSE)</f>
        <v>105349</v>
      </c>
      <c r="G17" s="46">
        <f>VLOOKUP(D17,Sheet1!$C$1:$E$100,3,FALSE)</f>
        <v>105349</v>
      </c>
      <c r="H17" s="38">
        <f t="shared" si="1"/>
        <v>0</v>
      </c>
      <c r="I17" s="46">
        <f>VLOOKUP(D17,'Holdings Manager'!$C$2:$J$100,8,FALSE)</f>
        <v>34.29</v>
      </c>
      <c r="J17" s="46">
        <f>VLOOKUP(D17,Sheet1!$C$1:$J$100,8,FALSE)</f>
        <v>34.29</v>
      </c>
      <c r="K17" s="39">
        <f t="shared" si="2"/>
        <v>0</v>
      </c>
      <c r="L17" s="46">
        <f>VLOOKUP(D17,'Holdings Manager'!$C$2:$H$100,6,FALSE)</f>
        <v>3612417.21</v>
      </c>
      <c r="M17" s="46">
        <f>VLOOKUP(D17,Sheet1!$C$1:$H$100,6,FALSE)</f>
        <v>3612417.21</v>
      </c>
      <c r="N17" s="39">
        <f t="shared" si="3"/>
        <v>0</v>
      </c>
      <c r="O17" s="46">
        <f>IFERROR(SUMIF('Accruals Manager'!$B$2:$B$100,D17,'Accruals Manager'!$C$2:$C$100),0)</f>
        <v>0</v>
      </c>
      <c r="P17" s="46">
        <v>0</v>
      </c>
      <c r="Q17" s="38">
        <f t="shared" si="0"/>
        <v>0</v>
      </c>
      <c r="R17" s="40"/>
      <c r="S17" s="40"/>
    </row>
    <row r="18" spans="1:19" x14ac:dyDescent="0.2">
      <c r="A18" s="43">
        <v>45716</v>
      </c>
      <c r="B18" s="37" t="s">
        <v>66</v>
      </c>
      <c r="C18" s="44">
        <f>VLOOKUP(D18,'Holdings Manager'!$C$2:$O$100,13,FALSE)</f>
        <v>41</v>
      </c>
      <c r="D18" s="37" t="s">
        <v>255</v>
      </c>
      <c r="E18" s="37" t="s">
        <v>372</v>
      </c>
      <c r="F18" s="46">
        <f>VLOOKUP(D18,'Holdings Manager'!$C$2:$E$100,3,FALSE)</f>
        <v>64315</v>
      </c>
      <c r="G18" s="46">
        <f>VLOOKUP(D18,Sheet1!$C$1:$E$100,3,FALSE)</f>
        <v>64315</v>
      </c>
      <c r="H18" s="38">
        <f t="shared" si="1"/>
        <v>0</v>
      </c>
      <c r="I18" s="46">
        <f>VLOOKUP(D18,'Holdings Manager'!$C$2:$J$100,8,FALSE)</f>
        <v>37.979999999999997</v>
      </c>
      <c r="J18" s="46">
        <f>VLOOKUP(D18,Sheet1!$C$1:$J$100,8,FALSE)</f>
        <v>37.979999999999997</v>
      </c>
      <c r="K18" s="39">
        <f t="shared" si="2"/>
        <v>0</v>
      </c>
      <c r="L18" s="46">
        <f>VLOOKUP(D18,'Holdings Manager'!$C$2:$H$100,6,FALSE)</f>
        <v>2540392.27</v>
      </c>
      <c r="M18" s="46">
        <f>VLOOKUP(D18,Sheet1!$C$1:$H$100,6,FALSE)</f>
        <v>2534167.13</v>
      </c>
      <c r="N18" s="39">
        <f t="shared" si="3"/>
        <v>6225.1400000001304</v>
      </c>
      <c r="O18" s="46">
        <f>IFERROR(SUMIF('Accruals Manager'!$B$2:$B$100,D18,'Accruals Manager'!$C$2:$C$100),0)</f>
        <v>0</v>
      </c>
      <c r="P18" s="46">
        <v>0</v>
      </c>
      <c r="Q18" s="38">
        <f t="shared" si="0"/>
        <v>0</v>
      </c>
      <c r="R18" s="40" t="s">
        <v>424</v>
      </c>
      <c r="S18" s="40"/>
    </row>
    <row r="19" spans="1:19" ht="12.75" customHeight="1" x14ac:dyDescent="0.2">
      <c r="A19" s="43">
        <v>45716</v>
      </c>
      <c r="B19" s="37" t="s">
        <v>66</v>
      </c>
      <c r="C19" s="44">
        <f>VLOOKUP(D19,'Holdings Manager'!$C$2:$O$100,13,FALSE)</f>
        <v>41</v>
      </c>
      <c r="D19" s="37" t="s">
        <v>202</v>
      </c>
      <c r="E19" s="37" t="s">
        <v>201</v>
      </c>
      <c r="F19" s="46">
        <f>VLOOKUP(D19,'Holdings Manager'!$C$2:$E$100,3,FALSE)</f>
        <v>26163</v>
      </c>
      <c r="G19" s="46">
        <f>VLOOKUP(D19,Sheet1!$C$1:$E$100,3,FALSE)</f>
        <v>26163</v>
      </c>
      <c r="H19" s="38">
        <f t="shared" si="1"/>
        <v>0</v>
      </c>
      <c r="I19" s="46">
        <f>VLOOKUP(D19,'Holdings Manager'!$C$2:$J$100,8,FALSE)</f>
        <v>103.62</v>
      </c>
      <c r="J19" s="46">
        <f>VLOOKUP(D19,Sheet1!$C$1:$J$100,8,FALSE)</f>
        <v>103.62</v>
      </c>
      <c r="K19" s="39">
        <f t="shared" si="2"/>
        <v>0</v>
      </c>
      <c r="L19" s="46">
        <f>VLOOKUP(D19,'Holdings Manager'!$C$2:$H$100,6,FALSE)</f>
        <v>2711010.06</v>
      </c>
      <c r="M19" s="46">
        <f>VLOOKUP(D19,Sheet1!$C$1:$H$100,6,FALSE)</f>
        <v>2711010.06</v>
      </c>
      <c r="N19" s="39">
        <f t="shared" si="3"/>
        <v>0</v>
      </c>
      <c r="O19" s="46">
        <f>IFERROR(SUMIF('Accruals Manager'!$B$2:$B$100,D19,'Accruals Manager'!$C$2:$C$100),0)</f>
        <v>2770.04</v>
      </c>
      <c r="P19" s="46">
        <v>2770.04</v>
      </c>
      <c r="Q19" s="38">
        <f t="shared" si="0"/>
        <v>0</v>
      </c>
      <c r="S19" s="40"/>
    </row>
    <row r="20" spans="1:19" x14ac:dyDescent="0.2">
      <c r="A20" s="43">
        <v>45716</v>
      </c>
      <c r="B20" s="37" t="s">
        <v>66</v>
      </c>
      <c r="C20" s="44">
        <f>VLOOKUP(D20,'Holdings Manager'!$C$2:$O$100,13,FALSE)</f>
        <v>43</v>
      </c>
      <c r="D20" s="37" t="s">
        <v>220</v>
      </c>
      <c r="E20" s="37" t="s">
        <v>219</v>
      </c>
      <c r="F20" s="46">
        <f>VLOOKUP(D20,'Holdings Manager'!$C$2:$E$100,3,FALSE)</f>
        <v>27420</v>
      </c>
      <c r="G20" s="46">
        <f>VLOOKUP(D20,Sheet1!$C$1:$E$100,3,FALSE)</f>
        <v>27420</v>
      </c>
      <c r="H20" s="38">
        <f t="shared" si="1"/>
        <v>0</v>
      </c>
      <c r="I20" s="46">
        <f>VLOOKUP(D20,'Holdings Manager'!$C$2:$J$100,8,FALSE)</f>
        <v>126.84</v>
      </c>
      <c r="J20" s="46">
        <f>VLOOKUP(D20,Sheet1!$C$1:$J$100,8,FALSE)</f>
        <v>126.84</v>
      </c>
      <c r="K20" s="39">
        <f t="shared" si="2"/>
        <v>0</v>
      </c>
      <c r="L20" s="46">
        <f>VLOOKUP(D20,'Holdings Manager'!$C$2:$H$100,6,FALSE)</f>
        <v>3477952.8</v>
      </c>
      <c r="M20" s="46">
        <f>VLOOKUP(D20,Sheet1!$C$1:$H$100,6,FALSE)</f>
        <v>3477952.8</v>
      </c>
      <c r="N20" s="39">
        <f t="shared" si="3"/>
        <v>0</v>
      </c>
      <c r="O20" s="46">
        <f>IFERROR(SUMIF('Accruals Manager'!$B$2:$B$100,D20,'Accruals Manager'!$C$2:$C$100),0)</f>
        <v>0</v>
      </c>
      <c r="P20" s="46">
        <v>0</v>
      </c>
      <c r="Q20" s="38">
        <f t="shared" si="0"/>
        <v>0</v>
      </c>
      <c r="R20" s="40"/>
      <c r="S20" s="40"/>
    </row>
    <row r="21" spans="1:19" x14ac:dyDescent="0.2">
      <c r="A21" s="43">
        <v>45716</v>
      </c>
      <c r="B21" s="37" t="s">
        <v>66</v>
      </c>
      <c r="C21" s="44">
        <f>VLOOKUP(D21,'Holdings Manager'!$C$2:$O$100,13,FALSE)</f>
        <v>43</v>
      </c>
      <c r="D21" s="37" t="s">
        <v>192</v>
      </c>
      <c r="E21" s="37" t="s">
        <v>191</v>
      </c>
      <c r="F21" s="46">
        <f>VLOOKUP(D21,'Holdings Manager'!$C$2:$E$100,3,FALSE)</f>
        <v>3609</v>
      </c>
      <c r="G21" s="46">
        <f>VLOOKUP(D21,Sheet1!$C$1:$E$100,3,FALSE)</f>
        <v>3609</v>
      </c>
      <c r="H21" s="38">
        <f t="shared" si="1"/>
        <v>0</v>
      </c>
      <c r="I21" s="46">
        <f>VLOOKUP(D21,'Holdings Manager'!$C$2:$J$100,8,FALSE)</f>
        <v>709.08</v>
      </c>
      <c r="J21" s="46">
        <f>VLOOKUP(D21,Sheet1!$C$1:$J$100,8,FALSE)</f>
        <v>709.08</v>
      </c>
      <c r="K21" s="39">
        <f t="shared" si="2"/>
        <v>0</v>
      </c>
      <c r="L21" s="46">
        <f>VLOOKUP(D21,'Holdings Manager'!$C$2:$H$100,6,FALSE)</f>
        <v>2559069.7200000002</v>
      </c>
      <c r="M21" s="46">
        <f>VLOOKUP(D21,Sheet1!$C$1:$H$100,6,FALSE)</f>
        <v>2559069.7200000002</v>
      </c>
      <c r="N21" s="39">
        <f t="shared" si="3"/>
        <v>0</v>
      </c>
      <c r="O21" s="46">
        <f>IFERROR(SUMIF('Accruals Manager'!$B$2:$B$100,D21,'Accruals Manager'!$C$2:$C$100),0)</f>
        <v>0</v>
      </c>
      <c r="P21" s="46">
        <v>0</v>
      </c>
      <c r="Q21" s="38">
        <f t="shared" si="0"/>
        <v>0</v>
      </c>
      <c r="R21" s="40"/>
      <c r="S21" s="40"/>
    </row>
    <row r="22" spans="1:19" ht="12.75" customHeight="1" x14ac:dyDescent="0.2">
      <c r="A22" s="43">
        <v>45716</v>
      </c>
      <c r="B22" s="37" t="s">
        <v>66</v>
      </c>
      <c r="C22" s="44">
        <f>VLOOKUP(D22,'Holdings Manager'!$C$2:$O$100,13,FALSE)</f>
        <v>43</v>
      </c>
      <c r="D22" s="37" t="s">
        <v>217</v>
      </c>
      <c r="E22" s="37">
        <v>398438408</v>
      </c>
      <c r="F22" s="46">
        <f>VLOOKUP(D22,'Holdings Manager'!$C$2:$E$100,3,FALSE)</f>
        <v>77906</v>
      </c>
      <c r="G22" s="46">
        <f>VLOOKUP(D22,Sheet1!$C$1:$E$100,3,FALSE)</f>
        <v>77906</v>
      </c>
      <c r="H22" s="38">
        <f t="shared" si="1"/>
        <v>0</v>
      </c>
      <c r="I22" s="46">
        <f>VLOOKUP(D22,'Holdings Manager'!$C$2:$J$100,8,FALSE)</f>
        <v>8.44</v>
      </c>
      <c r="J22" s="46">
        <f>VLOOKUP(D22,Sheet1!$C$1:$J$100,8,FALSE)</f>
        <v>8.44</v>
      </c>
      <c r="K22" s="39">
        <f t="shared" si="2"/>
        <v>0</v>
      </c>
      <c r="L22" s="46">
        <f>VLOOKUP(D22,'Holdings Manager'!$C$2:$H$100,6,FALSE)</f>
        <v>657526.64</v>
      </c>
      <c r="M22" s="46">
        <f>VLOOKUP(D22,Sheet1!$C$1:$H$100,6,FALSE)</f>
        <v>657526.64</v>
      </c>
      <c r="N22" s="39">
        <f t="shared" si="3"/>
        <v>0</v>
      </c>
      <c r="O22" s="46">
        <f>IFERROR(SUMIF('Accruals Manager'!$B$2:$B$100,D22,'Accruals Manager'!$C$2:$C$100),0)</f>
        <v>0</v>
      </c>
      <c r="P22" s="46">
        <v>0</v>
      </c>
      <c r="Q22" s="38">
        <f t="shared" si="0"/>
        <v>0</v>
      </c>
      <c r="R22" s="40"/>
      <c r="S22" s="40"/>
    </row>
    <row r="23" spans="1:19" ht="12.75" customHeight="1" x14ac:dyDescent="0.2">
      <c r="A23" s="43">
        <v>45716</v>
      </c>
      <c r="B23" s="37" t="s">
        <v>66</v>
      </c>
      <c r="C23" s="44">
        <f>VLOOKUP(D23,'Holdings Manager'!$C$2:$O$100,13,FALSE)</f>
        <v>43</v>
      </c>
      <c r="D23" s="37" t="s">
        <v>223</v>
      </c>
      <c r="E23" s="37" t="s">
        <v>222</v>
      </c>
      <c r="F23" s="46">
        <f>VLOOKUP(D23,'Holdings Manager'!$C$2:$E$100,3,FALSE)</f>
        <v>63100</v>
      </c>
      <c r="G23" s="46">
        <f>VLOOKUP(D23,Sheet1!$C$1:$E$100,3,FALSE)</f>
        <v>63100</v>
      </c>
      <c r="H23" s="38">
        <f t="shared" si="1"/>
        <v>0</v>
      </c>
      <c r="I23" s="46">
        <f>VLOOKUP(D23,'Holdings Manager'!$C$2:$J$100,8,FALSE)</f>
        <v>13.35</v>
      </c>
      <c r="J23" s="46">
        <f>VLOOKUP(D23,Sheet1!$C$1:$J$100,8,FALSE)</f>
        <v>13.35</v>
      </c>
      <c r="K23" s="39">
        <f t="shared" si="2"/>
        <v>0</v>
      </c>
      <c r="L23" s="46">
        <f>VLOOKUP(D23,'Holdings Manager'!$C$2:$H$100,6,FALSE)</f>
        <v>842385</v>
      </c>
      <c r="M23" s="46">
        <f>VLOOKUP(D23,Sheet1!$C$1:$H$100,6,FALSE)</f>
        <v>842385</v>
      </c>
      <c r="N23" s="39">
        <f t="shared" si="3"/>
        <v>0</v>
      </c>
      <c r="O23" s="46">
        <f>IFERROR(SUMIF('Accruals Manager'!$B$2:$B$100,D23,'Accruals Manager'!$C$2:$C$100),0)</f>
        <v>0</v>
      </c>
      <c r="P23" s="46">
        <v>0</v>
      </c>
      <c r="Q23" s="38">
        <f t="shared" si="0"/>
        <v>0</v>
      </c>
      <c r="R23" s="40"/>
      <c r="S23" s="40"/>
    </row>
    <row r="24" spans="1:19" x14ac:dyDescent="0.2">
      <c r="A24" s="43">
        <v>45716</v>
      </c>
      <c r="B24" s="37" t="s">
        <v>66</v>
      </c>
      <c r="C24" s="44">
        <f>VLOOKUP(D24,'Holdings Manager'!$C$2:$O$100,13,FALSE)</f>
        <v>43</v>
      </c>
      <c r="D24" s="37" t="s">
        <v>207</v>
      </c>
      <c r="E24" s="37">
        <v>202712600</v>
      </c>
      <c r="F24" s="46">
        <f>VLOOKUP(D24,'Holdings Manager'!$C$2:$E$100,3,FALSE)</f>
        <v>11424</v>
      </c>
      <c r="G24" s="46">
        <f>VLOOKUP(D24,Sheet1!$C$1:$E$100,3,FALSE)</f>
        <v>11424</v>
      </c>
      <c r="H24" s="38">
        <f t="shared" si="1"/>
        <v>0</v>
      </c>
      <c r="I24" s="46">
        <f>VLOOKUP(D24,'Holdings Manager'!$C$2:$J$100,8,FALSE)</f>
        <v>98</v>
      </c>
      <c r="J24" s="46">
        <f>VLOOKUP(D24,Sheet1!$C$1:$J$100,8,FALSE)</f>
        <v>98</v>
      </c>
      <c r="K24" s="39">
        <f t="shared" si="2"/>
        <v>0</v>
      </c>
      <c r="L24" s="46">
        <f>VLOOKUP(D24,'Holdings Manager'!$C$2:$H$100,6,FALSE)</f>
        <v>1119552</v>
      </c>
      <c r="M24" s="46">
        <f>VLOOKUP(D24,Sheet1!$C$1:$H$100,6,FALSE)</f>
        <v>1119552</v>
      </c>
      <c r="N24" s="39">
        <f t="shared" si="3"/>
        <v>0</v>
      </c>
      <c r="O24" s="46">
        <f>IFERROR(SUMIF('Accruals Manager'!$B$2:$B$100,D24,'Accruals Manager'!$C$2:$C$100),0)</f>
        <v>16116.41</v>
      </c>
      <c r="P24" s="46">
        <v>16116.41</v>
      </c>
      <c r="Q24" s="38">
        <f t="shared" si="0"/>
        <v>0</v>
      </c>
      <c r="R24" s="40"/>
      <c r="S24" s="40"/>
    </row>
    <row r="25" spans="1:19" x14ac:dyDescent="0.2">
      <c r="A25" s="43">
        <v>45716</v>
      </c>
      <c r="B25" s="37" t="s">
        <v>66</v>
      </c>
      <c r="C25" s="44">
        <f>VLOOKUP(D25,'Holdings Manager'!$C$2:$O$100,13,FALSE)</f>
        <v>41</v>
      </c>
      <c r="D25" s="37" t="s">
        <v>279</v>
      </c>
      <c r="E25" s="37" t="s">
        <v>380</v>
      </c>
      <c r="F25" s="46">
        <f>VLOOKUP(D25,'Holdings Manager'!$C$2:$E$100,3,FALSE)</f>
        <v>38036</v>
      </c>
      <c r="G25" s="46">
        <f>VLOOKUP(D25,Sheet1!$C$1:$E$100,3,FALSE)</f>
        <v>38036</v>
      </c>
      <c r="H25" s="38">
        <f t="shared" si="1"/>
        <v>0</v>
      </c>
      <c r="I25" s="46">
        <f>VLOOKUP(D25,'Holdings Manager'!$C$2:$J$100,8,FALSE)</f>
        <v>20.14</v>
      </c>
      <c r="J25" s="46">
        <f>VLOOKUP(D25,Sheet1!$C$1:$J$100,8,FALSE)</f>
        <v>20.14</v>
      </c>
      <c r="K25" s="39">
        <f t="shared" si="2"/>
        <v>0</v>
      </c>
      <c r="L25" s="46">
        <f>VLOOKUP(D25,'Holdings Manager'!$C$2:$H$100,6,FALSE)</f>
        <v>964565.07</v>
      </c>
      <c r="M25" s="46">
        <f>VLOOKUP(D25,Sheet1!$C$1:$H$100,6,FALSE)</f>
        <v>963457.48</v>
      </c>
      <c r="N25" s="39">
        <f t="shared" si="3"/>
        <v>1107.5899999999674</v>
      </c>
      <c r="O25" s="46">
        <f>IFERROR(SUMIF('Accruals Manager'!$B$2:$B$100,D25,'Accruals Manager'!$C$2:$C$100),0)</f>
        <v>0</v>
      </c>
      <c r="P25" s="46">
        <v>0</v>
      </c>
      <c r="Q25" s="38">
        <f t="shared" si="0"/>
        <v>0</v>
      </c>
      <c r="R25" s="40" t="s">
        <v>424</v>
      </c>
      <c r="S25" s="40"/>
    </row>
    <row r="26" spans="1:19" x14ac:dyDescent="0.2">
      <c r="A26" s="43">
        <v>45716</v>
      </c>
      <c r="B26" s="37" t="s">
        <v>66</v>
      </c>
      <c r="C26" s="44">
        <f>VLOOKUP(D26,'Holdings Manager'!$C$2:$O$100,13,FALSE)</f>
        <v>41</v>
      </c>
      <c r="D26" s="37" t="s">
        <v>260</v>
      </c>
      <c r="E26" s="37" t="s">
        <v>307</v>
      </c>
      <c r="F26" s="46">
        <f>VLOOKUP(D26,'Holdings Manager'!$C$2:$E$100,3,FALSE)</f>
        <v>24112</v>
      </c>
      <c r="G26" s="46">
        <f>VLOOKUP(D26,Sheet1!$C$1:$E$100,3,FALSE)</f>
        <v>24112</v>
      </c>
      <c r="H26" s="38">
        <f t="shared" si="1"/>
        <v>0</v>
      </c>
      <c r="I26" s="46">
        <f>VLOOKUP(D26,'Holdings Manager'!$C$2:$J$100,8,FALSE)</f>
        <v>97.12</v>
      </c>
      <c r="J26" s="46">
        <f>VLOOKUP(D26,Sheet1!$C$1:$J$100,8,FALSE)</f>
        <v>97.12</v>
      </c>
      <c r="K26" s="39">
        <f t="shared" si="2"/>
        <v>0</v>
      </c>
      <c r="L26" s="46">
        <f>VLOOKUP(D26,'Holdings Manager'!$C$2:$H$100,6,FALSE)</f>
        <v>2435428.91</v>
      </c>
      <c r="M26" s="46">
        <f>VLOOKUP(D26,Sheet1!$C$1:$H$100,6,FALSE)</f>
        <v>2429460.98</v>
      </c>
      <c r="N26" s="39">
        <f t="shared" si="3"/>
        <v>5967.9300000001676</v>
      </c>
      <c r="O26" s="46">
        <f>IFERROR(SUMIF('Accruals Manager'!$B$2:$B$100,D26,'Accruals Manager'!$C$2:$C$100),0)</f>
        <v>0</v>
      </c>
      <c r="P26" s="46">
        <v>0</v>
      </c>
      <c r="Q26" s="38">
        <f t="shared" si="0"/>
        <v>0</v>
      </c>
      <c r="R26" s="40" t="s">
        <v>424</v>
      </c>
      <c r="S26" s="40"/>
    </row>
    <row r="27" spans="1:19" x14ac:dyDescent="0.2">
      <c r="A27" s="43">
        <v>45716</v>
      </c>
      <c r="B27" s="37" t="s">
        <v>66</v>
      </c>
      <c r="C27" s="44">
        <f>VLOOKUP(D27,'Holdings Manager'!$C$2:$O$100,13,FALSE)</f>
        <v>41</v>
      </c>
      <c r="D27" s="37" t="s">
        <v>196</v>
      </c>
      <c r="E27" s="37" t="s">
        <v>195</v>
      </c>
      <c r="F27" s="46">
        <f>VLOOKUP(D27,'Holdings Manager'!$C$2:$E$100,3,FALSE)</f>
        <v>37902</v>
      </c>
      <c r="G27" s="46">
        <f>VLOOKUP(D27,Sheet1!$C$1:$E$100,3,FALSE)</f>
        <v>37902</v>
      </c>
      <c r="H27" s="38">
        <f t="shared" si="1"/>
        <v>0</v>
      </c>
      <c r="I27" s="46">
        <f>VLOOKUP(D27,'Holdings Manager'!$C$2:$J$100,8,FALSE)</f>
        <v>103.1</v>
      </c>
      <c r="J27" s="46">
        <f>VLOOKUP(D27,Sheet1!$C$1:$J$100,8,FALSE)</f>
        <v>103.1</v>
      </c>
      <c r="K27" s="39">
        <f t="shared" si="2"/>
        <v>0</v>
      </c>
      <c r="L27" s="46">
        <f>VLOOKUP(D27,'Holdings Manager'!$C$2:$H$100,6,FALSE)</f>
        <v>3907696.2</v>
      </c>
      <c r="M27" s="46">
        <f>VLOOKUP(D27,Sheet1!$C$1:$H$100,6,FALSE)</f>
        <v>3907696.2</v>
      </c>
      <c r="N27" s="39">
        <f t="shared" si="3"/>
        <v>0</v>
      </c>
      <c r="O27" s="46">
        <f>IFERROR(SUMIF('Accruals Manager'!$B$2:$B$100,D27,'Accruals Manager'!$C$2:$C$100),0)</f>
        <v>0</v>
      </c>
      <c r="P27" s="46">
        <v>0</v>
      </c>
      <c r="Q27" s="38">
        <f t="shared" si="0"/>
        <v>0</v>
      </c>
      <c r="R27" s="40"/>
      <c r="S27" s="40"/>
    </row>
    <row r="28" spans="1:19" x14ac:dyDescent="0.2">
      <c r="A28" s="43">
        <v>45716</v>
      </c>
      <c r="B28" s="37" t="s">
        <v>66</v>
      </c>
      <c r="C28" s="44">
        <f>VLOOKUP(D28,'Holdings Manager'!$C$2:$O$100,13,FALSE)</f>
        <v>43</v>
      </c>
      <c r="D28" s="37" t="s">
        <v>212</v>
      </c>
      <c r="E28" s="37" t="s">
        <v>211</v>
      </c>
      <c r="F28" s="46">
        <f>VLOOKUP(D28,'Holdings Manager'!$C$2:$E$100,3,FALSE)</f>
        <v>30801</v>
      </c>
      <c r="G28" s="46">
        <f>VLOOKUP(D28,Sheet1!$C$1:$E$100,3,FALSE)</f>
        <v>30801</v>
      </c>
      <c r="H28" s="38">
        <f t="shared" si="1"/>
        <v>0</v>
      </c>
      <c r="I28" s="46">
        <f>VLOOKUP(D28,'Holdings Manager'!$C$2:$J$100,8,FALSE)</f>
        <v>47.34</v>
      </c>
      <c r="J28" s="46">
        <f>VLOOKUP(D28,Sheet1!$C$1:$J$100,8,FALSE)</f>
        <v>47.34</v>
      </c>
      <c r="K28" s="39">
        <f t="shared" si="2"/>
        <v>0</v>
      </c>
      <c r="L28" s="46">
        <f>VLOOKUP(D28,'Holdings Manager'!$C$2:$H$100,6,FALSE)</f>
        <v>1458119.34</v>
      </c>
      <c r="M28" s="46">
        <f>VLOOKUP(D28,Sheet1!$C$1:$H$100,6,FALSE)</f>
        <v>1458119.34</v>
      </c>
      <c r="N28" s="39">
        <f t="shared" si="3"/>
        <v>0</v>
      </c>
      <c r="O28" s="46">
        <f>IFERROR(SUMIF('Accruals Manager'!$B$2:$B$100,D28,'Accruals Manager'!$C$2:$C$100),0)</f>
        <v>0</v>
      </c>
      <c r="P28" s="46">
        <v>0</v>
      </c>
      <c r="Q28" s="38">
        <f t="shared" si="0"/>
        <v>0</v>
      </c>
      <c r="R28" s="40"/>
      <c r="S28" s="40"/>
    </row>
    <row r="29" spans="1:19" x14ac:dyDescent="0.2">
      <c r="A29" s="43">
        <v>45716</v>
      </c>
      <c r="B29" s="37" t="s">
        <v>66</v>
      </c>
      <c r="C29" s="44">
        <f>VLOOKUP(D29,'Holdings Manager'!$C$2:$O$100,13,FALSE)</f>
        <v>41</v>
      </c>
      <c r="D29" s="37" t="s">
        <v>227</v>
      </c>
      <c r="E29" s="37" t="s">
        <v>226</v>
      </c>
      <c r="F29" s="46">
        <f>VLOOKUP(D29,'Holdings Manager'!$C$2:$E$100,3,FALSE)</f>
        <v>21698</v>
      </c>
      <c r="G29" s="46">
        <f>VLOOKUP(D29,Sheet1!$C$1:$E$100,3,FALSE)</f>
        <v>21698</v>
      </c>
      <c r="H29" s="38">
        <f t="shared" si="1"/>
        <v>0</v>
      </c>
      <c r="I29" s="46">
        <f>VLOOKUP(D29,'Holdings Manager'!$C$2:$J$100,8,FALSE)</f>
        <v>98.94</v>
      </c>
      <c r="J29" s="46">
        <f>VLOOKUP(D29,Sheet1!$C$1:$J$100,8,FALSE)</f>
        <v>98.94</v>
      </c>
      <c r="K29" s="39">
        <f t="shared" si="2"/>
        <v>0</v>
      </c>
      <c r="L29" s="46">
        <f>VLOOKUP(D29,'Holdings Manager'!$C$2:$H$100,6,FALSE)</f>
        <v>2146800.12</v>
      </c>
      <c r="M29" s="46">
        <f>VLOOKUP(D29,Sheet1!$C$1:$H$100,6,FALSE)</f>
        <v>2146800.12</v>
      </c>
      <c r="N29" s="39">
        <f t="shared" si="3"/>
        <v>0</v>
      </c>
      <c r="O29" s="46">
        <f>IFERROR(SUMIF('Accruals Manager'!$B$2:$B$100,D29,'Accruals Manager'!$C$2:$C$100),0)</f>
        <v>0</v>
      </c>
      <c r="P29" s="46">
        <v>0</v>
      </c>
      <c r="Q29" s="38">
        <f t="shared" si="0"/>
        <v>0</v>
      </c>
      <c r="R29" s="40"/>
      <c r="S29" s="40"/>
    </row>
    <row r="30" spans="1:19" x14ac:dyDescent="0.2">
      <c r="A30" s="43">
        <v>45716</v>
      </c>
      <c r="B30" s="37" t="s">
        <v>66</v>
      </c>
      <c r="C30" s="44">
        <f>VLOOKUP(D30,'Holdings Manager'!$C$2:$O$100,13,FALSE)</f>
        <v>41</v>
      </c>
      <c r="D30" s="37" t="s">
        <v>275</v>
      </c>
      <c r="E30" s="37" t="s">
        <v>387</v>
      </c>
      <c r="F30" s="46">
        <f>VLOOKUP(D30,'Holdings Manager'!$C$2:$E$100,3,FALSE)</f>
        <v>22508</v>
      </c>
      <c r="G30" s="46">
        <f>VLOOKUP(D30,Sheet1!$C$1:$E$100,3,FALSE)</f>
        <v>22508</v>
      </c>
      <c r="H30" s="38">
        <f t="shared" si="1"/>
        <v>0</v>
      </c>
      <c r="I30" s="46">
        <f>VLOOKUP(D30,'Holdings Manager'!$C$2:$J$100,8,FALSE)</f>
        <v>118.45</v>
      </c>
      <c r="J30" s="46">
        <f>VLOOKUP(D30,Sheet1!$C$1:$J$100,8,FALSE)</f>
        <v>118.45</v>
      </c>
      <c r="K30" s="39">
        <f t="shared" si="2"/>
        <v>0</v>
      </c>
      <c r="L30" s="46">
        <f>VLOOKUP(D30,'Holdings Manager'!$C$2:$H$100,6,FALSE)</f>
        <v>3356983.43</v>
      </c>
      <c r="M30" s="46">
        <f>VLOOKUP(D30,Sheet1!$C$1:$H$100,6,FALSE)</f>
        <v>3353128.66</v>
      </c>
      <c r="N30" s="39">
        <f t="shared" si="3"/>
        <v>3854.7700000000186</v>
      </c>
      <c r="O30" s="46">
        <f>IFERROR(SUMIF('Accruals Manager'!$B$2:$B$100,D30,'Accruals Manager'!$C$2:$C$100),0)</f>
        <v>0</v>
      </c>
      <c r="P30" s="46">
        <v>0</v>
      </c>
      <c r="Q30" s="38">
        <f t="shared" si="0"/>
        <v>0</v>
      </c>
      <c r="R30" s="40" t="s">
        <v>424</v>
      </c>
      <c r="S30" s="40"/>
    </row>
    <row r="31" spans="1:19" x14ac:dyDescent="0.2">
      <c r="A31" s="43">
        <v>45716</v>
      </c>
      <c r="B31" s="37" t="s">
        <v>66</v>
      </c>
      <c r="C31" s="44">
        <f>VLOOKUP(D31,'Holdings Manager'!$C$2:$O$100,13,FALSE)</f>
        <v>41</v>
      </c>
      <c r="D31" s="37" t="s">
        <v>272</v>
      </c>
      <c r="E31" s="37" t="s">
        <v>389</v>
      </c>
      <c r="F31" s="46">
        <f>VLOOKUP(D31,'Holdings Manager'!$C$2:$E$100,3,FALSE)</f>
        <v>48932</v>
      </c>
      <c r="G31" s="46">
        <f>VLOOKUP(D31,Sheet1!$C$1:$E$100,3,FALSE)</f>
        <v>48932</v>
      </c>
      <c r="H31" s="38">
        <f t="shared" si="1"/>
        <v>0</v>
      </c>
      <c r="I31" s="46">
        <f>VLOOKUP(D31,'Holdings Manager'!$C$2:$J$100,8,FALSE)</f>
        <v>33.68</v>
      </c>
      <c r="J31" s="46">
        <f>VLOOKUP(D31,Sheet1!$C$1:$J$100,8,FALSE)</f>
        <v>33.68</v>
      </c>
      <c r="K31" s="39">
        <f t="shared" si="2"/>
        <v>0</v>
      </c>
      <c r="L31" s="46">
        <f>VLOOKUP(D31,'Holdings Manager'!$C$2:$H$100,6,FALSE)</f>
        <v>2075115.51</v>
      </c>
      <c r="M31" s="46">
        <f>VLOOKUP(D31,Sheet1!$C$1:$H$100,6,FALSE)</f>
        <v>2072732.69</v>
      </c>
      <c r="N31" s="39">
        <f t="shared" si="3"/>
        <v>2382.8200000000652</v>
      </c>
      <c r="O31" s="46">
        <f>IFERROR(SUMIF('Accruals Manager'!$B$2:$B$100,D31,'Accruals Manager'!$C$2:$C$100),0)</f>
        <v>0</v>
      </c>
      <c r="P31" s="46">
        <v>0</v>
      </c>
      <c r="Q31" s="38">
        <f t="shared" si="0"/>
        <v>0</v>
      </c>
      <c r="R31" s="40" t="s">
        <v>424</v>
      </c>
      <c r="S31" s="40"/>
    </row>
    <row r="32" spans="1:19" x14ac:dyDescent="0.2">
      <c r="A32" s="43">
        <v>45716</v>
      </c>
      <c r="B32" s="37" t="s">
        <v>66</v>
      </c>
      <c r="C32" s="44">
        <f>VLOOKUP(D32,'Holdings Manager'!$C$2:$O$100,13,FALSE)</f>
        <v>43</v>
      </c>
      <c r="D32" s="37" t="s">
        <v>231</v>
      </c>
      <c r="E32" s="37">
        <v>641069406</v>
      </c>
      <c r="F32" s="46">
        <f>VLOOKUP(D32,'Holdings Manager'!$C$2:$E$100,3,FALSE)</f>
        <v>4651</v>
      </c>
      <c r="G32" s="46">
        <f>VLOOKUP(D32,Sheet1!$C$1:$E$100,3,FALSE)</f>
        <v>4651</v>
      </c>
      <c r="H32" s="38">
        <f t="shared" si="1"/>
        <v>0</v>
      </c>
      <c r="I32" s="46">
        <f>VLOOKUP(D32,'Holdings Manager'!$C$2:$J$100,8,FALSE)</f>
        <v>96.5</v>
      </c>
      <c r="J32" s="46">
        <f>VLOOKUP(D32,Sheet1!$C$1:$J$100,8,FALSE)</f>
        <v>96.5</v>
      </c>
      <c r="K32" s="39">
        <f t="shared" si="2"/>
        <v>0</v>
      </c>
      <c r="L32" s="46">
        <f>VLOOKUP(D32,'Holdings Manager'!$C$2:$H$100,6,FALSE)</f>
        <v>448821.5</v>
      </c>
      <c r="M32" s="46">
        <f>VLOOKUP(D32,Sheet1!$C$1:$H$100,6,FALSE)</f>
        <v>448821.5</v>
      </c>
      <c r="N32" s="39">
        <f t="shared" si="3"/>
        <v>0</v>
      </c>
      <c r="O32" s="46">
        <f>IFERROR(SUMIF('Accruals Manager'!$B$2:$B$100,D32,'Accruals Manager'!$C$2:$C$100),0)</f>
        <v>0</v>
      </c>
      <c r="P32" s="46">
        <v>0</v>
      </c>
      <c r="Q32" s="38">
        <f t="shared" si="0"/>
        <v>0</v>
      </c>
      <c r="R32" s="40"/>
      <c r="S32" s="40"/>
    </row>
    <row r="33" spans="1:19" x14ac:dyDescent="0.2">
      <c r="A33" s="43">
        <v>45716</v>
      </c>
      <c r="B33" s="37" t="s">
        <v>66</v>
      </c>
      <c r="C33" s="44">
        <f>VLOOKUP(D33,'Holdings Manager'!$C$2:$O$100,13,FALSE)</f>
        <v>41</v>
      </c>
      <c r="D33" s="37">
        <v>7333378</v>
      </c>
      <c r="E33" s="37">
        <v>733337901</v>
      </c>
      <c r="F33" s="46">
        <f>VLOOKUP(D33,'Holdings Manager'!$C$2:$E$100,3,FALSE)</f>
        <v>3009</v>
      </c>
      <c r="G33" s="46">
        <f>VLOOKUP(D33,Sheet1!$C$1:$E$100,3,FALSE)</f>
        <v>3009</v>
      </c>
      <c r="H33" s="38">
        <f t="shared" si="1"/>
        <v>0</v>
      </c>
      <c r="I33" s="46">
        <f>VLOOKUP(D33,'Holdings Manager'!$C$2:$J$100,8,FALSE)</f>
        <v>568.6</v>
      </c>
      <c r="J33" s="46">
        <f>VLOOKUP(D33,Sheet1!$C$1:$J$100,8,FALSE)</f>
        <v>568.6</v>
      </c>
      <c r="K33" s="39">
        <f t="shared" si="2"/>
        <v>0</v>
      </c>
      <c r="L33" s="46">
        <f>VLOOKUP(D33,'Holdings Manager'!$C$2:$H$100,6,FALSE)</f>
        <v>1896278.64</v>
      </c>
      <c r="M33" s="46">
        <f>VLOOKUP(D33,Sheet1!$C$1:$H$100,6,FALSE)</f>
        <v>1894284.1</v>
      </c>
      <c r="N33" s="39">
        <f t="shared" si="3"/>
        <v>1994.5399999998044</v>
      </c>
      <c r="O33" s="46">
        <f>IFERROR(SUMIF('Accruals Manager'!$B$2:$B$100,D33,'Accruals Manager'!$C$2:$C$100),0)</f>
        <v>0</v>
      </c>
      <c r="P33" s="46">
        <v>0</v>
      </c>
      <c r="Q33" s="38">
        <f t="shared" si="0"/>
        <v>0</v>
      </c>
      <c r="R33" s="40" t="s">
        <v>424</v>
      </c>
      <c r="S33" s="40"/>
    </row>
    <row r="34" spans="1:19" x14ac:dyDescent="0.2">
      <c r="A34" s="43">
        <v>45716</v>
      </c>
      <c r="B34" s="37" t="s">
        <v>66</v>
      </c>
      <c r="C34" s="44">
        <f>VLOOKUP(D34,'Holdings Manager'!$C$2:$O$100,13,FALSE)</f>
        <v>41</v>
      </c>
      <c r="D34" s="37">
        <v>7124594</v>
      </c>
      <c r="E34" s="37">
        <v>712459908</v>
      </c>
      <c r="F34" s="46">
        <f>VLOOKUP(D34,'Holdings Manager'!$C$2:$E$100,3,FALSE)</f>
        <v>6519</v>
      </c>
      <c r="G34" s="46">
        <f>VLOOKUP(D34,Sheet1!$C$1:$E$100,3,FALSE)</f>
        <v>6519</v>
      </c>
      <c r="H34" s="38">
        <f t="shared" si="1"/>
        <v>0</v>
      </c>
      <c r="I34" s="46">
        <f>VLOOKUP(D34,'Holdings Manager'!$C$2:$J$100,8,FALSE)</f>
        <v>173.7</v>
      </c>
      <c r="J34" s="46">
        <f>VLOOKUP(D34,Sheet1!$C$1:$J$100,8,FALSE)</f>
        <v>173.7</v>
      </c>
      <c r="K34" s="39">
        <f t="shared" si="2"/>
        <v>0</v>
      </c>
      <c r="L34" s="46">
        <f>VLOOKUP(D34,'Holdings Manager'!$C$2:$H$100,6,FALSE)</f>
        <v>1255029.43</v>
      </c>
      <c r="M34" s="46">
        <f>VLOOKUP(D34,Sheet1!$C$1:$H$100,6,FALSE)</f>
        <v>1253709.3700000001</v>
      </c>
      <c r="N34" s="39">
        <f t="shared" si="3"/>
        <v>1320.059999999823</v>
      </c>
      <c r="O34" s="46">
        <f>IFERROR(SUMIF('Accruals Manager'!$B$2:$B$100,D34,'Accruals Manager'!$C$2:$C$100),0)</f>
        <v>0</v>
      </c>
      <c r="P34" s="46">
        <v>0</v>
      </c>
      <c r="Q34" s="38">
        <f t="shared" si="0"/>
        <v>0</v>
      </c>
      <c r="R34" s="40" t="s">
        <v>424</v>
      </c>
      <c r="S34" s="40"/>
    </row>
    <row r="35" spans="1:19" x14ac:dyDescent="0.2">
      <c r="A35" s="43">
        <v>45716</v>
      </c>
      <c r="B35" s="37" t="s">
        <v>66</v>
      </c>
      <c r="C35" s="44">
        <f>VLOOKUP(D35,'Holdings Manager'!$C$2:$O$100,13,FALSE)</f>
        <v>41</v>
      </c>
      <c r="D35" s="37">
        <v>6986041</v>
      </c>
      <c r="E35" s="37">
        <v>698604006</v>
      </c>
      <c r="F35" s="46">
        <f>VLOOKUP(D35,'Holdings Manager'!$C$2:$E$100,3,FALSE)</f>
        <v>39169</v>
      </c>
      <c r="G35" s="46">
        <f>VLOOKUP(D35,Sheet1!$C$1:$E$100,3,FALSE)</f>
        <v>39169</v>
      </c>
      <c r="H35" s="38">
        <f t="shared" si="1"/>
        <v>0</v>
      </c>
      <c r="I35" s="46">
        <f>VLOOKUP(D35,'Holdings Manager'!$C$2:$J$100,8,FALSE)</f>
        <v>4033</v>
      </c>
      <c r="J35" s="46">
        <f>VLOOKUP(D35,Sheet1!$C$1:$J$100,8,FALSE)</f>
        <v>4033</v>
      </c>
      <c r="K35" s="39">
        <f t="shared" si="2"/>
        <v>0</v>
      </c>
      <c r="L35" s="46">
        <f>VLOOKUP(D35,'Holdings Manager'!$C$2:$H$100,6,FALSE)</f>
        <v>1048266.88</v>
      </c>
      <c r="M35" s="46">
        <f>VLOOKUP(D35,Sheet1!$C$1:$H$100,6,FALSE)</f>
        <v>1048928.1299999999</v>
      </c>
      <c r="N35" s="39">
        <f t="shared" si="3"/>
        <v>-661.24999999988358</v>
      </c>
      <c r="O35" s="46">
        <f>IFERROR(SUMIF('Accruals Manager'!$B$2:$B$100,D35,'Accruals Manager'!$C$2:$C$100),0)</f>
        <v>8880.3799999999992</v>
      </c>
      <c r="P35" s="46">
        <v>8880.3799999999992</v>
      </c>
      <c r="Q35" s="38">
        <f t="shared" si="0"/>
        <v>0</v>
      </c>
      <c r="R35" s="40" t="s">
        <v>424</v>
      </c>
      <c r="S35" s="40"/>
    </row>
    <row r="36" spans="1:19" x14ac:dyDescent="0.2">
      <c r="A36" s="43">
        <v>45716</v>
      </c>
      <c r="B36" s="37" t="s">
        <v>66</v>
      </c>
      <c r="C36" s="44">
        <f>VLOOKUP(D36,'Holdings Manager'!$C$2:$O$100,13,FALSE)</f>
        <v>41</v>
      </c>
      <c r="D36" s="37">
        <v>6640682</v>
      </c>
      <c r="E36" s="37">
        <v>664068004</v>
      </c>
      <c r="F36" s="46">
        <f>VLOOKUP(D36,'Holdings Manager'!$C$2:$E$100,3,FALSE)</f>
        <v>39496</v>
      </c>
      <c r="G36" s="46">
        <f>VLOOKUP(D36,Sheet1!$C$1:$E$100,3,FALSE)</f>
        <v>39496</v>
      </c>
      <c r="H36" s="38">
        <f t="shared" si="1"/>
        <v>0</v>
      </c>
      <c r="I36" s="46">
        <f>VLOOKUP(D36,'Holdings Manager'!$C$2:$J$100,8,FALSE)</f>
        <v>2684.5</v>
      </c>
      <c r="J36" s="46">
        <f>VLOOKUP(D36,Sheet1!$C$1:$J$100,8,FALSE)</f>
        <v>2684.5</v>
      </c>
      <c r="K36" s="39">
        <f t="shared" si="2"/>
        <v>0</v>
      </c>
      <c r="L36" s="46">
        <f>VLOOKUP(D36,'Holdings Manager'!$C$2:$H$100,6,FALSE)</f>
        <v>703586.79</v>
      </c>
      <c r="M36" s="46">
        <f>VLOOKUP(D36,Sheet1!$C$1:$H$100,6,FALSE)</f>
        <v>704030.62</v>
      </c>
      <c r="N36" s="39">
        <f t="shared" si="3"/>
        <v>-443.82999999995809</v>
      </c>
      <c r="O36" s="46">
        <f>IFERROR(SUMIF('Accruals Manager'!$B$2:$B$100,D36,'Accruals Manager'!$C$2:$C$100),0)</f>
        <v>0</v>
      </c>
      <c r="P36" s="46">
        <v>0</v>
      </c>
      <c r="Q36" s="38">
        <f t="shared" si="0"/>
        <v>0</v>
      </c>
      <c r="R36" s="40" t="s">
        <v>424</v>
      </c>
      <c r="S36" s="40"/>
    </row>
    <row r="37" spans="1:19" x14ac:dyDescent="0.2">
      <c r="A37" s="43">
        <v>45716</v>
      </c>
      <c r="B37" s="37" t="s">
        <v>66</v>
      </c>
      <c r="C37" s="44">
        <f>VLOOKUP(D37,'Holdings Manager'!$C$2:$O$100,13,FALSE)</f>
        <v>41</v>
      </c>
      <c r="D37" s="37">
        <v>6555805</v>
      </c>
      <c r="E37" s="37">
        <v>655580009</v>
      </c>
      <c r="F37" s="46">
        <f>VLOOKUP(D37,'Holdings Manager'!$C$2:$E$100,3,FALSE)</f>
        <v>25249</v>
      </c>
      <c r="G37" s="46">
        <f>VLOOKUP(D37,Sheet1!$C$1:$E$100,3,FALSE)</f>
        <v>25249</v>
      </c>
      <c r="H37" s="38">
        <f t="shared" si="1"/>
        <v>0</v>
      </c>
      <c r="I37" s="46">
        <f>VLOOKUP(D37,'Holdings Manager'!$C$2:$J$100,8,FALSE)</f>
        <v>4888</v>
      </c>
      <c r="J37" s="46">
        <f>VLOOKUP(D37,Sheet1!$C$1:$J$100,8,FALSE)</f>
        <v>4888</v>
      </c>
      <c r="K37" s="39">
        <f t="shared" si="2"/>
        <v>0</v>
      </c>
      <c r="L37" s="46">
        <f>VLOOKUP(D37,'Holdings Manager'!$C$2:$H$100,6,FALSE)</f>
        <v>818986.11</v>
      </c>
      <c r="M37" s="46">
        <f>VLOOKUP(D37,Sheet1!$C$1:$H$100,6,FALSE)</f>
        <v>819502.74</v>
      </c>
      <c r="N37" s="39">
        <f t="shared" si="3"/>
        <v>-516.63000000000466</v>
      </c>
      <c r="O37" s="46">
        <f>IFERROR(SUMIF('Accruals Manager'!$B$2:$B$100,D37,'Accruals Manager'!$C$2:$C$100),0)</f>
        <v>0</v>
      </c>
      <c r="P37" s="46">
        <v>0</v>
      </c>
      <c r="Q37" s="38">
        <f t="shared" si="0"/>
        <v>0</v>
      </c>
      <c r="R37" s="40" t="s">
        <v>424</v>
      </c>
      <c r="S37" s="40"/>
    </row>
    <row r="38" spans="1:19" x14ac:dyDescent="0.2">
      <c r="A38" s="43">
        <v>45716</v>
      </c>
      <c r="B38" s="37" t="s">
        <v>66</v>
      </c>
      <c r="C38" s="44">
        <f>VLOOKUP(D38,'Holdings Manager'!$C$2:$O$100,13,FALSE)</f>
        <v>41</v>
      </c>
      <c r="D38" s="37">
        <v>6054603</v>
      </c>
      <c r="E38" s="37">
        <v>605460005</v>
      </c>
      <c r="F38" s="46">
        <f>VLOOKUP(D38,'Holdings Manager'!$C$2:$E$100,3,FALSE)</f>
        <v>96454</v>
      </c>
      <c r="G38" s="46">
        <f>VLOOKUP(D38,Sheet1!$C$1:$E$100,3,FALSE)</f>
        <v>96454</v>
      </c>
      <c r="H38" s="38">
        <f t="shared" si="1"/>
        <v>0</v>
      </c>
      <c r="I38" s="46">
        <f>VLOOKUP(D38,'Holdings Manager'!$C$2:$J$100,8,FALSE)</f>
        <v>1021.5</v>
      </c>
      <c r="J38" s="46">
        <f>VLOOKUP(D38,Sheet1!$C$1:$J$100,8,FALSE)</f>
        <v>1021.5</v>
      </c>
      <c r="K38" s="39">
        <f t="shared" si="2"/>
        <v>0</v>
      </c>
      <c r="L38" s="46">
        <f>VLOOKUP(D38,'Holdings Manager'!$C$2:$H$100,6,FALSE)</f>
        <v>653822.36</v>
      </c>
      <c r="M38" s="46">
        <f>VLOOKUP(D38,Sheet1!$C$1:$H$100,6,FALSE)</f>
        <v>654234.80000000005</v>
      </c>
      <c r="N38" s="39">
        <f t="shared" si="3"/>
        <v>-412.44000000006054</v>
      </c>
      <c r="O38" s="46">
        <f>IFERROR(SUMIF('Accruals Manager'!$B$2:$B$100,D38,'Accruals Manager'!$C$2:$C$100),0)</f>
        <v>0</v>
      </c>
      <c r="P38" s="46">
        <v>0</v>
      </c>
      <c r="Q38" s="38">
        <f t="shared" si="0"/>
        <v>0</v>
      </c>
      <c r="R38" s="40" t="s">
        <v>424</v>
      </c>
      <c r="S38" s="40"/>
    </row>
    <row r="39" spans="1:19" x14ac:dyDescent="0.2">
      <c r="A39" s="43">
        <v>45716</v>
      </c>
      <c r="B39" s="37" t="s">
        <v>66</v>
      </c>
      <c r="C39" s="44">
        <f>VLOOKUP(D39,'Holdings Manager'!$C$2:$O$100,13,FALSE)</f>
        <v>41</v>
      </c>
      <c r="D39" s="37">
        <v>5999330</v>
      </c>
      <c r="E39" s="37">
        <v>599933900</v>
      </c>
      <c r="F39" s="46">
        <f>VLOOKUP(D39,'Holdings Manager'!$C$2:$E$100,3,FALSE)</f>
        <v>7829</v>
      </c>
      <c r="G39" s="46">
        <f>VLOOKUP(D39,Sheet1!$C$1:$E$100,3,FALSE)</f>
        <v>7829</v>
      </c>
      <c r="H39" s="38">
        <f t="shared" si="1"/>
        <v>0</v>
      </c>
      <c r="I39" s="46">
        <f>VLOOKUP(D39,'Holdings Manager'!$C$2:$J$100,8,FALSE)</f>
        <v>92.66</v>
      </c>
      <c r="J39" s="46">
        <f>VLOOKUP(D39,Sheet1!$C$1:$J$100,8,FALSE)</f>
        <v>92.66</v>
      </c>
      <c r="K39" s="39">
        <f t="shared" si="2"/>
        <v>0</v>
      </c>
      <c r="L39" s="46">
        <f>VLOOKUP(D39,'Holdings Manager'!$C$2:$H$100,6,FALSE)</f>
        <v>754452.91</v>
      </c>
      <c r="M39" s="46">
        <f>VLOOKUP(D39,Sheet1!$C$1:$H$100,6,FALSE)</f>
        <v>752604.15</v>
      </c>
      <c r="N39" s="39">
        <f t="shared" si="3"/>
        <v>1848.7600000000093</v>
      </c>
      <c r="O39" s="46">
        <f>IFERROR(SUMIF('Accruals Manager'!$B$2:$B$100,D39,'Accruals Manager'!$C$2:$C$100),0)</f>
        <v>0</v>
      </c>
      <c r="P39" s="46">
        <v>0</v>
      </c>
      <c r="Q39" s="38">
        <f t="shared" si="0"/>
        <v>0</v>
      </c>
      <c r="R39" s="40" t="s">
        <v>424</v>
      </c>
      <c r="S39" s="40"/>
    </row>
    <row r="40" spans="1:19" x14ac:dyDescent="0.2">
      <c r="A40" s="43">
        <v>45716</v>
      </c>
      <c r="B40" s="37" t="s">
        <v>66</v>
      </c>
      <c r="C40" s="44">
        <f>VLOOKUP(D40,'Holdings Manager'!$C$2:$O$100,13,FALSE)</f>
        <v>41</v>
      </c>
      <c r="D40" s="37">
        <v>5889505</v>
      </c>
      <c r="E40" s="37">
        <v>588950907</v>
      </c>
      <c r="F40" s="46">
        <f>VLOOKUP(D40,'Holdings Manager'!$C$2:$E$100,3,FALSE)</f>
        <v>76692</v>
      </c>
      <c r="G40" s="46">
        <f>VLOOKUP(D40,Sheet1!$C$1:$E$100,3,FALSE)</f>
        <v>76692</v>
      </c>
      <c r="H40" s="38">
        <f t="shared" si="1"/>
        <v>0</v>
      </c>
      <c r="I40" s="46">
        <f>VLOOKUP(D40,'Holdings Manager'!$C$2:$J$100,8,FALSE)</f>
        <v>35.51</v>
      </c>
      <c r="J40" s="46">
        <f>VLOOKUP(D40,Sheet1!$C$1:$J$100,8,FALSE)</f>
        <v>35.51</v>
      </c>
      <c r="K40" s="39">
        <f t="shared" si="2"/>
        <v>0</v>
      </c>
      <c r="L40" s="46">
        <f>VLOOKUP(D40,'Holdings Manager'!$C$2:$H$100,6,FALSE)</f>
        <v>2832267.6</v>
      </c>
      <c r="M40" s="46">
        <f>VLOOKUP(D40,Sheet1!$C$1:$H$100,6,FALSE)</f>
        <v>2825327.23</v>
      </c>
      <c r="N40" s="39">
        <f t="shared" si="3"/>
        <v>6940.3700000001118</v>
      </c>
      <c r="O40" s="46">
        <f>IFERROR(SUMIF('Accruals Manager'!$B$2:$B$100,D40,'Accruals Manager'!$C$2:$C$100),0)</f>
        <v>0</v>
      </c>
      <c r="P40" s="46">
        <v>0</v>
      </c>
      <c r="Q40" s="38">
        <f t="shared" si="0"/>
        <v>0</v>
      </c>
      <c r="R40" s="40" t="s">
        <v>424</v>
      </c>
      <c r="S40" s="40"/>
    </row>
    <row r="41" spans="1:19" x14ac:dyDescent="0.2">
      <c r="A41" s="43">
        <v>45716</v>
      </c>
      <c r="B41" s="37" t="s">
        <v>66</v>
      </c>
      <c r="C41" s="44">
        <f>VLOOKUP(D41,'Holdings Manager'!$C$2:$O$100,13,FALSE)</f>
        <v>41</v>
      </c>
      <c r="D41" s="37">
        <v>4741844</v>
      </c>
      <c r="E41" s="37">
        <v>474184900</v>
      </c>
      <c r="F41" s="46">
        <f>VLOOKUP(D41,'Holdings Manager'!$C$2:$E$100,3,FALSE)</f>
        <v>11003</v>
      </c>
      <c r="G41" s="46">
        <f>VLOOKUP(D41,Sheet1!$C$1:$E$100,3,FALSE)</f>
        <v>11003</v>
      </c>
      <c r="H41" s="38">
        <f t="shared" si="1"/>
        <v>0</v>
      </c>
      <c r="I41" s="46">
        <f>VLOOKUP(D41,'Holdings Manager'!$C$2:$J$100,8,FALSE)</f>
        <v>136.05000000000001</v>
      </c>
      <c r="J41" s="46">
        <f>VLOOKUP(D41,Sheet1!$C$1:$J$100,8,FALSE)</f>
        <v>136.05000000000001</v>
      </c>
      <c r="K41" s="39">
        <f t="shared" si="2"/>
        <v>0</v>
      </c>
      <c r="L41" s="46">
        <f>VLOOKUP(D41,'Holdings Manager'!$C$2:$H$100,6,FALSE)</f>
        <v>1556837.22</v>
      </c>
      <c r="M41" s="46">
        <f>VLOOKUP(D41,Sheet1!$C$1:$H$100,6,FALSE)</f>
        <v>1553022.25</v>
      </c>
      <c r="N41" s="39">
        <f t="shared" si="3"/>
        <v>3814.9699999999721</v>
      </c>
      <c r="O41" s="46">
        <f>IFERROR(SUMIF('Accruals Manager'!$B$2:$B$100,D41,'Accruals Manager'!$C$2:$C$100),0)</f>
        <v>0</v>
      </c>
      <c r="P41" s="46">
        <v>0</v>
      </c>
      <c r="Q41" s="38">
        <f t="shared" si="0"/>
        <v>0</v>
      </c>
      <c r="R41" s="40" t="s">
        <v>424</v>
      </c>
      <c r="S41" s="40"/>
    </row>
    <row r="42" spans="1:19" x14ac:dyDescent="0.2">
      <c r="A42" s="43">
        <v>45716</v>
      </c>
      <c r="B42" s="37" t="s">
        <v>66</v>
      </c>
      <c r="C42" s="44">
        <f>VLOOKUP(D42,'Holdings Manager'!$C$2:$O$100,13,FALSE)</f>
        <v>41</v>
      </c>
      <c r="D42" s="37">
        <v>4031879</v>
      </c>
      <c r="E42" s="37">
        <v>403187909</v>
      </c>
      <c r="F42" s="46">
        <f>VLOOKUP(D42,'Holdings Manager'!$C$2:$E$100,3,FALSE)</f>
        <v>57203</v>
      </c>
      <c r="G42" s="46">
        <f>VLOOKUP(D42,Sheet1!$C$1:$E$100,3,FALSE)</f>
        <v>57203</v>
      </c>
      <c r="H42" s="38">
        <f t="shared" si="1"/>
        <v>0</v>
      </c>
      <c r="I42" s="46">
        <f>VLOOKUP(D42,'Holdings Manager'!$C$2:$J$100,8,FALSE)</f>
        <v>28.76</v>
      </c>
      <c r="J42" s="46">
        <f>VLOOKUP(D42,Sheet1!$C$1:$J$100,8,FALSE)</f>
        <v>28.76</v>
      </c>
      <c r="K42" s="39">
        <f t="shared" si="2"/>
        <v>0</v>
      </c>
      <c r="L42" s="46">
        <f>VLOOKUP(D42,'Holdings Manager'!$C$2:$H$100,6,FALSE)</f>
        <v>1710965.43</v>
      </c>
      <c r="M42" s="46">
        <f>VLOOKUP(D42,Sheet1!$C$1:$H$100,6,FALSE)</f>
        <v>1706772.78</v>
      </c>
      <c r="N42" s="39">
        <f t="shared" si="3"/>
        <v>4192.6499999999069</v>
      </c>
      <c r="O42" s="46">
        <f>IFERROR(SUMIF('Accruals Manager'!$B$2:$B$100,D42,'Accruals Manager'!$C$2:$C$100),0)</f>
        <v>0</v>
      </c>
      <c r="P42" s="46">
        <v>0</v>
      </c>
      <c r="Q42" s="38">
        <f t="shared" si="0"/>
        <v>0</v>
      </c>
      <c r="R42" s="40" t="s">
        <v>424</v>
      </c>
      <c r="S42" s="40"/>
    </row>
    <row r="43" spans="1:19" x14ac:dyDescent="0.2">
      <c r="A43" s="43">
        <v>45716</v>
      </c>
      <c r="B43" s="37" t="s">
        <v>66</v>
      </c>
      <c r="C43" s="44">
        <f>VLOOKUP(D43,'Holdings Manager'!$C$2:$O$100,13,FALSE)</f>
        <v>43</v>
      </c>
      <c r="D43" s="37">
        <v>2989044</v>
      </c>
      <c r="E43" s="37" t="s">
        <v>285</v>
      </c>
      <c r="F43" s="46">
        <f>VLOOKUP(D43,'Holdings Manager'!$C$2:$E$100,3,FALSE)</f>
        <v>10179</v>
      </c>
      <c r="G43" s="46">
        <f>VLOOKUP(D43,Sheet1!$C$1:$E$100,3,FALSE)</f>
        <v>10179</v>
      </c>
      <c r="H43" s="38">
        <f t="shared" si="1"/>
        <v>0</v>
      </c>
      <c r="I43" s="46">
        <f>VLOOKUP(D43,'Holdings Manager'!$C$2:$J$100,8,FALSE)</f>
        <v>76.209999999999994</v>
      </c>
      <c r="J43" s="46">
        <f>VLOOKUP(D43,Sheet1!$C$1:$J$100,8,FALSE)</f>
        <v>76.209999999999994</v>
      </c>
      <c r="K43" s="39">
        <f t="shared" si="2"/>
        <v>0</v>
      </c>
      <c r="L43" s="46">
        <f>VLOOKUP(D43,'Holdings Manager'!$C$2:$H$100,6,FALSE)</f>
        <v>775741.59</v>
      </c>
      <c r="M43" s="46">
        <f>VLOOKUP(D43,Sheet1!$C$1:$H$100,6,FALSE)</f>
        <v>775741.59</v>
      </c>
      <c r="N43" s="39">
        <f t="shared" si="3"/>
        <v>0</v>
      </c>
      <c r="O43" s="46">
        <f>IFERROR(SUMIF('Accruals Manager'!$B$2:$B$100,D43,'Accruals Manager'!$C$2:$C$100),0)</f>
        <v>10687.95</v>
      </c>
      <c r="P43" s="46">
        <v>10687.95</v>
      </c>
      <c r="Q43" s="38">
        <f t="shared" si="0"/>
        <v>0</v>
      </c>
      <c r="R43" s="40"/>
      <c r="S43" s="40"/>
    </row>
    <row r="44" spans="1:19" x14ac:dyDescent="0.2">
      <c r="A44" s="43">
        <v>45716</v>
      </c>
      <c r="B44" s="37" t="s">
        <v>66</v>
      </c>
      <c r="C44" s="44">
        <f>VLOOKUP(D44,'Holdings Manager'!$C$2:$O$100,13,FALSE)</f>
        <v>43</v>
      </c>
      <c r="D44" s="37">
        <v>2898957</v>
      </c>
      <c r="E44" s="37">
        <v>892331307</v>
      </c>
      <c r="F44" s="46">
        <f>VLOOKUP(D44,'Holdings Manager'!$C$2:$E$100,3,FALSE)</f>
        <v>3672</v>
      </c>
      <c r="G44" s="46">
        <f>VLOOKUP(D44,Sheet1!$C$1:$E$100,3,FALSE)</f>
        <v>3672</v>
      </c>
      <c r="H44" s="38">
        <f t="shared" si="1"/>
        <v>0</v>
      </c>
      <c r="I44" s="46">
        <f>VLOOKUP(D44,'Holdings Manager'!$C$2:$J$100,8,FALSE)</f>
        <v>181.48</v>
      </c>
      <c r="J44" s="46">
        <f>VLOOKUP(D44,Sheet1!$C$1:$J$100,8,FALSE)</f>
        <v>181.48</v>
      </c>
      <c r="K44" s="39">
        <f t="shared" si="2"/>
        <v>0</v>
      </c>
      <c r="L44" s="46">
        <f>VLOOKUP(D44,'Holdings Manager'!$C$2:$H$100,6,FALSE)</f>
        <v>666394.56000000006</v>
      </c>
      <c r="M44" s="46">
        <f>VLOOKUP(D44,Sheet1!$C$1:$H$100,6,FALSE)</f>
        <v>666394.56000000006</v>
      </c>
      <c r="N44" s="39">
        <f t="shared" si="3"/>
        <v>0</v>
      </c>
      <c r="O44" s="46">
        <f>IFERROR(SUMIF('Accruals Manager'!$B$2:$B$100,D44,'Accruals Manager'!$C$2:$C$100),0)</f>
        <v>0</v>
      </c>
      <c r="P44" s="46">
        <v>0</v>
      </c>
      <c r="Q44" s="38">
        <f t="shared" si="0"/>
        <v>0</v>
      </c>
      <c r="R44" s="40"/>
      <c r="S44" s="40"/>
    </row>
    <row r="45" spans="1:19" x14ac:dyDescent="0.2">
      <c r="A45" s="43">
        <v>45716</v>
      </c>
      <c r="B45" s="37" t="s">
        <v>66</v>
      </c>
      <c r="C45" s="44">
        <f>VLOOKUP(D45,'Holdings Manager'!$C$2:$O$100,13,FALSE)</f>
        <v>43</v>
      </c>
      <c r="D45" s="37">
        <v>2821481</v>
      </c>
      <c r="E45" s="37">
        <v>835699307</v>
      </c>
      <c r="F45" s="46">
        <f>VLOOKUP(D45,'Holdings Manager'!$C$2:$E$100,3,FALSE)</f>
        <v>150250</v>
      </c>
      <c r="G45" s="46">
        <f>VLOOKUP(D45,Sheet1!$C$1:$E$100,3,FALSE)</f>
        <v>150250</v>
      </c>
      <c r="H45" s="38">
        <f t="shared" si="1"/>
        <v>0</v>
      </c>
      <c r="I45" s="46">
        <f>VLOOKUP(D45,'Holdings Manager'!$C$2:$J$100,8,FALSE)</f>
        <v>25.04</v>
      </c>
      <c r="J45" s="46">
        <f>VLOOKUP(D45,Sheet1!$C$1:$J$100,8,FALSE)</f>
        <v>25.04</v>
      </c>
      <c r="K45" s="39">
        <f t="shared" si="2"/>
        <v>0</v>
      </c>
      <c r="L45" s="46">
        <f>VLOOKUP(D45,'Holdings Manager'!$C$2:$H$100,6,FALSE)</f>
        <v>3762260</v>
      </c>
      <c r="M45" s="46">
        <f>VLOOKUP(D45,Sheet1!$C$1:$H$100,6,FALSE)</f>
        <v>3762260</v>
      </c>
      <c r="N45" s="39">
        <f t="shared" si="3"/>
        <v>0</v>
      </c>
      <c r="O45" s="46">
        <f>IFERROR(SUMIF('Accruals Manager'!$B$2:$B$100,D45,'Accruals Manager'!$C$2:$C$100),0)</f>
        <v>0</v>
      </c>
      <c r="P45" s="46">
        <v>0</v>
      </c>
      <c r="Q45" s="38">
        <f t="shared" si="0"/>
        <v>0</v>
      </c>
      <c r="R45" s="40"/>
      <c r="S45" s="40"/>
    </row>
    <row r="46" spans="1:19" x14ac:dyDescent="0.2">
      <c r="A46" s="43">
        <v>45716</v>
      </c>
      <c r="B46" s="37" t="s">
        <v>66</v>
      </c>
      <c r="C46" s="44">
        <f>VLOOKUP(D46,'Holdings Manager'!$C$2:$O$100,13,FALSE)</f>
        <v>43</v>
      </c>
      <c r="D46" s="37">
        <v>2775135</v>
      </c>
      <c r="E46" s="37">
        <v>803054204</v>
      </c>
      <c r="F46" s="46">
        <f>VLOOKUP(D46,'Holdings Manager'!$C$2:$E$100,3,FALSE)</f>
        <v>13396</v>
      </c>
      <c r="G46" s="46">
        <f>VLOOKUP(D46,Sheet1!$C$1:$E$100,3,FALSE)</f>
        <v>13396</v>
      </c>
      <c r="H46" s="38">
        <f t="shared" si="1"/>
        <v>0</v>
      </c>
      <c r="I46" s="46">
        <f>VLOOKUP(D46,'Holdings Manager'!$C$2:$J$100,8,FALSE)</f>
        <v>275</v>
      </c>
      <c r="J46" s="46">
        <f>VLOOKUP(D46,Sheet1!$C$1:$J$100,8,FALSE)</f>
        <v>275</v>
      </c>
      <c r="K46" s="39">
        <f t="shared" si="2"/>
        <v>0</v>
      </c>
      <c r="L46" s="46">
        <f>VLOOKUP(D46,'Holdings Manager'!$C$2:$H$100,6,FALSE)</f>
        <v>3683900</v>
      </c>
      <c r="M46" s="46">
        <f>VLOOKUP(D46,Sheet1!$C$1:$H$100,6,FALSE)</f>
        <v>3683900</v>
      </c>
      <c r="N46" s="39">
        <f t="shared" si="3"/>
        <v>0</v>
      </c>
      <c r="O46" s="46">
        <f>IFERROR(SUMIF('Accruals Manager'!$B$2:$B$100,D46,'Accruals Manager'!$C$2:$C$100),0)</f>
        <v>0</v>
      </c>
      <c r="P46" s="46">
        <v>0</v>
      </c>
      <c r="Q46" s="38">
        <f t="shared" si="0"/>
        <v>0</v>
      </c>
      <c r="R46" s="40"/>
      <c r="S46" s="40"/>
    </row>
    <row r="47" spans="1:19" x14ac:dyDescent="0.2">
      <c r="A47" s="43">
        <v>45716</v>
      </c>
      <c r="B47" s="37" t="s">
        <v>66</v>
      </c>
      <c r="C47" s="44">
        <f>VLOOKUP(D47,'Holdings Manager'!$C$2:$O$100,13,FALSE)</f>
        <v>43</v>
      </c>
      <c r="D47" s="37">
        <v>2748472</v>
      </c>
      <c r="E47" s="37" t="s">
        <v>284</v>
      </c>
      <c r="F47" s="46">
        <f>VLOOKUP(D47,'Holdings Manager'!$C$2:$E$100,3,FALSE)</f>
        <v>9466</v>
      </c>
      <c r="G47" s="46">
        <f>VLOOKUP(D47,Sheet1!$C$1:$E$100,3,FALSE)</f>
        <v>9466</v>
      </c>
      <c r="H47" s="38">
        <f t="shared" si="1"/>
        <v>0</v>
      </c>
      <c r="I47" s="46">
        <f>VLOOKUP(D47,'Holdings Manager'!$C$2:$J$100,8,FALSE)</f>
        <v>53.63</v>
      </c>
      <c r="J47" s="46">
        <f>VLOOKUP(D47,Sheet1!$C$1:$J$100,8,FALSE)</f>
        <v>53.63</v>
      </c>
      <c r="K47" s="39">
        <f t="shared" si="2"/>
        <v>0</v>
      </c>
      <c r="L47" s="46">
        <f>VLOOKUP(D47,'Holdings Manager'!$C$2:$H$100,6,FALSE)</f>
        <v>507661.58</v>
      </c>
      <c r="M47" s="46">
        <f>VLOOKUP(D47,Sheet1!$C$1:$H$100,6,FALSE)</f>
        <v>507661.58</v>
      </c>
      <c r="N47" s="39">
        <f t="shared" si="3"/>
        <v>0</v>
      </c>
      <c r="O47" s="46">
        <f>IFERROR(SUMIF('Accruals Manager'!$B$2:$B$100,D47,'Accruals Manager'!$C$2:$C$100),0)</f>
        <v>0</v>
      </c>
      <c r="P47" s="46">
        <v>0</v>
      </c>
      <c r="Q47" s="38">
        <f t="shared" si="0"/>
        <v>0</v>
      </c>
      <c r="R47" s="40"/>
      <c r="S47" s="40"/>
    </row>
    <row r="48" spans="1:19" x14ac:dyDescent="0.2">
      <c r="A48" s="43">
        <v>45716</v>
      </c>
      <c r="B48" s="37" t="s">
        <v>66</v>
      </c>
      <c r="C48" s="44">
        <f>VLOOKUP(D48,'Holdings Manager'!$C$2:$O$100,13,FALSE)</f>
        <v>43</v>
      </c>
      <c r="D48" s="37">
        <v>2739001</v>
      </c>
      <c r="E48" s="37">
        <v>775781206</v>
      </c>
      <c r="F48" s="46">
        <f>VLOOKUP(D48,'Holdings Manager'!$C$2:$E$100,3,FALSE)</f>
        <v>287241</v>
      </c>
      <c r="G48" s="46">
        <f>VLOOKUP(D48,Sheet1!$C$1:$E$100,3,FALSE)</f>
        <v>287241</v>
      </c>
      <c r="H48" s="38">
        <f t="shared" si="1"/>
        <v>0</v>
      </c>
      <c r="I48" s="46">
        <f>VLOOKUP(D48,'Holdings Manager'!$C$2:$J$100,8,FALSE)</f>
        <v>9.56</v>
      </c>
      <c r="J48" s="46">
        <f>VLOOKUP(D48,Sheet1!$C$1:$J$100,8,FALSE)</f>
        <v>9.56</v>
      </c>
      <c r="K48" s="39">
        <f t="shared" si="2"/>
        <v>0</v>
      </c>
      <c r="L48" s="46">
        <f>VLOOKUP(D48,'Holdings Manager'!$C$2:$H$100,6,FALSE)</f>
        <v>2746023.96</v>
      </c>
      <c r="M48" s="46">
        <f>VLOOKUP(D48,Sheet1!$C$1:$H$100,6,FALSE)</f>
        <v>2746023.96</v>
      </c>
      <c r="N48" s="39">
        <f t="shared" si="3"/>
        <v>0</v>
      </c>
      <c r="O48" s="46">
        <f>IFERROR(SUMIF('Accruals Manager'!$B$2:$B$100,D48,'Accruals Manager'!$C$2:$C$100),0)</f>
        <v>0</v>
      </c>
      <c r="P48" s="46">
        <v>0</v>
      </c>
      <c r="Q48" s="38">
        <f t="shared" si="0"/>
        <v>0</v>
      </c>
      <c r="R48" s="40"/>
      <c r="S48" s="40"/>
    </row>
    <row r="49" spans="1:19" x14ac:dyDescent="0.2">
      <c r="A49" s="43">
        <v>45716</v>
      </c>
      <c r="B49" s="37" t="s">
        <v>66</v>
      </c>
      <c r="C49" s="44">
        <f>VLOOKUP(D49,'Holdings Manager'!$C$2:$O$100,13,FALSE)</f>
        <v>43</v>
      </c>
      <c r="D49" s="37">
        <v>2704485</v>
      </c>
      <c r="E49" s="37">
        <v>705015105</v>
      </c>
      <c r="F49" s="46">
        <f>VLOOKUP(D49,'Holdings Manager'!$C$2:$E$100,3,FALSE)</f>
        <v>57752</v>
      </c>
      <c r="G49" s="46">
        <f>VLOOKUP(D49,Sheet1!$C$1:$E$100,3,FALSE)</f>
        <v>57752</v>
      </c>
      <c r="H49" s="38">
        <f t="shared" si="1"/>
        <v>0</v>
      </c>
      <c r="I49" s="46">
        <f>VLOOKUP(D49,'Holdings Manager'!$C$2:$J$100,8,FALSE)</f>
        <v>17.260000000000002</v>
      </c>
      <c r="J49" s="46">
        <f>VLOOKUP(D49,Sheet1!$C$1:$J$100,8,FALSE)</f>
        <v>17.260000000000002</v>
      </c>
      <c r="K49" s="39">
        <f t="shared" si="2"/>
        <v>0</v>
      </c>
      <c r="L49" s="46">
        <f>VLOOKUP(D49,'Holdings Manager'!$C$2:$H$100,6,FALSE)</f>
        <v>996799.52</v>
      </c>
      <c r="M49" s="46">
        <f>VLOOKUP(D49,Sheet1!$C$1:$H$100,6,FALSE)</f>
        <v>996799.52</v>
      </c>
      <c r="N49" s="39">
        <f t="shared" si="3"/>
        <v>0</v>
      </c>
      <c r="O49" s="46">
        <f>IFERROR(SUMIF('Accruals Manager'!$B$2:$B$100,D49,'Accruals Manager'!$C$2:$C$100),0)</f>
        <v>0</v>
      </c>
      <c r="P49" s="46">
        <v>0</v>
      </c>
      <c r="Q49" s="38">
        <f t="shared" si="0"/>
        <v>0</v>
      </c>
      <c r="R49" s="40"/>
      <c r="S49" s="40"/>
    </row>
    <row r="50" spans="1:19" x14ac:dyDescent="0.2">
      <c r="A50" s="43">
        <v>45716</v>
      </c>
      <c r="B50" s="37" t="s">
        <v>66</v>
      </c>
      <c r="C50" s="44">
        <f>VLOOKUP(D50,'Holdings Manager'!$C$2:$O$100,13,FALSE)</f>
        <v>41</v>
      </c>
      <c r="D50" s="37">
        <v>2655657</v>
      </c>
      <c r="E50" s="37">
        <v>683715106</v>
      </c>
      <c r="F50" s="46">
        <f>VLOOKUP(D50,'Holdings Manager'!$C$2:$E$100,3,FALSE)</f>
        <v>34190</v>
      </c>
      <c r="G50" s="46">
        <f>VLOOKUP(D50,Sheet1!$C$1:$E$100,3,FALSE)</f>
        <v>34190</v>
      </c>
      <c r="H50" s="38">
        <f t="shared" si="1"/>
        <v>0</v>
      </c>
      <c r="I50" s="46">
        <f>VLOOKUP(D50,'Holdings Manager'!$C$2:$J$100,8,FALSE)</f>
        <v>25.82</v>
      </c>
      <c r="J50" s="46">
        <f>VLOOKUP(D50,Sheet1!$C$1:$J$100,8,FALSE)</f>
        <v>25.82</v>
      </c>
      <c r="K50" s="39">
        <f t="shared" si="2"/>
        <v>0</v>
      </c>
      <c r="L50" s="46">
        <f>VLOOKUP(D50,'Holdings Manager'!$C$2:$H$100,6,FALSE)</f>
        <v>882785.8</v>
      </c>
      <c r="M50" s="46">
        <f>VLOOKUP(D50,Sheet1!$C$1:$H$100,6,FALSE)</f>
        <v>882785.8</v>
      </c>
      <c r="N50" s="39">
        <f t="shared" si="3"/>
        <v>0</v>
      </c>
      <c r="O50" s="46">
        <f>IFERROR(SUMIF('Accruals Manager'!$B$2:$B$100,D50,'Accruals Manager'!$C$2:$C$100),0)</f>
        <v>0</v>
      </c>
      <c r="P50" s="46">
        <v>0</v>
      </c>
      <c r="Q50" s="38">
        <f t="shared" si="0"/>
        <v>0</v>
      </c>
      <c r="R50" s="40"/>
      <c r="S50" s="40"/>
    </row>
    <row r="51" spans="1:19" x14ac:dyDescent="0.2">
      <c r="A51" s="43">
        <v>45716</v>
      </c>
      <c r="B51" s="37" t="s">
        <v>66</v>
      </c>
      <c r="C51" s="44">
        <f>VLOOKUP(D51,'Holdings Manager'!$C$2:$O$100,13,FALSE)</f>
        <v>43</v>
      </c>
      <c r="D51" s="37">
        <v>2651202</v>
      </c>
      <c r="E51" s="37">
        <v>670100205</v>
      </c>
      <c r="F51" s="46">
        <f>VLOOKUP(D51,'Holdings Manager'!$C$2:$E$100,3,FALSE)</f>
        <v>15994</v>
      </c>
      <c r="G51" s="46">
        <f>VLOOKUP(D51,Sheet1!$C$1:$E$100,3,FALSE)</f>
        <v>15994</v>
      </c>
      <c r="H51" s="38">
        <f t="shared" si="1"/>
        <v>0</v>
      </c>
      <c r="I51" s="46">
        <f>VLOOKUP(D51,'Holdings Manager'!$C$2:$J$100,8,FALSE)</f>
        <v>90.65</v>
      </c>
      <c r="J51" s="46">
        <f>VLOOKUP(D51,Sheet1!$C$1:$J$100,8,FALSE)</f>
        <v>90.65</v>
      </c>
      <c r="K51" s="39">
        <f t="shared" si="2"/>
        <v>0</v>
      </c>
      <c r="L51" s="46">
        <f>VLOOKUP(D51,'Holdings Manager'!$C$2:$H$100,6,FALSE)</f>
        <v>1449856.1</v>
      </c>
      <c r="M51" s="46">
        <f>VLOOKUP(D51,Sheet1!$C$1:$H$100,6,FALSE)</f>
        <v>1449856.1</v>
      </c>
      <c r="N51" s="39">
        <f t="shared" si="3"/>
        <v>0</v>
      </c>
      <c r="O51" s="46">
        <f>IFERROR(SUMIF('Accruals Manager'!$B$2:$B$100,D51,'Accruals Manager'!$C$2:$C$100),0)</f>
        <v>0</v>
      </c>
      <c r="P51" s="46">
        <v>0</v>
      </c>
      <c r="Q51" s="38">
        <f t="shared" si="0"/>
        <v>0</v>
      </c>
      <c r="R51" s="40"/>
      <c r="S51" s="40"/>
    </row>
    <row r="52" spans="1:19" x14ac:dyDescent="0.2">
      <c r="A52" s="43">
        <v>45716</v>
      </c>
      <c r="B52" s="37" t="s">
        <v>66</v>
      </c>
      <c r="C52" s="44">
        <f>VLOOKUP(D52,'Holdings Manager'!$C$2:$O$100,13,FALSE)</f>
        <v>43</v>
      </c>
      <c r="D52" s="37">
        <v>2640891</v>
      </c>
      <c r="E52" s="37">
        <v>654902204</v>
      </c>
      <c r="F52" s="46">
        <f>VLOOKUP(D52,'Holdings Manager'!$C$2:$E$100,3,FALSE)</f>
        <v>168916</v>
      </c>
      <c r="G52" s="46">
        <f>VLOOKUP(D52,Sheet1!$C$1:$E$100,3,FALSE)</f>
        <v>168916</v>
      </c>
      <c r="H52" s="38">
        <f t="shared" si="1"/>
        <v>0</v>
      </c>
      <c r="I52" s="46">
        <f>VLOOKUP(D52,'Holdings Manager'!$C$2:$J$100,8,FALSE)</f>
        <v>4.8</v>
      </c>
      <c r="J52" s="46">
        <f>VLOOKUP(D52,Sheet1!$C$1:$J$100,8,FALSE)</f>
        <v>4.8</v>
      </c>
      <c r="K52" s="39">
        <f t="shared" si="2"/>
        <v>0</v>
      </c>
      <c r="L52" s="46">
        <f>VLOOKUP(D52,'Holdings Manager'!$C$2:$H$100,6,FALSE)</f>
        <v>810796.8</v>
      </c>
      <c r="M52" s="46">
        <f>VLOOKUP(D52,Sheet1!$C$1:$H$100,6,FALSE)</f>
        <v>810796.8</v>
      </c>
      <c r="N52" s="39">
        <f t="shared" si="3"/>
        <v>0</v>
      </c>
      <c r="O52" s="46">
        <f>IFERROR(SUMIF('Accruals Manager'!$B$2:$B$100,D52,'Accruals Manager'!$C$2:$C$100),0)</f>
        <v>0</v>
      </c>
      <c r="P52" s="46">
        <v>0</v>
      </c>
      <c r="Q52" s="38">
        <f t="shared" si="0"/>
        <v>0</v>
      </c>
      <c r="R52" s="40"/>
      <c r="S52" s="40"/>
    </row>
    <row r="53" spans="1:19" x14ac:dyDescent="0.2">
      <c r="A53" s="43">
        <v>45716</v>
      </c>
      <c r="B53" s="37" t="s">
        <v>66</v>
      </c>
      <c r="C53" s="44">
        <f>VLOOKUP(D53,'Holdings Manager'!$C$2:$O$100,13,FALSE)</f>
        <v>43</v>
      </c>
      <c r="D53" s="37">
        <v>2620105</v>
      </c>
      <c r="E53" s="37" t="s">
        <v>229</v>
      </c>
      <c r="F53" s="46">
        <f>VLOOKUP(D53,'Holdings Manager'!$C$2:$E$100,3,FALSE)</f>
        <v>13243</v>
      </c>
      <c r="G53" s="46">
        <f>VLOOKUP(D53,Sheet1!$C$1:$E$100,3,FALSE)</f>
        <v>13243</v>
      </c>
      <c r="H53" s="38">
        <f t="shared" si="1"/>
        <v>0</v>
      </c>
      <c r="I53" s="46">
        <f>VLOOKUP(D53,'Holdings Manager'!$C$2:$J$100,8,FALSE)</f>
        <v>109.05</v>
      </c>
      <c r="J53" s="46">
        <f>VLOOKUP(D53,Sheet1!$C$1:$J$100,8,FALSE)</f>
        <v>109.05</v>
      </c>
      <c r="K53" s="39">
        <f t="shared" si="2"/>
        <v>0</v>
      </c>
      <c r="L53" s="46">
        <f>VLOOKUP(D53,'Holdings Manager'!$C$2:$H$100,6,FALSE)</f>
        <v>1444149.15</v>
      </c>
      <c r="M53" s="46">
        <f>VLOOKUP(D53,Sheet1!$C$1:$H$100,6,FALSE)</f>
        <v>1444149.15</v>
      </c>
      <c r="N53" s="39">
        <f t="shared" si="3"/>
        <v>0</v>
      </c>
      <c r="O53" s="46">
        <f>IFERROR(SUMIF('Accruals Manager'!$B$2:$B$100,D53,'Accruals Manager'!$C$2:$C$100),0)</f>
        <v>0</v>
      </c>
      <c r="P53" s="46">
        <v>0</v>
      </c>
      <c r="Q53" s="38">
        <f t="shared" si="0"/>
        <v>0</v>
      </c>
      <c r="R53" s="40"/>
      <c r="S53" s="40"/>
    </row>
    <row r="54" spans="1:19" x14ac:dyDescent="0.2">
      <c r="A54" s="43">
        <v>45716</v>
      </c>
      <c r="B54" s="37" t="s">
        <v>66</v>
      </c>
      <c r="C54" s="44">
        <f>VLOOKUP(D54,'Holdings Manager'!$C$2:$O$100,13,FALSE)</f>
        <v>43</v>
      </c>
      <c r="D54" s="37">
        <v>2615565</v>
      </c>
      <c r="E54" s="37" t="s">
        <v>245</v>
      </c>
      <c r="F54" s="46">
        <f>VLOOKUP(D54,'Holdings Manager'!$C$2:$E$100,3,FALSE)</f>
        <v>36988</v>
      </c>
      <c r="G54" s="46">
        <f>VLOOKUP(D54,Sheet1!$C$1:$E$100,3,FALSE)</f>
        <v>36988</v>
      </c>
      <c r="H54" s="38">
        <f t="shared" si="1"/>
        <v>0</v>
      </c>
      <c r="I54" s="46">
        <f>VLOOKUP(D54,'Holdings Manager'!$C$2:$J$100,8,FALSE)</f>
        <v>28.96</v>
      </c>
      <c r="J54" s="46">
        <f>VLOOKUP(D54,Sheet1!$C$1:$J$100,8,FALSE)</f>
        <v>28.96</v>
      </c>
      <c r="K54" s="39">
        <f t="shared" si="2"/>
        <v>0</v>
      </c>
      <c r="L54" s="46">
        <f>VLOOKUP(D54,'Holdings Manager'!$C$2:$H$100,6,FALSE)</f>
        <v>1071172.48</v>
      </c>
      <c r="M54" s="46">
        <f>VLOOKUP(D54,Sheet1!$C$1:$H$100,6,FALSE)</f>
        <v>1071172.48</v>
      </c>
      <c r="N54" s="39">
        <f t="shared" si="3"/>
        <v>0</v>
      </c>
      <c r="O54" s="46">
        <f>IFERROR(SUMIF('Accruals Manager'!$B$2:$B$100,D54,'Accruals Manager'!$C$2:$C$100),0)</f>
        <v>0</v>
      </c>
      <c r="P54" s="46">
        <v>0</v>
      </c>
      <c r="Q54" s="38">
        <f t="shared" si="0"/>
        <v>0</v>
      </c>
      <c r="R54" s="40"/>
      <c r="S54" s="40"/>
    </row>
    <row r="55" spans="1:19" x14ac:dyDescent="0.2">
      <c r="A55" s="43">
        <v>45716</v>
      </c>
      <c r="B55" s="37" t="s">
        <v>66</v>
      </c>
      <c r="C55" s="44">
        <f>VLOOKUP(D55,'Holdings Manager'!$C$2:$O$100,13,FALSE)</f>
        <v>43</v>
      </c>
      <c r="D55" s="37">
        <v>2544346</v>
      </c>
      <c r="E55" s="37">
        <v>539439109</v>
      </c>
      <c r="F55" s="46">
        <f>VLOOKUP(D55,'Holdings Manager'!$C$2:$E$100,3,FALSE)</f>
        <v>426012</v>
      </c>
      <c r="G55" s="46">
        <f>VLOOKUP(D55,Sheet1!$C$1:$E$100,3,FALSE)</f>
        <v>426012</v>
      </c>
      <c r="H55" s="38">
        <f t="shared" si="1"/>
        <v>0</v>
      </c>
      <c r="I55" s="46">
        <f>VLOOKUP(D55,'Holdings Manager'!$C$2:$J$100,8,FALSE)</f>
        <v>3.75</v>
      </c>
      <c r="J55" s="46">
        <f>VLOOKUP(D55,Sheet1!$C$1:$J$100,8,FALSE)</f>
        <v>3.75</v>
      </c>
      <c r="K55" s="39">
        <f t="shared" si="2"/>
        <v>0</v>
      </c>
      <c r="L55" s="46">
        <f>VLOOKUP(D55,'Holdings Manager'!$C$2:$H$100,6,FALSE)</f>
        <v>1597545</v>
      </c>
      <c r="M55" s="46">
        <f>VLOOKUP(D55,Sheet1!$C$1:$H$100,6,FALSE)</f>
        <v>1597545</v>
      </c>
      <c r="N55" s="39">
        <f t="shared" si="3"/>
        <v>0</v>
      </c>
      <c r="O55" s="46">
        <f>IFERROR(SUMIF('Accruals Manager'!$B$2:$B$100,D55,'Accruals Manager'!$C$2:$C$100),0)</f>
        <v>0</v>
      </c>
      <c r="P55" s="46">
        <v>0</v>
      </c>
      <c r="Q55" s="38">
        <f t="shared" si="0"/>
        <v>0</v>
      </c>
      <c r="R55" s="40"/>
      <c r="S55" s="40"/>
    </row>
    <row r="56" spans="1:19" x14ac:dyDescent="0.2">
      <c r="A56" s="43">
        <v>45716</v>
      </c>
      <c r="B56" s="37" t="s">
        <v>66</v>
      </c>
      <c r="C56" s="44">
        <f>VLOOKUP(D56,'Holdings Manager'!$C$2:$O$100,13,FALSE)</f>
        <v>43</v>
      </c>
      <c r="D56" s="37">
        <v>2430025</v>
      </c>
      <c r="E56" s="37">
        <v>861012102</v>
      </c>
      <c r="F56" s="46">
        <f>VLOOKUP(D56,'Holdings Manager'!$C$2:$E$100,3,FALSE)</f>
        <v>45709</v>
      </c>
      <c r="G56" s="46">
        <f>VLOOKUP(D56,Sheet1!$C$1:$E$100,3,FALSE)</f>
        <v>45709</v>
      </c>
      <c r="H56" s="38">
        <f t="shared" si="1"/>
        <v>0</v>
      </c>
      <c r="I56" s="46">
        <f>VLOOKUP(D56,'Holdings Manager'!$C$2:$J$100,8,FALSE)</f>
        <v>24.69</v>
      </c>
      <c r="J56" s="46">
        <f>VLOOKUP(D56,Sheet1!$C$1:$J$100,8,FALSE)</f>
        <v>24.69</v>
      </c>
      <c r="K56" s="39">
        <f t="shared" si="2"/>
        <v>0</v>
      </c>
      <c r="L56" s="46">
        <f>VLOOKUP(D56,'Holdings Manager'!$C$2:$H$100,6,FALSE)</f>
        <v>1128555.21</v>
      </c>
      <c r="M56" s="46">
        <f>VLOOKUP(D56,Sheet1!$C$1:$H$100,6,FALSE)</f>
        <v>1128555.21</v>
      </c>
      <c r="N56" s="39">
        <f t="shared" si="3"/>
        <v>0</v>
      </c>
      <c r="O56" s="46">
        <f>IFERROR(SUMIF('Accruals Manager'!$B$2:$B$100,D56,'Accruals Manager'!$C$2:$C$100),0)</f>
        <v>0</v>
      </c>
      <c r="P56" s="46">
        <v>0</v>
      </c>
      <c r="Q56" s="38">
        <f t="shared" si="0"/>
        <v>0</v>
      </c>
      <c r="R56" s="40"/>
      <c r="S56" s="40"/>
    </row>
    <row r="57" spans="1:19" x14ac:dyDescent="0.2">
      <c r="A57" s="43">
        <v>45716</v>
      </c>
      <c r="B57" s="37" t="s">
        <v>66</v>
      </c>
      <c r="C57" s="44">
        <f>VLOOKUP(D57,'Holdings Manager'!$C$2:$O$100,13,FALSE)</f>
        <v>43</v>
      </c>
      <c r="D57" s="37">
        <v>2402444</v>
      </c>
      <c r="E57" s="37">
        <v>686330101</v>
      </c>
      <c r="F57" s="46">
        <f>VLOOKUP(D57,'Holdings Manager'!$C$2:$E$100,3,FALSE)</f>
        <v>138175</v>
      </c>
      <c r="G57" s="46">
        <f>VLOOKUP(D57,Sheet1!$C$1:$E$100,3,FALSE)</f>
        <v>138175</v>
      </c>
      <c r="H57" s="38">
        <f t="shared" si="1"/>
        <v>0</v>
      </c>
      <c r="I57" s="46">
        <f>VLOOKUP(D57,'Holdings Manager'!$C$2:$J$100,8,FALSE)</f>
        <v>20.440000000000001</v>
      </c>
      <c r="J57" s="46">
        <f>VLOOKUP(D57,Sheet1!$C$1:$J$100,8,FALSE)</f>
        <v>20.440000000000001</v>
      </c>
      <c r="K57" s="39">
        <f t="shared" si="2"/>
        <v>0</v>
      </c>
      <c r="L57" s="46">
        <f>VLOOKUP(D57,'Holdings Manager'!$C$2:$H$100,6,FALSE)</f>
        <v>2824297</v>
      </c>
      <c r="M57" s="46">
        <f>VLOOKUP(D57,Sheet1!$C$1:$H$100,6,FALSE)</f>
        <v>2824297</v>
      </c>
      <c r="N57" s="39">
        <f t="shared" si="3"/>
        <v>0</v>
      </c>
      <c r="O57" s="46">
        <f>IFERROR(SUMIF('Accruals Manager'!$B$2:$B$100,D57,'Accruals Manager'!$C$2:$C$100),0)</f>
        <v>0</v>
      </c>
      <c r="P57" s="46">
        <v>0</v>
      </c>
      <c r="Q57" s="38">
        <f t="shared" si="0"/>
        <v>0</v>
      </c>
      <c r="R57" s="40"/>
      <c r="S57" s="40"/>
    </row>
    <row r="58" spans="1:19" x14ac:dyDescent="0.2">
      <c r="A58" s="43">
        <v>45716</v>
      </c>
      <c r="B58" s="37" t="s">
        <v>66</v>
      </c>
      <c r="C58" s="44">
        <f>VLOOKUP(D58,'Holdings Manager'!$C$2:$O$100,13,FALSE)</f>
        <v>41</v>
      </c>
      <c r="D58" s="37">
        <v>2311614</v>
      </c>
      <c r="E58" s="37" t="s">
        <v>209</v>
      </c>
      <c r="F58" s="46">
        <f>VLOOKUP(D58,'Holdings Manager'!$C$2:$E$100,3,FALSE)</f>
        <v>11681</v>
      </c>
      <c r="G58" s="46">
        <f>VLOOKUP(D58,Sheet1!$C$1:$E$100,3,FALSE)</f>
        <v>11681</v>
      </c>
      <c r="H58" s="38">
        <f t="shared" si="1"/>
        <v>0</v>
      </c>
      <c r="I58" s="46">
        <f>VLOOKUP(D58,'Holdings Manager'!$C$2:$J$100,8,FALSE)</f>
        <v>310.99</v>
      </c>
      <c r="J58" s="46">
        <f>VLOOKUP(D58,Sheet1!$C$1:$J$100,8,FALSE)</f>
        <v>310.99</v>
      </c>
      <c r="K58" s="39">
        <f t="shared" si="2"/>
        <v>0</v>
      </c>
      <c r="L58" s="46">
        <f>VLOOKUP(D58,'Holdings Manager'!$C$2:$H$100,6,FALSE)</f>
        <v>3632674.19</v>
      </c>
      <c r="M58" s="46">
        <f>VLOOKUP(D58,Sheet1!$C$1:$H$100,6,FALSE)</f>
        <v>3632674.19</v>
      </c>
      <c r="N58" s="39">
        <f t="shared" si="3"/>
        <v>0</v>
      </c>
      <c r="O58" s="46">
        <f>IFERROR(SUMIF('Accruals Manager'!$B$2:$B$100,D58,'Accruals Manager'!$C$2:$C$100),0)</f>
        <v>0</v>
      </c>
      <c r="P58" s="46">
        <v>0</v>
      </c>
      <c r="Q58" s="38">
        <f t="shared" si="0"/>
        <v>0</v>
      </c>
      <c r="R58" s="40"/>
      <c r="S58" s="40"/>
    </row>
    <row r="59" spans="1:19" x14ac:dyDescent="0.2">
      <c r="A59" s="43">
        <v>45716</v>
      </c>
      <c r="B59" s="37" t="s">
        <v>66</v>
      </c>
      <c r="C59" s="44">
        <f>VLOOKUP(D59,'Holdings Manager'!$C$2:$O$100,13,FALSE)</f>
        <v>41</v>
      </c>
      <c r="D59" s="37">
        <v>2181334</v>
      </c>
      <c r="E59" s="37" t="s">
        <v>204</v>
      </c>
      <c r="F59" s="46">
        <f>VLOOKUP(D59,'Holdings Manager'!$C$2:$E$100,3,FALSE)</f>
        <v>13295</v>
      </c>
      <c r="G59" s="46">
        <f>VLOOKUP(D59,Sheet1!$C$1:$E$100,3,FALSE)</f>
        <v>13295</v>
      </c>
      <c r="H59" s="38">
        <f t="shared" si="1"/>
        <v>0</v>
      </c>
      <c r="I59" s="46">
        <f>VLOOKUP(D59,'Holdings Manager'!$C$2:$J$100,8,FALSE)</f>
        <v>220.26</v>
      </c>
      <c r="J59" s="46">
        <f>VLOOKUP(D59,Sheet1!$C$1:$J$100,8,FALSE)</f>
        <v>220.26</v>
      </c>
      <c r="K59" s="39">
        <f t="shared" si="2"/>
        <v>0</v>
      </c>
      <c r="L59" s="46">
        <f>VLOOKUP(D59,'Holdings Manager'!$C$2:$H$100,6,FALSE)</f>
        <v>2928356.7</v>
      </c>
      <c r="M59" s="46">
        <f>VLOOKUP(D59,Sheet1!$C$1:$H$100,6,FALSE)</f>
        <v>2928356.7</v>
      </c>
      <c r="N59" s="39">
        <f t="shared" si="3"/>
        <v>0</v>
      </c>
      <c r="O59" s="46">
        <f>IFERROR(SUMIF('Accruals Manager'!$B$2:$B$100,D59,'Accruals Manager'!$C$2:$C$100),0)</f>
        <v>0</v>
      </c>
      <c r="P59" s="46">
        <v>0</v>
      </c>
      <c r="Q59" s="38">
        <f t="shared" si="0"/>
        <v>0</v>
      </c>
      <c r="R59" s="40"/>
      <c r="S59" s="40"/>
    </row>
    <row r="60" spans="1:19" x14ac:dyDescent="0.2">
      <c r="A60" s="43">
        <v>45716</v>
      </c>
      <c r="B60" s="37" t="s">
        <v>66</v>
      </c>
      <c r="C60" s="44">
        <f>VLOOKUP(D60,'Holdings Manager'!$C$2:$O$100,13,FALSE)</f>
        <v>41</v>
      </c>
      <c r="D60" s="37">
        <v>2125097</v>
      </c>
      <c r="E60" s="37">
        <v>124765108</v>
      </c>
      <c r="F60" s="46">
        <f>VLOOKUP(D60,'Holdings Manager'!$C$2:$E$100,3,FALSE)</f>
        <v>36153</v>
      </c>
      <c r="G60" s="46">
        <f>VLOOKUP(D60,Sheet1!$C$1:$E$100,3,FALSE)</f>
        <v>36153</v>
      </c>
      <c r="H60" s="38">
        <f t="shared" si="1"/>
        <v>0</v>
      </c>
      <c r="I60" s="46">
        <f>VLOOKUP(D60,'Holdings Manager'!$C$2:$J$100,8,FALSE)</f>
        <v>24.3</v>
      </c>
      <c r="J60" s="46">
        <f>VLOOKUP(D60,Sheet1!$C$1:$J$100,8,FALSE)</f>
        <v>24.3</v>
      </c>
      <c r="K60" s="39">
        <f t="shared" si="2"/>
        <v>0</v>
      </c>
      <c r="L60" s="46">
        <f>VLOOKUP(D60,'Holdings Manager'!$C$2:$H$100,6,FALSE)</f>
        <v>878517.9</v>
      </c>
      <c r="M60" s="46">
        <f>VLOOKUP(D60,Sheet1!$C$1:$H$100,6,FALSE)</f>
        <v>878517.9</v>
      </c>
      <c r="N60" s="39">
        <f t="shared" si="3"/>
        <v>0</v>
      </c>
      <c r="O60" s="46">
        <f>IFERROR(SUMIF('Accruals Manager'!$B$2:$B$100,D60,'Accruals Manager'!$C$2:$C$100),0)</f>
        <v>0</v>
      </c>
      <c r="P60" s="46">
        <v>0</v>
      </c>
      <c r="Q60" s="38">
        <f t="shared" si="0"/>
        <v>0</v>
      </c>
      <c r="R60" s="40"/>
      <c r="S60" s="40"/>
    </row>
    <row r="61" spans="1:19" x14ac:dyDescent="0.2">
      <c r="A61" s="43">
        <v>45716</v>
      </c>
      <c r="B61" s="37" t="s">
        <v>66</v>
      </c>
      <c r="C61" s="44">
        <f>VLOOKUP(D61,'Holdings Manager'!$C$2:$O$100,13,FALSE)</f>
        <v>41</v>
      </c>
      <c r="D61" s="37">
        <v>2124533</v>
      </c>
      <c r="E61" s="37">
        <v>878742204</v>
      </c>
      <c r="F61" s="46">
        <f>VLOOKUP(D61,'Holdings Manager'!$C$2:$E$100,3,FALSE)</f>
        <v>29134</v>
      </c>
      <c r="G61" s="46">
        <f>VLOOKUP(D61,Sheet1!$C$1:$E$100,3,FALSE)</f>
        <v>29134</v>
      </c>
      <c r="H61" s="38">
        <f t="shared" si="1"/>
        <v>0</v>
      </c>
      <c r="I61" s="46">
        <f>VLOOKUP(D61,'Holdings Manager'!$C$2:$J$100,8,FALSE)</f>
        <v>40.33</v>
      </c>
      <c r="J61" s="46">
        <f>VLOOKUP(D61,Sheet1!$C$1:$J$100,8,FALSE)</f>
        <v>40.33</v>
      </c>
      <c r="K61" s="39">
        <f t="shared" si="2"/>
        <v>0</v>
      </c>
      <c r="L61" s="46">
        <f>VLOOKUP(D61,'Holdings Manager'!$C$2:$H$100,6,FALSE)</f>
        <v>1174974.22</v>
      </c>
      <c r="M61" s="46">
        <f>VLOOKUP(D61,Sheet1!$C$1:$H$100,6,FALSE)</f>
        <v>1174974.22</v>
      </c>
      <c r="N61" s="39">
        <f t="shared" si="3"/>
        <v>0</v>
      </c>
      <c r="O61" s="46">
        <f>IFERROR(SUMIF('Accruals Manager'!$B$2:$B$100,D61,'Accruals Manager'!$C$2:$C$100),0)</f>
        <v>0</v>
      </c>
      <c r="P61" s="46">
        <v>0</v>
      </c>
      <c r="Q61" s="38">
        <f t="shared" si="0"/>
        <v>0</v>
      </c>
      <c r="S61" s="40"/>
    </row>
    <row r="62" spans="1:19" x14ac:dyDescent="0.2">
      <c r="A62" s="43">
        <v>45716</v>
      </c>
      <c r="B62" s="37" t="s">
        <v>66</v>
      </c>
      <c r="C62" s="44">
        <f>VLOOKUP(D62,'Holdings Manager'!$C$2:$O$100,13,FALSE)</f>
        <v>43</v>
      </c>
      <c r="D62" s="37">
        <v>2031730</v>
      </c>
      <c r="E62" s="37">
        <v>294821608</v>
      </c>
      <c r="F62" s="46">
        <f>VLOOKUP(D62,'Holdings Manager'!$C$2:$E$100,3,FALSE)</f>
        <v>106536</v>
      </c>
      <c r="G62" s="46">
        <f>VLOOKUP(D62,Sheet1!$C$1:$E$100,3,FALSE)</f>
        <v>106536</v>
      </c>
      <c r="H62" s="38">
        <f t="shared" si="1"/>
        <v>0</v>
      </c>
      <c r="I62" s="46">
        <f>VLOOKUP(D62,'Holdings Manager'!$C$2:$J$100,8,FALSE)</f>
        <v>8.24</v>
      </c>
      <c r="J62" s="46">
        <f>VLOOKUP(D62,Sheet1!$C$1:$J$100,8,FALSE)</f>
        <v>8.24</v>
      </c>
      <c r="K62" s="39">
        <f t="shared" si="2"/>
        <v>0</v>
      </c>
      <c r="L62" s="46">
        <f>VLOOKUP(D62,'Holdings Manager'!$C$2:$H$100,6,FALSE)</f>
        <v>877856.64</v>
      </c>
      <c r="M62" s="46">
        <f>VLOOKUP(D62,Sheet1!$C$1:$H$100,6,FALSE)</f>
        <v>877856.64</v>
      </c>
      <c r="N62" s="39">
        <f t="shared" si="3"/>
        <v>0</v>
      </c>
      <c r="O62" s="46">
        <f>IFERROR(SUMIF('Accruals Manager'!$B$2:$B$100,D62,'Accruals Manager'!$C$2:$C$100),0)</f>
        <v>0</v>
      </c>
      <c r="P62" s="46">
        <v>0</v>
      </c>
      <c r="Q62" s="38">
        <f t="shared" si="0"/>
        <v>0</v>
      </c>
      <c r="R62" s="40"/>
      <c r="S62" s="40"/>
    </row>
    <row r="63" spans="1:19" x14ac:dyDescent="0.2">
      <c r="A63" s="43">
        <v>45716</v>
      </c>
      <c r="B63" s="37" t="s">
        <v>66</v>
      </c>
      <c r="C63" s="44">
        <f>VLOOKUP(D63,'Holdings Manager'!$C$2:$O$100,13,FALSE)</f>
        <v>41</v>
      </c>
      <c r="D63" s="37" t="s">
        <v>277</v>
      </c>
      <c r="E63" s="37" t="s">
        <v>419</v>
      </c>
      <c r="F63" s="46">
        <f>VLOOKUP(D63,'Holdings Manager'!$C$2:$E$100,3,FALSE)</f>
        <v>113748</v>
      </c>
      <c r="G63" s="46">
        <f>VLOOKUP(D63,Sheet1!$C$1:$E$100,3,FALSE)</f>
        <v>113748</v>
      </c>
      <c r="H63" s="38">
        <f t="shared" si="1"/>
        <v>0</v>
      </c>
      <c r="I63" s="46">
        <f>VLOOKUP(D63,'Holdings Manager'!$C$2:$J$100,8,FALSE)</f>
        <v>13.615</v>
      </c>
      <c r="J63" s="46">
        <f>VLOOKUP(D63,Sheet1!$C$1:$J$100,8,FALSE)</f>
        <v>13.61</v>
      </c>
      <c r="K63" s="39">
        <f t="shared" si="2"/>
        <v>5.0000000000007816E-3</v>
      </c>
      <c r="L63" s="46">
        <f>VLOOKUP(D63,'Holdings Manager'!$C$2:$H$100,6,FALSE)</f>
        <v>1950018.09</v>
      </c>
      <c r="M63" s="46">
        <f>VLOOKUP(D63,Sheet1!$C$1:$H$100,6,FALSE)</f>
        <v>1947778.92</v>
      </c>
      <c r="N63" s="39">
        <f t="shared" si="3"/>
        <v>2239.1700000001583</v>
      </c>
      <c r="O63" s="46">
        <f>IFERROR(SUMIF('Accruals Manager'!$B$2:$B$100,D63,'Accruals Manager'!$C$2:$C$100),0)</f>
        <v>0</v>
      </c>
      <c r="P63" s="46">
        <v>0</v>
      </c>
      <c r="Q63" s="38">
        <f t="shared" si="0"/>
        <v>0</v>
      </c>
      <c r="R63" s="40" t="s">
        <v>424</v>
      </c>
      <c r="S63" s="40"/>
    </row>
    <row r="64" spans="1:19" x14ac:dyDescent="0.2">
      <c r="A64" s="43">
        <v>45716</v>
      </c>
      <c r="B64" s="37" t="s">
        <v>66</v>
      </c>
      <c r="C64" s="44" t="str">
        <f>VLOOKUP(D64,'Holdings Manager'!$C$2:$O$100,13,FALSE)</f>
        <v>SF</v>
      </c>
      <c r="D64" s="37" t="s">
        <v>315</v>
      </c>
      <c r="E64" s="37" t="s">
        <v>315</v>
      </c>
      <c r="F64" s="46"/>
      <c r="G64" s="46"/>
      <c r="H64" s="38">
        <f t="shared" ref="H64:H70" si="4">F64-G64</f>
        <v>0</v>
      </c>
      <c r="I64" s="46">
        <f>VLOOKUP(D64,'Holdings Manager'!$C$2:$J$100,8,FALSE)</f>
        <v>100</v>
      </c>
      <c r="J64" s="46">
        <f>I64</f>
        <v>100</v>
      </c>
      <c r="K64" s="39">
        <f t="shared" ref="K64:K70" si="5">I64-J64</f>
        <v>0</v>
      </c>
      <c r="L64" s="46">
        <f>VLOOKUP(D64,'Holdings Manager'!$C$2:$H$100,6,FALSE)</f>
        <v>1822275.86</v>
      </c>
      <c r="M64" s="46">
        <f>VLOOKUP(D64,Sheet1!$C$1:$H$100,6,FALSE)</f>
        <v>1822275.86</v>
      </c>
      <c r="N64" s="39">
        <f t="shared" ref="N64:N70" si="6">L64-M64</f>
        <v>0</v>
      </c>
      <c r="O64" s="46">
        <f>IFERROR(SUMIF('Accruals Manager'!$B$2:$B$100,D64,'Accruals Manager'!$C$2:$C$100),0)</f>
        <v>6344.07</v>
      </c>
      <c r="P64" s="46">
        <v>6344.07</v>
      </c>
      <c r="Q64" s="38">
        <f t="shared" ref="Q64:Q70" si="7">O64-P64</f>
        <v>0</v>
      </c>
      <c r="R64" s="40"/>
      <c r="S64" s="40"/>
    </row>
    <row r="65" spans="1:19" x14ac:dyDescent="0.2">
      <c r="A65" s="43">
        <v>45716</v>
      </c>
      <c r="B65" s="37" t="s">
        <v>66</v>
      </c>
      <c r="C65" s="44" t="str">
        <f>VLOOKUP(D65,'Holdings Manager'!$C$2:$O$100,13,FALSE)</f>
        <v>FC</v>
      </c>
      <c r="D65" s="37" t="s">
        <v>295</v>
      </c>
      <c r="E65" s="37" t="s">
        <v>295</v>
      </c>
      <c r="F65" s="46"/>
      <c r="G65" s="46"/>
      <c r="H65" s="38">
        <f t="shared" si="4"/>
        <v>0</v>
      </c>
      <c r="I65" s="46">
        <f>VLOOKUP(D65,'Holdings Manager'!$C$2:$J$100,8,FALSE)</f>
        <v>1</v>
      </c>
      <c r="J65" s="46">
        <f>I65</f>
        <v>1</v>
      </c>
      <c r="K65" s="39">
        <f t="shared" si="5"/>
        <v>0</v>
      </c>
      <c r="L65" s="46">
        <f>VLOOKUP(D65,'Holdings Manager'!$C$2:$H$100,6,FALSE)</f>
        <v>20661.310000000001</v>
      </c>
      <c r="M65" s="46">
        <f>VLOOKUP(D65,Sheet1!$C$1:$H$100,6,FALSE)</f>
        <v>20610.68</v>
      </c>
      <c r="N65" s="39">
        <f t="shared" si="6"/>
        <v>50.630000000001019</v>
      </c>
      <c r="O65" s="46">
        <f>IFERROR(SUMIF('Accruals Manager'!$B$2:$B$100,D65,'Accruals Manager'!$C$2:$C$100),0)</f>
        <v>0</v>
      </c>
      <c r="P65" s="46">
        <v>0</v>
      </c>
      <c r="Q65" s="38">
        <f t="shared" si="7"/>
        <v>0</v>
      </c>
      <c r="R65" s="40"/>
      <c r="S65" s="40"/>
    </row>
    <row r="66" spans="1:19" x14ac:dyDescent="0.2">
      <c r="A66" s="43"/>
      <c r="B66" s="37"/>
      <c r="C66" s="44"/>
      <c r="D66" s="37"/>
      <c r="E66" s="37"/>
      <c r="F66" s="46"/>
      <c r="G66" s="46"/>
      <c r="H66" s="38"/>
      <c r="I66" s="46"/>
      <c r="J66" s="46"/>
      <c r="K66" s="39"/>
      <c r="L66" s="46"/>
      <c r="M66" s="46"/>
      <c r="N66" s="39"/>
      <c r="O66" s="46"/>
      <c r="P66" s="46"/>
      <c r="Q66" s="38"/>
      <c r="R66" s="40"/>
      <c r="S66" s="40"/>
    </row>
    <row r="67" spans="1:19" x14ac:dyDescent="0.2">
      <c r="A67" s="43"/>
      <c r="B67" s="37"/>
      <c r="C67" s="44"/>
      <c r="D67" s="37"/>
      <c r="E67" s="37"/>
      <c r="F67" s="46"/>
      <c r="G67" s="46"/>
      <c r="H67" s="38"/>
      <c r="I67" s="46"/>
      <c r="J67" s="46"/>
      <c r="K67" s="39"/>
      <c r="L67" s="46"/>
      <c r="M67" s="46"/>
      <c r="N67" s="39"/>
      <c r="O67" s="46"/>
      <c r="P67" s="46"/>
      <c r="Q67" s="38"/>
      <c r="R67" s="40"/>
      <c r="S67" s="40"/>
    </row>
    <row r="68" spans="1:19" x14ac:dyDescent="0.2">
      <c r="A68" s="43"/>
      <c r="B68" s="37"/>
      <c r="C68" s="44"/>
      <c r="D68" s="37"/>
      <c r="E68" s="37"/>
      <c r="F68" s="43"/>
      <c r="G68" s="43"/>
      <c r="H68" s="38"/>
      <c r="I68" s="46"/>
      <c r="J68" s="46"/>
      <c r="K68" s="39"/>
      <c r="L68" s="46"/>
      <c r="M68" s="46"/>
      <c r="N68" s="39"/>
      <c r="O68" s="46"/>
      <c r="P68" s="46"/>
      <c r="Q68" s="38"/>
      <c r="R68" s="40"/>
      <c r="S68" s="40"/>
    </row>
    <row r="69" spans="1:19" x14ac:dyDescent="0.2">
      <c r="A69" s="43"/>
      <c r="B69" s="37"/>
      <c r="C69" s="44"/>
      <c r="D69" s="37"/>
      <c r="E69" s="43"/>
      <c r="F69" s="43"/>
      <c r="G69" s="43"/>
      <c r="H69" s="38"/>
      <c r="I69" s="46"/>
      <c r="J69" s="46"/>
      <c r="K69" s="39"/>
      <c r="L69" s="46"/>
      <c r="M69" s="46"/>
      <c r="N69" s="39"/>
      <c r="O69" s="46"/>
      <c r="P69" s="46"/>
      <c r="Q69" s="38"/>
      <c r="R69" s="40"/>
      <c r="S69" s="40"/>
    </row>
    <row r="70" spans="1:19" x14ac:dyDescent="0.2">
      <c r="A70" s="43"/>
      <c r="B70" s="37"/>
      <c r="C70" s="44"/>
      <c r="D70" s="43"/>
      <c r="E70" s="43"/>
      <c r="F70" s="43"/>
      <c r="G70" s="43"/>
      <c r="H70" s="38"/>
      <c r="I70" s="46"/>
      <c r="J70" s="46"/>
      <c r="K70" s="39"/>
      <c r="L70" s="46"/>
      <c r="M70" s="46"/>
      <c r="N70" s="39"/>
      <c r="O70" s="46"/>
      <c r="P70" s="46"/>
      <c r="Q70" s="38"/>
      <c r="R70" s="40"/>
      <c r="S70" s="40"/>
    </row>
    <row r="71" spans="1:19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39"/>
      <c r="L71" s="45"/>
      <c r="M71" s="47"/>
      <c r="N71" s="39"/>
      <c r="O71" s="46"/>
      <c r="P71" s="46"/>
      <c r="Q71" s="38"/>
      <c r="R71" s="40"/>
      <c r="S71" s="40"/>
    </row>
    <row r="72" spans="1:19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39"/>
      <c r="L72" s="45"/>
      <c r="M72" s="47"/>
      <c r="N72" s="39"/>
      <c r="O72" s="46"/>
      <c r="P72" s="46"/>
      <c r="Q72" s="38"/>
      <c r="R72" s="40"/>
      <c r="S72" s="40"/>
    </row>
    <row r="73" spans="1:19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39"/>
      <c r="L73" s="45"/>
      <c r="M73" s="47"/>
      <c r="N73" s="39"/>
      <c r="O73" s="46"/>
      <c r="P73" s="46"/>
      <c r="Q73" s="38"/>
      <c r="R73" s="40"/>
      <c r="S73" s="40"/>
    </row>
    <row r="74" spans="1:19" ht="15" x14ac:dyDescent="0.25">
      <c r="G74" s="48"/>
      <c r="H74" s="48"/>
      <c r="I74" s="48"/>
      <c r="J74" s="48"/>
      <c r="K74" s="48"/>
      <c r="L74" s="2"/>
      <c r="M74" s="2"/>
      <c r="N74" s="2"/>
      <c r="R74" s="2"/>
      <c r="S74" s="2"/>
    </row>
    <row r="75" spans="1:19" ht="15" x14ac:dyDescent="0.25">
      <c r="G75" s="35"/>
      <c r="H75" s="35"/>
      <c r="I75" s="35"/>
      <c r="J75" s="35"/>
      <c r="K75" s="35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2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2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2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2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7" customWidth="1"/>
    <col min="4" max="4" width="17" style="5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57" t="s">
        <v>81</v>
      </c>
      <c r="D1" s="57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366</v>
      </c>
      <c r="C2" s="57" t="s">
        <v>215</v>
      </c>
      <c r="D2" s="57" t="s">
        <v>214</v>
      </c>
      <c r="E2">
        <v>8107</v>
      </c>
      <c r="F2">
        <v>905470.83</v>
      </c>
      <c r="G2">
        <v>464.57</v>
      </c>
      <c r="H2">
        <v>3766268.99</v>
      </c>
      <c r="I2" t="s">
        <v>289</v>
      </c>
      <c r="J2">
        <v>464.57</v>
      </c>
      <c r="K2">
        <v>3766268.99</v>
      </c>
      <c r="L2">
        <v>905470.83</v>
      </c>
      <c r="M2" t="s">
        <v>289</v>
      </c>
      <c r="N2" s="34">
        <v>45716</v>
      </c>
      <c r="O2">
        <v>41</v>
      </c>
    </row>
    <row r="3" spans="1:15" x14ac:dyDescent="0.2">
      <c r="A3" t="s">
        <v>66</v>
      </c>
      <c r="B3" t="s">
        <v>367</v>
      </c>
      <c r="C3" s="57" t="s">
        <v>243</v>
      </c>
      <c r="D3" s="57" t="s">
        <v>242</v>
      </c>
      <c r="E3">
        <v>42126</v>
      </c>
      <c r="F3">
        <v>1862346.96</v>
      </c>
      <c r="G3">
        <v>112</v>
      </c>
      <c r="H3">
        <v>4718112</v>
      </c>
      <c r="I3" t="s">
        <v>289</v>
      </c>
      <c r="J3">
        <v>112</v>
      </c>
      <c r="K3">
        <v>4718112</v>
      </c>
      <c r="L3">
        <v>1862346.96</v>
      </c>
      <c r="M3" t="s">
        <v>289</v>
      </c>
      <c r="N3" s="34">
        <v>45716</v>
      </c>
      <c r="O3">
        <v>41</v>
      </c>
    </row>
    <row r="4" spans="1:15" x14ac:dyDescent="0.2">
      <c r="A4" t="s">
        <v>66</v>
      </c>
      <c r="B4" t="s">
        <v>368</v>
      </c>
      <c r="C4" s="57" t="s">
        <v>199</v>
      </c>
      <c r="D4" s="57" t="s">
        <v>198</v>
      </c>
      <c r="E4">
        <v>10454</v>
      </c>
      <c r="F4">
        <v>1269351.07</v>
      </c>
      <c r="G4">
        <v>156.58000000000001</v>
      </c>
      <c r="H4">
        <v>1636887.32</v>
      </c>
      <c r="I4" t="s">
        <v>289</v>
      </c>
      <c r="J4">
        <v>156.58000000000001</v>
      </c>
      <c r="K4">
        <v>1636887.32</v>
      </c>
      <c r="L4">
        <v>1269351.07</v>
      </c>
      <c r="M4" t="s">
        <v>289</v>
      </c>
      <c r="N4" s="34">
        <v>45716</v>
      </c>
      <c r="O4">
        <v>43</v>
      </c>
    </row>
    <row r="5" spans="1:15" x14ac:dyDescent="0.2">
      <c r="A5" t="s">
        <v>66</v>
      </c>
      <c r="B5" t="s">
        <v>369</v>
      </c>
      <c r="C5" s="57" t="s">
        <v>240</v>
      </c>
      <c r="D5" s="57">
        <v>799926100</v>
      </c>
      <c r="E5">
        <v>4782</v>
      </c>
      <c r="F5">
        <v>200211.12</v>
      </c>
      <c r="G5">
        <v>43.8</v>
      </c>
      <c r="H5">
        <v>209451.6</v>
      </c>
      <c r="I5" t="s">
        <v>289</v>
      </c>
      <c r="J5">
        <v>43.8</v>
      </c>
      <c r="K5">
        <v>209451.6</v>
      </c>
      <c r="L5">
        <v>200211.12</v>
      </c>
      <c r="M5" t="s">
        <v>289</v>
      </c>
      <c r="N5" s="34">
        <v>45716</v>
      </c>
      <c r="O5">
        <v>43</v>
      </c>
    </row>
    <row r="6" spans="1:15" x14ac:dyDescent="0.2">
      <c r="A6" t="s">
        <v>66</v>
      </c>
      <c r="B6" t="s">
        <v>370</v>
      </c>
      <c r="C6" s="57" t="s">
        <v>253</v>
      </c>
      <c r="D6" s="57" t="s">
        <v>252</v>
      </c>
      <c r="E6">
        <v>105349</v>
      </c>
      <c r="F6">
        <v>1274371.8999999999</v>
      </c>
      <c r="G6">
        <v>34.29</v>
      </c>
      <c r="H6">
        <v>3612417.21</v>
      </c>
      <c r="I6" t="s">
        <v>289</v>
      </c>
      <c r="J6">
        <v>34.29</v>
      </c>
      <c r="K6">
        <v>3612417.21</v>
      </c>
      <c r="L6">
        <v>1274371.8999999999</v>
      </c>
      <c r="M6" t="s">
        <v>289</v>
      </c>
      <c r="N6" s="34">
        <v>45716</v>
      </c>
      <c r="O6">
        <v>41</v>
      </c>
    </row>
    <row r="7" spans="1:15" x14ac:dyDescent="0.2">
      <c r="A7" t="s">
        <v>66</v>
      </c>
      <c r="B7" t="s">
        <v>371</v>
      </c>
      <c r="C7" s="57" t="s">
        <v>255</v>
      </c>
      <c r="D7" s="57" t="s">
        <v>372</v>
      </c>
      <c r="E7">
        <v>64315</v>
      </c>
      <c r="F7">
        <v>1609786.81</v>
      </c>
      <c r="G7">
        <v>39.499218999999997</v>
      </c>
      <c r="H7">
        <v>2540392.27</v>
      </c>
      <c r="I7" t="s">
        <v>289</v>
      </c>
      <c r="J7">
        <v>37.979999999999997</v>
      </c>
      <c r="K7">
        <v>2442683.7000000002</v>
      </c>
      <c r="L7">
        <v>1417502.6</v>
      </c>
      <c r="M7" t="s">
        <v>295</v>
      </c>
      <c r="N7" s="34">
        <v>45716</v>
      </c>
      <c r="O7">
        <v>41</v>
      </c>
    </row>
    <row r="8" spans="1:15" x14ac:dyDescent="0.2">
      <c r="A8" t="s">
        <v>66</v>
      </c>
      <c r="B8" t="s">
        <v>373</v>
      </c>
      <c r="C8" s="57" t="s">
        <v>202</v>
      </c>
      <c r="D8" s="57" t="s">
        <v>201</v>
      </c>
      <c r="E8">
        <v>26163</v>
      </c>
      <c r="F8">
        <v>1684373.94</v>
      </c>
      <c r="G8">
        <v>103.62</v>
      </c>
      <c r="H8">
        <v>2711010.06</v>
      </c>
      <c r="I8" t="s">
        <v>289</v>
      </c>
      <c r="J8">
        <v>103.62</v>
      </c>
      <c r="K8">
        <v>2711010.06</v>
      </c>
      <c r="L8">
        <v>1684373.94</v>
      </c>
      <c r="M8" t="s">
        <v>289</v>
      </c>
      <c r="N8" s="34">
        <v>45716</v>
      </c>
      <c r="O8">
        <v>41</v>
      </c>
    </row>
    <row r="9" spans="1:15" x14ac:dyDescent="0.2">
      <c r="A9" t="s">
        <v>66</v>
      </c>
      <c r="B9" t="s">
        <v>374</v>
      </c>
      <c r="C9" s="57" t="s">
        <v>220</v>
      </c>
      <c r="D9" s="57" t="s">
        <v>219</v>
      </c>
      <c r="E9">
        <v>27420</v>
      </c>
      <c r="F9">
        <v>1634576.28</v>
      </c>
      <c r="G9">
        <v>126.84</v>
      </c>
      <c r="H9">
        <v>3477952.8</v>
      </c>
      <c r="I9" t="s">
        <v>289</v>
      </c>
      <c r="J9">
        <v>126.84</v>
      </c>
      <c r="K9">
        <v>3477952.8</v>
      </c>
      <c r="L9">
        <v>1634576.28</v>
      </c>
      <c r="M9" t="s">
        <v>289</v>
      </c>
      <c r="N9" s="34">
        <v>45716</v>
      </c>
      <c r="O9">
        <v>43</v>
      </c>
    </row>
    <row r="10" spans="1:15" x14ac:dyDescent="0.2">
      <c r="A10" t="s">
        <v>66</v>
      </c>
      <c r="B10" t="s">
        <v>375</v>
      </c>
      <c r="C10" s="57" t="s">
        <v>192</v>
      </c>
      <c r="D10" s="57" t="s">
        <v>191</v>
      </c>
      <c r="E10">
        <v>3609</v>
      </c>
      <c r="F10">
        <v>2673475.5099999998</v>
      </c>
      <c r="G10">
        <v>709.08</v>
      </c>
      <c r="H10">
        <v>2559069.7200000002</v>
      </c>
      <c r="I10" t="s">
        <v>289</v>
      </c>
      <c r="J10">
        <v>709.08</v>
      </c>
      <c r="K10">
        <v>2559069.7200000002</v>
      </c>
      <c r="L10">
        <v>2673475.5099999998</v>
      </c>
      <c r="M10" t="s">
        <v>289</v>
      </c>
      <c r="N10" s="34">
        <v>45716</v>
      </c>
      <c r="O10">
        <v>43</v>
      </c>
    </row>
    <row r="11" spans="1:15" x14ac:dyDescent="0.2">
      <c r="A11" t="s">
        <v>66</v>
      </c>
      <c r="B11" t="s">
        <v>376</v>
      </c>
      <c r="C11" s="57" t="s">
        <v>217</v>
      </c>
      <c r="D11" s="57">
        <v>398438408</v>
      </c>
      <c r="E11">
        <v>77906</v>
      </c>
      <c r="F11">
        <v>1333236.42</v>
      </c>
      <c r="G11">
        <v>8.44</v>
      </c>
      <c r="H11">
        <v>657526.64</v>
      </c>
      <c r="I11" t="s">
        <v>289</v>
      </c>
      <c r="J11">
        <v>8.44</v>
      </c>
      <c r="K11">
        <v>657526.64</v>
      </c>
      <c r="L11">
        <v>1333236.42</v>
      </c>
      <c r="M11" t="s">
        <v>289</v>
      </c>
      <c r="N11" s="34">
        <v>45716</v>
      </c>
      <c r="O11">
        <v>43</v>
      </c>
    </row>
    <row r="12" spans="1:15" x14ac:dyDescent="0.2">
      <c r="A12" t="s">
        <v>66</v>
      </c>
      <c r="B12" t="s">
        <v>377</v>
      </c>
      <c r="C12" s="57" t="s">
        <v>223</v>
      </c>
      <c r="D12" s="57" t="s">
        <v>222</v>
      </c>
      <c r="E12">
        <v>63100</v>
      </c>
      <c r="F12">
        <v>802989</v>
      </c>
      <c r="G12">
        <v>13.35</v>
      </c>
      <c r="H12">
        <v>842385</v>
      </c>
      <c r="I12" t="s">
        <v>289</v>
      </c>
      <c r="J12">
        <v>13.35</v>
      </c>
      <c r="K12">
        <v>842385</v>
      </c>
      <c r="L12">
        <v>802989</v>
      </c>
      <c r="M12" t="s">
        <v>289</v>
      </c>
      <c r="N12" s="34">
        <v>45716</v>
      </c>
      <c r="O12">
        <v>43</v>
      </c>
    </row>
    <row r="13" spans="1:15" x14ac:dyDescent="0.2">
      <c r="A13" t="s">
        <v>66</v>
      </c>
      <c r="B13" t="s">
        <v>378</v>
      </c>
      <c r="C13" s="57" t="s">
        <v>207</v>
      </c>
      <c r="D13" s="57">
        <v>202712600</v>
      </c>
      <c r="E13">
        <v>11424</v>
      </c>
      <c r="F13">
        <v>816101.2</v>
      </c>
      <c r="G13">
        <v>98</v>
      </c>
      <c r="H13">
        <v>1119552</v>
      </c>
      <c r="I13" t="s">
        <v>289</v>
      </c>
      <c r="J13">
        <v>98</v>
      </c>
      <c r="K13">
        <v>1119552</v>
      </c>
      <c r="L13">
        <v>816101.2</v>
      </c>
      <c r="M13" t="s">
        <v>289</v>
      </c>
      <c r="N13" s="34">
        <v>45716</v>
      </c>
      <c r="O13">
        <v>43</v>
      </c>
    </row>
    <row r="14" spans="1:15" x14ac:dyDescent="0.2">
      <c r="A14" t="s">
        <v>66</v>
      </c>
      <c r="B14" t="s">
        <v>379</v>
      </c>
      <c r="C14" s="57" t="s">
        <v>279</v>
      </c>
      <c r="D14" s="57" t="s">
        <v>380</v>
      </c>
      <c r="E14">
        <v>38036</v>
      </c>
      <c r="F14">
        <v>724686.58</v>
      </c>
      <c r="G14">
        <v>25.359266999999999</v>
      </c>
      <c r="H14">
        <v>964565.07</v>
      </c>
      <c r="I14" t="s">
        <v>289</v>
      </c>
      <c r="J14">
        <v>20.14</v>
      </c>
      <c r="K14">
        <v>766045.04</v>
      </c>
      <c r="L14">
        <v>560625.9</v>
      </c>
      <c r="M14" t="s">
        <v>381</v>
      </c>
      <c r="N14" s="34">
        <v>45716</v>
      </c>
      <c r="O14">
        <v>41</v>
      </c>
    </row>
    <row r="15" spans="1:15" x14ac:dyDescent="0.2">
      <c r="A15" t="s">
        <v>66</v>
      </c>
      <c r="B15" t="s">
        <v>382</v>
      </c>
      <c r="C15" s="57" t="s">
        <v>260</v>
      </c>
      <c r="D15" s="57" t="s">
        <v>307</v>
      </c>
      <c r="E15">
        <v>24112</v>
      </c>
      <c r="F15">
        <v>2010589.88</v>
      </c>
      <c r="G15">
        <v>101.004848</v>
      </c>
      <c r="H15">
        <v>2435428.91</v>
      </c>
      <c r="I15" t="s">
        <v>289</v>
      </c>
      <c r="J15">
        <v>97.12</v>
      </c>
      <c r="K15">
        <v>2341757.44</v>
      </c>
      <c r="L15">
        <v>1770476.64</v>
      </c>
      <c r="M15" t="s">
        <v>295</v>
      </c>
      <c r="N15" s="34">
        <v>45716</v>
      </c>
      <c r="O15">
        <v>41</v>
      </c>
    </row>
    <row r="16" spans="1:15" x14ac:dyDescent="0.2">
      <c r="A16" t="s">
        <v>66</v>
      </c>
      <c r="B16" t="s">
        <v>383</v>
      </c>
      <c r="C16" s="57" t="s">
        <v>196</v>
      </c>
      <c r="D16" s="57" t="s">
        <v>195</v>
      </c>
      <c r="E16">
        <v>37902</v>
      </c>
      <c r="F16">
        <v>2365005.67</v>
      </c>
      <c r="G16">
        <v>103.1</v>
      </c>
      <c r="H16">
        <v>3907696.2</v>
      </c>
      <c r="I16" t="s">
        <v>289</v>
      </c>
      <c r="J16">
        <v>103.1</v>
      </c>
      <c r="K16">
        <v>3907696.2</v>
      </c>
      <c r="L16">
        <v>2365005.67</v>
      </c>
      <c r="M16" t="s">
        <v>289</v>
      </c>
      <c r="N16" s="34">
        <v>45716</v>
      </c>
      <c r="O16">
        <v>41</v>
      </c>
    </row>
    <row r="17" spans="1:15" x14ac:dyDescent="0.2">
      <c r="A17" t="s">
        <v>66</v>
      </c>
      <c r="B17" t="s">
        <v>384</v>
      </c>
      <c r="C17" s="57" t="s">
        <v>212</v>
      </c>
      <c r="D17" s="57" t="s">
        <v>211</v>
      </c>
      <c r="E17">
        <v>30801</v>
      </c>
      <c r="F17">
        <v>1353047.95</v>
      </c>
      <c r="G17">
        <v>47.34</v>
      </c>
      <c r="H17">
        <v>1458119.34</v>
      </c>
      <c r="I17" t="s">
        <v>289</v>
      </c>
      <c r="J17">
        <v>47.34</v>
      </c>
      <c r="K17">
        <v>1458119.34</v>
      </c>
      <c r="L17">
        <v>1353047.95</v>
      </c>
      <c r="M17" t="s">
        <v>289</v>
      </c>
      <c r="N17" s="34">
        <v>45716</v>
      </c>
      <c r="O17">
        <v>43</v>
      </c>
    </row>
    <row r="18" spans="1:15" x14ac:dyDescent="0.2">
      <c r="A18" t="s">
        <v>66</v>
      </c>
      <c r="B18" t="s">
        <v>385</v>
      </c>
      <c r="C18" s="57" t="s">
        <v>227</v>
      </c>
      <c r="D18" s="57" t="s">
        <v>226</v>
      </c>
      <c r="E18">
        <v>21698</v>
      </c>
      <c r="F18">
        <v>731222.6</v>
      </c>
      <c r="G18">
        <v>98.94</v>
      </c>
      <c r="H18">
        <v>2146800.12</v>
      </c>
      <c r="I18" t="s">
        <v>289</v>
      </c>
      <c r="J18">
        <v>98.94</v>
      </c>
      <c r="K18">
        <v>2146800.12</v>
      </c>
      <c r="L18">
        <v>731222.6</v>
      </c>
      <c r="M18" t="s">
        <v>289</v>
      </c>
      <c r="N18" s="34">
        <v>45716</v>
      </c>
      <c r="O18">
        <v>41</v>
      </c>
    </row>
    <row r="19" spans="1:15" x14ac:dyDescent="0.2">
      <c r="A19" t="s">
        <v>66</v>
      </c>
      <c r="B19" t="s">
        <v>386</v>
      </c>
      <c r="C19" s="57" t="s">
        <v>275</v>
      </c>
      <c r="D19" s="57" t="s">
        <v>387</v>
      </c>
      <c r="E19">
        <v>22508</v>
      </c>
      <c r="F19">
        <v>1316879.1299999999</v>
      </c>
      <c r="G19">
        <v>149.14623399999999</v>
      </c>
      <c r="H19">
        <v>3356983.43</v>
      </c>
      <c r="I19" t="s">
        <v>289</v>
      </c>
      <c r="J19">
        <v>118.45</v>
      </c>
      <c r="K19">
        <v>2666072.6</v>
      </c>
      <c r="L19">
        <v>1011331.69</v>
      </c>
      <c r="M19" t="s">
        <v>381</v>
      </c>
      <c r="N19" s="34">
        <v>45716</v>
      </c>
      <c r="O19">
        <v>41</v>
      </c>
    </row>
    <row r="20" spans="1:15" x14ac:dyDescent="0.2">
      <c r="A20" t="s">
        <v>66</v>
      </c>
      <c r="B20" t="s">
        <v>388</v>
      </c>
      <c r="C20" s="57" t="s">
        <v>272</v>
      </c>
      <c r="D20" s="57" t="s">
        <v>389</v>
      </c>
      <c r="E20">
        <v>48932</v>
      </c>
      <c r="F20">
        <v>1546131.73</v>
      </c>
      <c r="G20">
        <v>42.408147999999997</v>
      </c>
      <c r="H20">
        <v>2075115.51</v>
      </c>
      <c r="I20" t="s">
        <v>289</v>
      </c>
      <c r="J20">
        <v>33.68</v>
      </c>
      <c r="K20">
        <v>1648029.76</v>
      </c>
      <c r="L20">
        <v>1192204.06</v>
      </c>
      <c r="M20" t="s">
        <v>381</v>
      </c>
      <c r="N20" s="34">
        <v>45716</v>
      </c>
      <c r="O20">
        <v>41</v>
      </c>
    </row>
    <row r="21" spans="1:15" x14ac:dyDescent="0.2">
      <c r="A21" t="s">
        <v>66</v>
      </c>
      <c r="B21" t="s">
        <v>390</v>
      </c>
      <c r="C21" s="57" t="s">
        <v>231</v>
      </c>
      <c r="D21" s="57">
        <v>641069406</v>
      </c>
      <c r="E21">
        <v>4651</v>
      </c>
      <c r="F21">
        <v>497665.95</v>
      </c>
      <c r="G21">
        <v>96.5</v>
      </c>
      <c r="H21">
        <v>448821.5</v>
      </c>
      <c r="I21" t="s">
        <v>289</v>
      </c>
      <c r="J21">
        <v>96.5</v>
      </c>
      <c r="K21">
        <v>448821.5</v>
      </c>
      <c r="L21">
        <v>497665.95</v>
      </c>
      <c r="M21" t="s">
        <v>289</v>
      </c>
      <c r="N21" s="34">
        <v>45716</v>
      </c>
      <c r="O21">
        <v>43</v>
      </c>
    </row>
    <row r="22" spans="1:15" x14ac:dyDescent="0.2">
      <c r="A22" t="s">
        <v>66</v>
      </c>
      <c r="B22" t="s">
        <v>391</v>
      </c>
      <c r="C22" s="57">
        <v>7333378</v>
      </c>
      <c r="D22" s="57">
        <v>733337901</v>
      </c>
      <c r="E22">
        <v>3009</v>
      </c>
      <c r="F22">
        <v>824639.73</v>
      </c>
      <c r="G22">
        <v>630.20227199999999</v>
      </c>
      <c r="H22">
        <v>1896278.64</v>
      </c>
      <c r="I22" t="s">
        <v>289</v>
      </c>
      <c r="J22">
        <v>568.6</v>
      </c>
      <c r="K22">
        <v>1710917.4</v>
      </c>
      <c r="L22">
        <v>822660.6</v>
      </c>
      <c r="M22" t="s">
        <v>302</v>
      </c>
      <c r="N22" s="34">
        <v>45716</v>
      </c>
      <c r="O22">
        <v>41</v>
      </c>
    </row>
    <row r="23" spans="1:15" x14ac:dyDescent="0.2">
      <c r="A23" t="s">
        <v>66</v>
      </c>
      <c r="B23" t="s">
        <v>392</v>
      </c>
      <c r="C23" s="57">
        <v>7124594</v>
      </c>
      <c r="D23" s="57">
        <v>712459908</v>
      </c>
      <c r="E23">
        <v>6519</v>
      </c>
      <c r="F23">
        <v>1006994.69</v>
      </c>
      <c r="G23">
        <v>192.51870299999999</v>
      </c>
      <c r="H23">
        <v>1255029.43</v>
      </c>
      <c r="I23" t="s">
        <v>289</v>
      </c>
      <c r="J23">
        <v>173.7</v>
      </c>
      <c r="K23">
        <v>1132350.3</v>
      </c>
      <c r="L23">
        <v>1004577.9</v>
      </c>
      <c r="M23" t="s">
        <v>302</v>
      </c>
      <c r="N23" s="34">
        <v>45716</v>
      </c>
      <c r="O23">
        <v>41</v>
      </c>
    </row>
    <row r="24" spans="1:15" x14ac:dyDescent="0.2">
      <c r="A24" t="s">
        <v>66</v>
      </c>
      <c r="B24" t="s">
        <v>393</v>
      </c>
      <c r="C24" s="57">
        <v>6986041</v>
      </c>
      <c r="D24" s="57">
        <v>698604006</v>
      </c>
      <c r="E24">
        <v>39169</v>
      </c>
      <c r="F24">
        <v>1498560.85</v>
      </c>
      <c r="G24">
        <v>26.762665999999999</v>
      </c>
      <c r="H24">
        <v>1048266.88</v>
      </c>
      <c r="I24" t="s">
        <v>289</v>
      </c>
      <c r="J24">
        <v>4033</v>
      </c>
      <c r="K24">
        <v>157968577</v>
      </c>
      <c r="L24">
        <v>164157854</v>
      </c>
      <c r="M24" t="s">
        <v>293</v>
      </c>
      <c r="N24" s="34">
        <v>45716</v>
      </c>
      <c r="O24">
        <v>41</v>
      </c>
    </row>
    <row r="25" spans="1:15" x14ac:dyDescent="0.2">
      <c r="A25" t="s">
        <v>66</v>
      </c>
      <c r="B25" t="s">
        <v>394</v>
      </c>
      <c r="C25" s="57">
        <v>6640682</v>
      </c>
      <c r="D25" s="57">
        <v>664068004</v>
      </c>
      <c r="E25">
        <v>39496</v>
      </c>
      <c r="F25">
        <v>1120569.08</v>
      </c>
      <c r="G25">
        <v>17.814128</v>
      </c>
      <c r="H25">
        <v>703586.79</v>
      </c>
      <c r="I25" t="s">
        <v>289</v>
      </c>
      <c r="J25">
        <v>2684.5</v>
      </c>
      <c r="K25">
        <v>106027012</v>
      </c>
      <c r="L25">
        <v>122635080</v>
      </c>
      <c r="M25" t="s">
        <v>293</v>
      </c>
      <c r="N25" s="34">
        <v>45716</v>
      </c>
      <c r="O25">
        <v>41</v>
      </c>
    </row>
    <row r="26" spans="1:15" x14ac:dyDescent="0.2">
      <c r="A26" t="s">
        <v>66</v>
      </c>
      <c r="B26" t="s">
        <v>395</v>
      </c>
      <c r="C26" s="57">
        <v>6555805</v>
      </c>
      <c r="D26" s="57">
        <v>655580009</v>
      </c>
      <c r="E26">
        <v>25249</v>
      </c>
      <c r="F26">
        <v>928248.68</v>
      </c>
      <c r="G26">
        <v>32.436377999999998</v>
      </c>
      <c r="H26">
        <v>818986.11</v>
      </c>
      <c r="I26" t="s">
        <v>289</v>
      </c>
      <c r="J26">
        <v>4888</v>
      </c>
      <c r="K26">
        <v>123417112</v>
      </c>
      <c r="L26">
        <v>101620319</v>
      </c>
      <c r="M26" t="s">
        <v>293</v>
      </c>
      <c r="N26" s="34">
        <v>45716</v>
      </c>
      <c r="O26">
        <v>41</v>
      </c>
    </row>
    <row r="27" spans="1:15" x14ac:dyDescent="0.2">
      <c r="A27" t="s">
        <v>66</v>
      </c>
      <c r="B27" t="s">
        <v>396</v>
      </c>
      <c r="C27" s="57">
        <v>6054603</v>
      </c>
      <c r="D27" s="57">
        <v>605460005</v>
      </c>
      <c r="E27">
        <v>96454</v>
      </c>
      <c r="F27">
        <v>1013542.58</v>
      </c>
      <c r="G27">
        <v>6.7785929999999999</v>
      </c>
      <c r="H27">
        <v>653822.36</v>
      </c>
      <c r="I27" t="s">
        <v>289</v>
      </c>
      <c r="J27">
        <v>1021.5</v>
      </c>
      <c r="K27">
        <v>98527761</v>
      </c>
      <c r="L27">
        <v>110922100</v>
      </c>
      <c r="M27" t="s">
        <v>293</v>
      </c>
      <c r="N27" s="34">
        <v>45716</v>
      </c>
      <c r="O27">
        <v>41</v>
      </c>
    </row>
    <row r="28" spans="1:15" x14ac:dyDescent="0.2">
      <c r="A28" t="s">
        <v>66</v>
      </c>
      <c r="B28" t="s">
        <v>397</v>
      </c>
      <c r="C28" s="57">
        <v>5999330</v>
      </c>
      <c r="D28" s="57">
        <v>599933900</v>
      </c>
      <c r="E28">
        <v>7829</v>
      </c>
      <c r="F28">
        <v>1325585.24</v>
      </c>
      <c r="G28">
        <v>96.366445999999996</v>
      </c>
      <c r="H28">
        <v>754452.91</v>
      </c>
      <c r="I28" t="s">
        <v>289</v>
      </c>
      <c r="J28">
        <v>92.66</v>
      </c>
      <c r="K28">
        <v>725435.14</v>
      </c>
      <c r="L28">
        <v>1169677.98</v>
      </c>
      <c r="M28" t="s">
        <v>295</v>
      </c>
      <c r="N28" s="34">
        <v>45716</v>
      </c>
      <c r="O28">
        <v>41</v>
      </c>
    </row>
    <row r="29" spans="1:15" x14ac:dyDescent="0.2">
      <c r="A29" t="s">
        <v>66</v>
      </c>
      <c r="B29" t="s">
        <v>258</v>
      </c>
      <c r="C29" s="57">
        <v>5889505</v>
      </c>
      <c r="D29" s="57">
        <v>588950907</v>
      </c>
      <c r="E29">
        <v>76692</v>
      </c>
      <c r="F29">
        <v>1582956.51</v>
      </c>
      <c r="G29">
        <v>36.930418000000003</v>
      </c>
      <c r="H29">
        <v>2832267.6</v>
      </c>
      <c r="I29" t="s">
        <v>289</v>
      </c>
      <c r="J29">
        <v>35.51</v>
      </c>
      <c r="K29">
        <v>2723332.92</v>
      </c>
      <c r="L29">
        <v>1393877.1</v>
      </c>
      <c r="M29" t="s">
        <v>295</v>
      </c>
      <c r="N29" s="34">
        <v>45716</v>
      </c>
      <c r="O29">
        <v>41</v>
      </c>
    </row>
    <row r="30" spans="1:15" x14ac:dyDescent="0.2">
      <c r="A30" t="s">
        <v>66</v>
      </c>
      <c r="B30" t="s">
        <v>259</v>
      </c>
      <c r="C30" s="57">
        <v>4741844</v>
      </c>
      <c r="D30" s="57">
        <v>474184900</v>
      </c>
      <c r="E30">
        <v>11003</v>
      </c>
      <c r="F30">
        <v>1130098.1499999999</v>
      </c>
      <c r="G30">
        <v>141.49206799999999</v>
      </c>
      <c r="H30">
        <v>1556837.22</v>
      </c>
      <c r="I30" t="s">
        <v>289</v>
      </c>
      <c r="J30">
        <v>136.05000000000001</v>
      </c>
      <c r="K30">
        <v>1496958.15</v>
      </c>
      <c r="L30">
        <v>995111.32</v>
      </c>
      <c r="M30" t="s">
        <v>295</v>
      </c>
      <c r="N30" s="34">
        <v>45716</v>
      </c>
      <c r="O30">
        <v>41</v>
      </c>
    </row>
    <row r="31" spans="1:15" x14ac:dyDescent="0.2">
      <c r="A31" t="s">
        <v>66</v>
      </c>
      <c r="B31" t="s">
        <v>398</v>
      </c>
      <c r="C31" s="57">
        <v>4031879</v>
      </c>
      <c r="D31" s="57">
        <v>403187909</v>
      </c>
      <c r="E31">
        <v>57203</v>
      </c>
      <c r="F31">
        <v>1228909.1299999999</v>
      </c>
      <c r="G31">
        <v>29.910413999999999</v>
      </c>
      <c r="H31">
        <v>1710965.43</v>
      </c>
      <c r="I31" t="s">
        <v>289</v>
      </c>
      <c r="J31">
        <v>28.76</v>
      </c>
      <c r="K31">
        <v>1645158.28</v>
      </c>
      <c r="L31">
        <v>1077317.6599999999</v>
      </c>
      <c r="M31" t="s">
        <v>295</v>
      </c>
      <c r="N31" s="34">
        <v>45716</v>
      </c>
      <c r="O31">
        <v>41</v>
      </c>
    </row>
    <row r="32" spans="1:15" x14ac:dyDescent="0.2">
      <c r="A32" t="s">
        <v>66</v>
      </c>
      <c r="B32" t="s">
        <v>399</v>
      </c>
      <c r="C32" s="57">
        <v>2989044</v>
      </c>
      <c r="D32" s="57" t="s">
        <v>285</v>
      </c>
      <c r="E32">
        <v>10179</v>
      </c>
      <c r="F32">
        <v>730043.87</v>
      </c>
      <c r="G32">
        <v>76.209999999999994</v>
      </c>
      <c r="H32">
        <v>775741.59</v>
      </c>
      <c r="I32" t="s">
        <v>289</v>
      </c>
      <c r="J32">
        <v>76.209999999999994</v>
      </c>
      <c r="K32">
        <v>775741.59</v>
      </c>
      <c r="L32">
        <v>730043.87</v>
      </c>
      <c r="M32" t="s">
        <v>289</v>
      </c>
      <c r="N32" s="34">
        <v>45716</v>
      </c>
      <c r="O32">
        <v>43</v>
      </c>
    </row>
    <row r="33" spans="1:15" x14ac:dyDescent="0.2">
      <c r="A33" t="s">
        <v>66</v>
      </c>
      <c r="B33" t="s">
        <v>400</v>
      </c>
      <c r="C33" s="57">
        <v>2898957</v>
      </c>
      <c r="D33" s="57">
        <v>892331307</v>
      </c>
      <c r="E33">
        <v>3672</v>
      </c>
      <c r="F33">
        <v>701632.26</v>
      </c>
      <c r="G33">
        <v>181.48</v>
      </c>
      <c r="H33">
        <v>666394.56000000006</v>
      </c>
      <c r="I33" t="s">
        <v>289</v>
      </c>
      <c r="J33">
        <v>181.48</v>
      </c>
      <c r="K33">
        <v>666394.56000000006</v>
      </c>
      <c r="L33">
        <v>701632.26</v>
      </c>
      <c r="M33" t="s">
        <v>289</v>
      </c>
      <c r="N33" s="34">
        <v>45716</v>
      </c>
      <c r="O33">
        <v>43</v>
      </c>
    </row>
    <row r="34" spans="1:15" x14ac:dyDescent="0.2">
      <c r="A34" t="s">
        <v>66</v>
      </c>
      <c r="B34" t="s">
        <v>401</v>
      </c>
      <c r="C34" s="57">
        <v>2821481</v>
      </c>
      <c r="D34" s="57">
        <v>835699307</v>
      </c>
      <c r="E34">
        <v>150250</v>
      </c>
      <c r="F34">
        <v>1456523.5</v>
      </c>
      <c r="G34">
        <v>25.04</v>
      </c>
      <c r="H34">
        <v>3762260</v>
      </c>
      <c r="I34" t="s">
        <v>289</v>
      </c>
      <c r="J34">
        <v>25.04</v>
      </c>
      <c r="K34">
        <v>3762260</v>
      </c>
      <c r="L34">
        <v>1456523.5</v>
      </c>
      <c r="M34" t="s">
        <v>289</v>
      </c>
      <c r="N34" s="34">
        <v>45716</v>
      </c>
      <c r="O34">
        <v>43</v>
      </c>
    </row>
    <row r="35" spans="1:15" x14ac:dyDescent="0.2">
      <c r="A35" t="s">
        <v>66</v>
      </c>
      <c r="B35" t="s">
        <v>402</v>
      </c>
      <c r="C35" s="57">
        <v>2775135</v>
      </c>
      <c r="D35" s="57">
        <v>803054204</v>
      </c>
      <c r="E35">
        <v>13396</v>
      </c>
      <c r="F35">
        <v>1980043.26</v>
      </c>
      <c r="G35">
        <v>275</v>
      </c>
      <c r="H35">
        <v>3683900</v>
      </c>
      <c r="I35" t="s">
        <v>289</v>
      </c>
      <c r="J35">
        <v>275</v>
      </c>
      <c r="K35">
        <v>3683900</v>
      </c>
      <c r="L35">
        <v>1980043.26</v>
      </c>
      <c r="M35" t="s">
        <v>289</v>
      </c>
      <c r="N35" s="34">
        <v>45716</v>
      </c>
      <c r="O35">
        <v>43</v>
      </c>
    </row>
    <row r="36" spans="1:15" x14ac:dyDescent="0.2">
      <c r="A36" t="s">
        <v>66</v>
      </c>
      <c r="B36" t="s">
        <v>403</v>
      </c>
      <c r="C36" s="57">
        <v>2748472</v>
      </c>
      <c r="D36" s="57" t="s">
        <v>284</v>
      </c>
      <c r="E36">
        <v>9466</v>
      </c>
      <c r="F36">
        <v>486948.11</v>
      </c>
      <c r="G36">
        <v>53.63</v>
      </c>
      <c r="H36">
        <v>507661.58</v>
      </c>
      <c r="I36" t="s">
        <v>289</v>
      </c>
      <c r="J36">
        <v>53.63</v>
      </c>
      <c r="K36">
        <v>507661.58</v>
      </c>
      <c r="L36">
        <v>486948.11</v>
      </c>
      <c r="M36" t="s">
        <v>289</v>
      </c>
      <c r="N36" s="34">
        <v>45716</v>
      </c>
      <c r="O36">
        <v>43</v>
      </c>
    </row>
    <row r="37" spans="1:15" x14ac:dyDescent="0.2">
      <c r="A37" t="s">
        <v>66</v>
      </c>
      <c r="B37" t="s">
        <v>404</v>
      </c>
      <c r="C37" s="57">
        <v>2739001</v>
      </c>
      <c r="D37" s="57">
        <v>775781206</v>
      </c>
      <c r="E37">
        <v>287241</v>
      </c>
      <c r="F37">
        <v>1193485.1299999999</v>
      </c>
      <c r="G37">
        <v>9.56</v>
      </c>
      <c r="H37">
        <v>2746023.96</v>
      </c>
      <c r="I37" t="s">
        <v>289</v>
      </c>
      <c r="J37">
        <v>9.56</v>
      </c>
      <c r="K37">
        <v>2746023.96</v>
      </c>
      <c r="L37">
        <v>1193485.1299999999</v>
      </c>
      <c r="M37" t="s">
        <v>289</v>
      </c>
      <c r="N37" s="34">
        <v>45716</v>
      </c>
      <c r="O37">
        <v>43</v>
      </c>
    </row>
    <row r="38" spans="1:15" x14ac:dyDescent="0.2">
      <c r="A38" t="s">
        <v>66</v>
      </c>
      <c r="B38" t="s">
        <v>405</v>
      </c>
      <c r="C38" s="57">
        <v>2704485</v>
      </c>
      <c r="D38" s="57">
        <v>705015105</v>
      </c>
      <c r="E38">
        <v>57752</v>
      </c>
      <c r="F38">
        <v>580424.93000000005</v>
      </c>
      <c r="G38">
        <v>17.260000000000002</v>
      </c>
      <c r="H38">
        <v>996799.52</v>
      </c>
      <c r="I38" t="s">
        <v>289</v>
      </c>
      <c r="J38">
        <v>17.260000000000002</v>
      </c>
      <c r="K38">
        <v>996799.52</v>
      </c>
      <c r="L38">
        <v>580424.93000000005</v>
      </c>
      <c r="M38" t="s">
        <v>289</v>
      </c>
      <c r="N38" s="34">
        <v>45716</v>
      </c>
      <c r="O38">
        <v>43</v>
      </c>
    </row>
    <row r="39" spans="1:15" x14ac:dyDescent="0.2">
      <c r="A39" t="s">
        <v>66</v>
      </c>
      <c r="B39" t="s">
        <v>406</v>
      </c>
      <c r="C39" s="57">
        <v>2655657</v>
      </c>
      <c r="D39" s="57">
        <v>683715106</v>
      </c>
      <c r="E39">
        <v>34190</v>
      </c>
      <c r="F39">
        <v>1189128.2</v>
      </c>
      <c r="G39">
        <v>25.82</v>
      </c>
      <c r="H39">
        <v>882785.8</v>
      </c>
      <c r="I39" t="s">
        <v>289</v>
      </c>
      <c r="J39">
        <v>25.82</v>
      </c>
      <c r="K39">
        <v>882785.8</v>
      </c>
      <c r="L39">
        <v>1189128.2</v>
      </c>
      <c r="M39" t="s">
        <v>289</v>
      </c>
      <c r="N39" s="34">
        <v>45716</v>
      </c>
      <c r="O39">
        <v>41</v>
      </c>
    </row>
    <row r="40" spans="1:15" x14ac:dyDescent="0.2">
      <c r="A40" t="s">
        <v>66</v>
      </c>
      <c r="B40" t="s">
        <v>407</v>
      </c>
      <c r="C40" s="57">
        <v>2651202</v>
      </c>
      <c r="D40" s="57">
        <v>670100205</v>
      </c>
      <c r="E40">
        <v>15994</v>
      </c>
      <c r="F40">
        <v>1506680.47</v>
      </c>
      <c r="G40">
        <v>90.65</v>
      </c>
      <c r="H40">
        <v>1449856.1</v>
      </c>
      <c r="I40" t="s">
        <v>289</v>
      </c>
      <c r="J40">
        <v>90.65</v>
      </c>
      <c r="K40">
        <v>1449856.1</v>
      </c>
      <c r="L40">
        <v>1506680.47</v>
      </c>
      <c r="M40" t="s">
        <v>289</v>
      </c>
      <c r="N40" s="34">
        <v>45716</v>
      </c>
      <c r="O40">
        <v>43</v>
      </c>
    </row>
    <row r="41" spans="1:15" x14ac:dyDescent="0.2">
      <c r="A41" t="s">
        <v>66</v>
      </c>
      <c r="B41" t="s">
        <v>408</v>
      </c>
      <c r="C41" s="57">
        <v>2640891</v>
      </c>
      <c r="D41" s="57">
        <v>654902204</v>
      </c>
      <c r="E41">
        <v>168916</v>
      </c>
      <c r="F41">
        <v>536882.61</v>
      </c>
      <c r="G41">
        <v>4.8</v>
      </c>
      <c r="H41">
        <v>810796.8</v>
      </c>
      <c r="I41" t="s">
        <v>289</v>
      </c>
      <c r="J41">
        <v>4.8</v>
      </c>
      <c r="K41">
        <v>810796.8</v>
      </c>
      <c r="L41">
        <v>536882.61</v>
      </c>
      <c r="M41" t="s">
        <v>289</v>
      </c>
      <c r="N41" s="34">
        <v>45716</v>
      </c>
      <c r="O41">
        <v>43</v>
      </c>
    </row>
    <row r="42" spans="1:15" x14ac:dyDescent="0.2">
      <c r="A42" t="s">
        <v>66</v>
      </c>
      <c r="B42" t="s">
        <v>409</v>
      </c>
      <c r="C42" s="57">
        <v>2620105</v>
      </c>
      <c r="D42" s="57" t="s">
        <v>229</v>
      </c>
      <c r="E42">
        <v>13243</v>
      </c>
      <c r="F42">
        <v>1329512.8899999999</v>
      </c>
      <c r="G42">
        <v>109.05</v>
      </c>
      <c r="H42">
        <v>1444149.15</v>
      </c>
      <c r="I42" t="s">
        <v>289</v>
      </c>
      <c r="J42">
        <v>109.05</v>
      </c>
      <c r="K42">
        <v>1444149.15</v>
      </c>
      <c r="L42">
        <v>1329512.8899999999</v>
      </c>
      <c r="M42" t="s">
        <v>289</v>
      </c>
      <c r="N42" s="34">
        <v>45716</v>
      </c>
      <c r="O42">
        <v>43</v>
      </c>
    </row>
    <row r="43" spans="1:15" x14ac:dyDescent="0.2">
      <c r="A43" t="s">
        <v>66</v>
      </c>
      <c r="B43" t="s">
        <v>410</v>
      </c>
      <c r="C43" s="57">
        <v>2615565</v>
      </c>
      <c r="D43" s="57" t="s">
        <v>245</v>
      </c>
      <c r="E43">
        <v>36988</v>
      </c>
      <c r="F43">
        <v>1456805.34</v>
      </c>
      <c r="G43">
        <v>28.96</v>
      </c>
      <c r="H43">
        <v>1071172.48</v>
      </c>
      <c r="I43" t="s">
        <v>289</v>
      </c>
      <c r="J43">
        <v>28.96</v>
      </c>
      <c r="K43">
        <v>1071172.48</v>
      </c>
      <c r="L43">
        <v>1456805.34</v>
      </c>
      <c r="M43" t="s">
        <v>289</v>
      </c>
      <c r="N43" s="34">
        <v>45716</v>
      </c>
      <c r="O43">
        <v>43</v>
      </c>
    </row>
    <row r="44" spans="1:15" x14ac:dyDescent="0.2">
      <c r="A44" t="s">
        <v>66</v>
      </c>
      <c r="B44" t="s">
        <v>411</v>
      </c>
      <c r="C44" s="57">
        <v>2544346</v>
      </c>
      <c r="D44" s="57">
        <v>539439109</v>
      </c>
      <c r="E44">
        <v>426012</v>
      </c>
      <c r="F44">
        <v>1277221.54</v>
      </c>
      <c r="G44">
        <v>3.75</v>
      </c>
      <c r="H44">
        <v>1597545</v>
      </c>
      <c r="I44" t="s">
        <v>289</v>
      </c>
      <c r="J44">
        <v>3.75</v>
      </c>
      <c r="K44">
        <v>1597545</v>
      </c>
      <c r="L44">
        <v>1277221.54</v>
      </c>
      <c r="M44" t="s">
        <v>289</v>
      </c>
      <c r="N44" s="34">
        <v>45716</v>
      </c>
      <c r="O44">
        <v>43</v>
      </c>
    </row>
    <row r="45" spans="1:15" x14ac:dyDescent="0.2">
      <c r="A45" t="s">
        <v>66</v>
      </c>
      <c r="B45" t="s">
        <v>412</v>
      </c>
      <c r="C45" s="57">
        <v>2430025</v>
      </c>
      <c r="D45" s="57">
        <v>861012102</v>
      </c>
      <c r="E45">
        <v>45709</v>
      </c>
      <c r="F45">
        <v>660785.57999999996</v>
      </c>
      <c r="G45">
        <v>24.69</v>
      </c>
      <c r="H45">
        <v>1128555.21</v>
      </c>
      <c r="I45" t="s">
        <v>289</v>
      </c>
      <c r="J45">
        <v>24.69</v>
      </c>
      <c r="K45">
        <v>1128555.21</v>
      </c>
      <c r="L45">
        <v>660785.57999999996</v>
      </c>
      <c r="M45" t="s">
        <v>289</v>
      </c>
      <c r="N45" s="34">
        <v>45716</v>
      </c>
      <c r="O45">
        <v>43</v>
      </c>
    </row>
    <row r="46" spans="1:15" x14ac:dyDescent="0.2">
      <c r="A46" t="s">
        <v>66</v>
      </c>
      <c r="B46" t="s">
        <v>413</v>
      </c>
      <c r="C46" s="57">
        <v>2402444</v>
      </c>
      <c r="D46" s="57">
        <v>686330101</v>
      </c>
      <c r="E46">
        <v>138175</v>
      </c>
      <c r="F46">
        <v>2123069.7599999998</v>
      </c>
      <c r="G46">
        <v>20.440000000000001</v>
      </c>
      <c r="H46">
        <v>2824297</v>
      </c>
      <c r="I46" t="s">
        <v>289</v>
      </c>
      <c r="J46">
        <v>20.440000000000001</v>
      </c>
      <c r="K46">
        <v>2824297</v>
      </c>
      <c r="L46">
        <v>2123069.7599999998</v>
      </c>
      <c r="M46" t="s">
        <v>289</v>
      </c>
      <c r="N46" s="34">
        <v>45716</v>
      </c>
      <c r="O46">
        <v>43</v>
      </c>
    </row>
    <row r="47" spans="1:15" x14ac:dyDescent="0.2">
      <c r="A47" t="s">
        <v>66</v>
      </c>
      <c r="B47" t="s">
        <v>414</v>
      </c>
      <c r="C47" s="57">
        <v>2311614</v>
      </c>
      <c r="D47" s="57" t="s">
        <v>209</v>
      </c>
      <c r="E47">
        <v>11681</v>
      </c>
      <c r="F47">
        <v>1647253.9</v>
      </c>
      <c r="G47">
        <v>310.99</v>
      </c>
      <c r="H47">
        <v>3632674.19</v>
      </c>
      <c r="I47" t="s">
        <v>289</v>
      </c>
      <c r="J47">
        <v>310.99</v>
      </c>
      <c r="K47">
        <v>3632674.19</v>
      </c>
      <c r="L47">
        <v>1647253.9</v>
      </c>
      <c r="M47" t="s">
        <v>289</v>
      </c>
      <c r="N47" s="34">
        <v>45716</v>
      </c>
      <c r="O47">
        <v>41</v>
      </c>
    </row>
    <row r="48" spans="1:15" x14ac:dyDescent="0.2">
      <c r="A48" t="s">
        <v>66</v>
      </c>
      <c r="B48" t="s">
        <v>205</v>
      </c>
      <c r="C48" s="57">
        <v>2181334</v>
      </c>
      <c r="D48" s="57" t="s">
        <v>204</v>
      </c>
      <c r="E48">
        <v>13295</v>
      </c>
      <c r="F48">
        <v>1418044.7</v>
      </c>
      <c r="G48">
        <v>220.26</v>
      </c>
      <c r="H48">
        <v>2928356.7</v>
      </c>
      <c r="I48" t="s">
        <v>289</v>
      </c>
      <c r="J48">
        <v>220.26</v>
      </c>
      <c r="K48">
        <v>2928356.7</v>
      </c>
      <c r="L48">
        <v>1418044.7</v>
      </c>
      <c r="M48" t="s">
        <v>289</v>
      </c>
      <c r="N48" s="34">
        <v>45716</v>
      </c>
      <c r="O48">
        <v>41</v>
      </c>
    </row>
    <row r="49" spans="1:15" x14ac:dyDescent="0.2">
      <c r="A49" t="s">
        <v>66</v>
      </c>
      <c r="B49" t="s">
        <v>415</v>
      </c>
      <c r="C49" s="57">
        <v>2125097</v>
      </c>
      <c r="D49" s="57">
        <v>124765108</v>
      </c>
      <c r="E49">
        <v>36153</v>
      </c>
      <c r="F49">
        <v>731375.19</v>
      </c>
      <c r="G49">
        <v>24.3</v>
      </c>
      <c r="H49">
        <v>878517.9</v>
      </c>
      <c r="I49" t="s">
        <v>289</v>
      </c>
      <c r="J49">
        <v>24.3</v>
      </c>
      <c r="K49">
        <v>878517.9</v>
      </c>
      <c r="L49">
        <v>731375.19</v>
      </c>
      <c r="M49" t="s">
        <v>289</v>
      </c>
      <c r="N49" s="34">
        <v>45716</v>
      </c>
      <c r="O49">
        <v>41</v>
      </c>
    </row>
    <row r="50" spans="1:15" x14ac:dyDescent="0.2">
      <c r="A50" t="s">
        <v>66</v>
      </c>
      <c r="B50" t="s">
        <v>416</v>
      </c>
      <c r="C50" s="57">
        <v>2124533</v>
      </c>
      <c r="D50" s="57">
        <v>878742204</v>
      </c>
      <c r="E50">
        <v>29134</v>
      </c>
      <c r="F50">
        <v>650853.56000000006</v>
      </c>
      <c r="G50">
        <v>40.33</v>
      </c>
      <c r="H50">
        <v>1174974.22</v>
      </c>
      <c r="I50" t="s">
        <v>289</v>
      </c>
      <c r="J50">
        <v>40.33</v>
      </c>
      <c r="K50">
        <v>1174974.22</v>
      </c>
      <c r="L50">
        <v>650853.56000000006</v>
      </c>
      <c r="M50" t="s">
        <v>289</v>
      </c>
      <c r="N50" s="34">
        <v>45716</v>
      </c>
      <c r="O50">
        <v>41</v>
      </c>
    </row>
    <row r="51" spans="1:15" x14ac:dyDescent="0.2">
      <c r="A51" t="s">
        <v>66</v>
      </c>
      <c r="B51" t="s">
        <v>417</v>
      </c>
      <c r="C51" s="57">
        <v>2031730</v>
      </c>
      <c r="D51" s="57">
        <v>294821608</v>
      </c>
      <c r="E51">
        <v>106536</v>
      </c>
      <c r="F51">
        <v>885001.45</v>
      </c>
      <c r="G51">
        <v>8.24</v>
      </c>
      <c r="H51">
        <v>877856.64</v>
      </c>
      <c r="I51" t="s">
        <v>289</v>
      </c>
      <c r="J51">
        <v>8.24</v>
      </c>
      <c r="K51">
        <v>877856.64</v>
      </c>
      <c r="L51">
        <v>885001.45</v>
      </c>
      <c r="M51" t="s">
        <v>289</v>
      </c>
      <c r="N51" s="34">
        <v>45716</v>
      </c>
      <c r="O51">
        <v>43</v>
      </c>
    </row>
    <row r="52" spans="1:15" x14ac:dyDescent="0.2">
      <c r="A52" t="s">
        <v>66</v>
      </c>
      <c r="B52" t="s">
        <v>418</v>
      </c>
      <c r="C52" s="64" t="s">
        <v>277</v>
      </c>
      <c r="D52" s="57" t="s">
        <v>419</v>
      </c>
      <c r="E52">
        <v>113748</v>
      </c>
      <c r="F52">
        <v>1345156.16</v>
      </c>
      <c r="G52">
        <v>17.143318000000001</v>
      </c>
      <c r="H52">
        <v>1950018.09</v>
      </c>
      <c r="I52" t="s">
        <v>289</v>
      </c>
      <c r="J52">
        <v>13.615</v>
      </c>
      <c r="K52">
        <v>1548679.02</v>
      </c>
      <c r="L52">
        <v>1039218.53</v>
      </c>
      <c r="M52" t="s">
        <v>381</v>
      </c>
      <c r="N52" s="34">
        <v>45716</v>
      </c>
      <c r="O52">
        <v>41</v>
      </c>
    </row>
    <row r="53" spans="1:15" x14ac:dyDescent="0.2">
      <c r="A53" t="s">
        <v>66</v>
      </c>
      <c r="B53" t="s">
        <v>420</v>
      </c>
      <c r="C53" s="57" t="s">
        <v>315</v>
      </c>
      <c r="D53" s="57" t="s">
        <v>315</v>
      </c>
      <c r="E53">
        <v>1822275.86</v>
      </c>
      <c r="F53">
        <v>1822275.86</v>
      </c>
      <c r="G53">
        <v>100</v>
      </c>
      <c r="H53">
        <v>1822275.86</v>
      </c>
      <c r="I53" t="s">
        <v>289</v>
      </c>
      <c r="J53">
        <v>100</v>
      </c>
      <c r="K53">
        <v>1822275.86</v>
      </c>
      <c r="L53">
        <v>1822275.86</v>
      </c>
      <c r="M53" t="s">
        <v>289</v>
      </c>
      <c r="N53" s="34">
        <v>45716</v>
      </c>
      <c r="O53" t="s">
        <v>421</v>
      </c>
    </row>
    <row r="54" spans="1:15" x14ac:dyDescent="0.2">
      <c r="A54" t="s">
        <v>66</v>
      </c>
      <c r="B54" t="s">
        <v>422</v>
      </c>
      <c r="C54" s="57" t="s">
        <v>295</v>
      </c>
      <c r="D54" s="57" t="s">
        <v>295</v>
      </c>
      <c r="E54">
        <v>19866.63</v>
      </c>
      <c r="F54">
        <v>20801.75</v>
      </c>
      <c r="G54">
        <v>1.04</v>
      </c>
      <c r="H54">
        <v>20661.310000000001</v>
      </c>
      <c r="I54" t="s">
        <v>289</v>
      </c>
      <c r="J54">
        <v>1</v>
      </c>
      <c r="K54">
        <v>19866.63</v>
      </c>
      <c r="L54">
        <v>19866.63</v>
      </c>
      <c r="M54" t="s">
        <v>295</v>
      </c>
      <c r="N54" s="34">
        <v>45716</v>
      </c>
      <c r="O54" t="s">
        <v>423</v>
      </c>
    </row>
    <row r="55" spans="1:15" x14ac:dyDescent="0.2">
      <c r="N55" s="34"/>
    </row>
    <row r="56" spans="1:15" x14ac:dyDescent="0.2">
      <c r="N56" s="34"/>
    </row>
    <row r="57" spans="1:15" x14ac:dyDescent="0.2">
      <c r="N57" s="34"/>
    </row>
    <row r="58" spans="1:15" x14ac:dyDescent="0.2">
      <c r="N58" s="34"/>
    </row>
    <row r="59" spans="1:15" x14ac:dyDescent="0.2">
      <c r="N59" s="34"/>
    </row>
    <row r="60" spans="1:15" x14ac:dyDescent="0.2">
      <c r="N60" s="34"/>
    </row>
    <row r="61" spans="1:15" x14ac:dyDescent="0.2">
      <c r="N61" s="34"/>
    </row>
    <row r="62" spans="1:15" x14ac:dyDescent="0.2">
      <c r="N62" s="34"/>
    </row>
    <row r="63" spans="1:15" x14ac:dyDescent="0.2">
      <c r="N63" s="34"/>
    </row>
    <row r="64" spans="1:15" x14ac:dyDescent="0.2">
      <c r="N64" s="34"/>
    </row>
    <row r="65" spans="1:8" x14ac:dyDescent="0.2">
      <c r="A65" s="31"/>
      <c r="B65" s="31"/>
      <c r="C65" s="65"/>
      <c r="H65" s="31"/>
    </row>
    <row r="66" spans="1:8" x14ac:dyDescent="0.2">
      <c r="A66" s="31"/>
      <c r="B66" s="31"/>
      <c r="C66" s="65"/>
      <c r="H66" s="31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1"/>
  <sheetViews>
    <sheetView zoomScaleNormal="100" workbookViewId="0"/>
  </sheetViews>
  <sheetFormatPr defaultRowHeight="12.75" x14ac:dyDescent="0.2"/>
  <cols>
    <col min="1" max="1" width="58.7109375" style="59" customWidth="1"/>
    <col min="2" max="2" width="11.140625" style="60" customWidth="1"/>
    <col min="3" max="3" width="13.85546875" style="59" customWidth="1"/>
    <col min="4" max="4" width="13.85546875" style="60" customWidth="1"/>
    <col min="5" max="5" width="14.28515625" style="59" customWidth="1"/>
    <col min="6" max="11" width="12.140625" style="59" customWidth="1"/>
    <col min="12" max="16" width="8.140625" style="59" customWidth="1"/>
  </cols>
  <sheetData>
    <row r="1" spans="1:16" x14ac:dyDescent="0.2">
      <c r="A1" s="62" t="s">
        <v>94</v>
      </c>
      <c r="B1" s="63" t="s">
        <v>81</v>
      </c>
      <c r="C1" s="62" t="s">
        <v>95</v>
      </c>
      <c r="D1" s="63" t="s">
        <v>82</v>
      </c>
      <c r="E1" s="62" t="s">
        <v>96</v>
      </c>
      <c r="F1" s="62" t="s">
        <v>97</v>
      </c>
      <c r="G1" s="62" t="s">
        <v>0</v>
      </c>
      <c r="H1" s="62" t="s">
        <v>98</v>
      </c>
      <c r="I1" s="62" t="s">
        <v>83</v>
      </c>
      <c r="J1" s="62" t="s">
        <v>99</v>
      </c>
      <c r="K1" s="62" t="s">
        <v>100</v>
      </c>
      <c r="L1" s="62" t="s">
        <v>101</v>
      </c>
      <c r="M1" s="62" t="s">
        <v>102</v>
      </c>
      <c r="N1" s="62" t="s">
        <v>103</v>
      </c>
      <c r="O1" s="62" t="s">
        <v>104</v>
      </c>
      <c r="P1" s="62" t="s">
        <v>105</v>
      </c>
    </row>
    <row r="2" spans="1:16" x14ac:dyDescent="0.2">
      <c r="A2" s="59" t="s">
        <v>287</v>
      </c>
      <c r="B2" s="60">
        <v>2989044</v>
      </c>
      <c r="C2" s="59">
        <v>10687.95</v>
      </c>
      <c r="D2" s="60" t="s">
        <v>285</v>
      </c>
      <c r="E2" s="59">
        <v>1.05</v>
      </c>
      <c r="F2" s="61">
        <v>45740</v>
      </c>
      <c r="G2" s="59" t="s">
        <v>66</v>
      </c>
      <c r="H2" s="59" t="s">
        <v>288</v>
      </c>
      <c r="I2" s="59">
        <v>10179</v>
      </c>
      <c r="J2" s="59">
        <v>10687.95</v>
      </c>
      <c r="K2" s="59">
        <v>10687.95</v>
      </c>
      <c r="L2" s="59">
        <v>0</v>
      </c>
      <c r="M2" s="59">
        <v>0</v>
      </c>
      <c r="N2" s="59" t="s">
        <v>289</v>
      </c>
      <c r="O2" s="59">
        <v>0</v>
      </c>
      <c r="P2" s="59" t="s">
        <v>290</v>
      </c>
    </row>
    <row r="3" spans="1:16" x14ac:dyDescent="0.2">
      <c r="A3" s="59" t="s">
        <v>291</v>
      </c>
      <c r="B3" s="60">
        <v>2775135</v>
      </c>
      <c r="C3" s="59">
        <v>0</v>
      </c>
      <c r="D3" s="60">
        <v>803054204</v>
      </c>
      <c r="E3" s="59">
        <v>1.6742699999999999</v>
      </c>
      <c r="F3" s="61">
        <v>43613</v>
      </c>
      <c r="G3" s="59" t="s">
        <v>66</v>
      </c>
      <c r="H3" s="59" t="s">
        <v>288</v>
      </c>
      <c r="I3" s="59">
        <v>11024</v>
      </c>
      <c r="J3" s="59">
        <v>0</v>
      </c>
      <c r="K3" s="59">
        <v>0</v>
      </c>
      <c r="L3" s="59">
        <v>0</v>
      </c>
      <c r="M3" s="59">
        <v>0</v>
      </c>
      <c r="N3" s="59" t="s">
        <v>289</v>
      </c>
      <c r="O3" s="59">
        <v>2103</v>
      </c>
      <c r="P3" s="59" t="s">
        <v>290</v>
      </c>
    </row>
    <row r="4" spans="1:16" x14ac:dyDescent="0.2">
      <c r="A4" s="59" t="s">
        <v>292</v>
      </c>
      <c r="B4" s="60">
        <v>6986041</v>
      </c>
      <c r="C4" s="59">
        <v>8880.3799999999992</v>
      </c>
      <c r="D4" s="60">
        <v>698604006</v>
      </c>
      <c r="E4" s="59">
        <v>34</v>
      </c>
      <c r="F4" s="59">
        <v>45805</v>
      </c>
      <c r="G4" s="59" t="s">
        <v>66</v>
      </c>
      <c r="H4" s="59" t="s">
        <v>288</v>
      </c>
      <c r="I4" s="59">
        <v>39169</v>
      </c>
      <c r="J4" s="59">
        <v>8880.3799999999992</v>
      </c>
      <c r="K4" s="59">
        <v>8880.3799999999992</v>
      </c>
      <c r="L4" s="59">
        <v>0</v>
      </c>
      <c r="M4" s="59">
        <v>0</v>
      </c>
      <c r="N4" s="59" t="s">
        <v>293</v>
      </c>
      <c r="O4" s="59">
        <v>0</v>
      </c>
      <c r="P4" s="59" t="s">
        <v>290</v>
      </c>
    </row>
    <row r="5" spans="1:16" x14ac:dyDescent="0.2">
      <c r="A5" s="59" t="s">
        <v>294</v>
      </c>
      <c r="B5" s="60">
        <v>4741844</v>
      </c>
      <c r="C5" s="59">
        <v>0</v>
      </c>
      <c r="D5" s="60">
        <v>474184900</v>
      </c>
      <c r="E5" s="59">
        <v>1.25</v>
      </c>
      <c r="F5" s="59">
        <v>43587</v>
      </c>
      <c r="G5" s="59" t="s">
        <v>66</v>
      </c>
      <c r="H5" s="59" t="s">
        <v>288</v>
      </c>
      <c r="I5" s="59">
        <v>13484</v>
      </c>
      <c r="J5" s="59">
        <v>0</v>
      </c>
      <c r="K5" s="59">
        <v>0</v>
      </c>
      <c r="L5" s="59">
        <v>0</v>
      </c>
      <c r="M5" s="59">
        <v>0</v>
      </c>
      <c r="N5" s="59" t="s">
        <v>295</v>
      </c>
      <c r="O5" s="59">
        <v>2129</v>
      </c>
      <c r="P5" s="59" t="s">
        <v>290</v>
      </c>
    </row>
    <row r="6" spans="1:16" x14ac:dyDescent="0.2">
      <c r="A6" s="59" t="s">
        <v>294</v>
      </c>
      <c r="B6" s="60">
        <v>4741844</v>
      </c>
      <c r="C6" s="59">
        <v>0</v>
      </c>
      <c r="D6" s="60">
        <v>474184900</v>
      </c>
      <c r="E6" s="59">
        <v>1.3</v>
      </c>
      <c r="F6" s="59">
        <v>43985</v>
      </c>
      <c r="G6" s="59" t="s">
        <v>66</v>
      </c>
      <c r="H6" s="59" t="s">
        <v>288</v>
      </c>
      <c r="I6" s="59">
        <v>13484</v>
      </c>
      <c r="J6" s="59">
        <v>0</v>
      </c>
      <c r="K6" s="59">
        <v>0</v>
      </c>
      <c r="L6" s="59">
        <v>0</v>
      </c>
      <c r="M6" s="59">
        <v>0</v>
      </c>
      <c r="N6" s="59" t="s">
        <v>295</v>
      </c>
      <c r="O6" s="59">
        <v>1731</v>
      </c>
      <c r="P6" s="59" t="s">
        <v>290</v>
      </c>
    </row>
    <row r="7" spans="1:16" x14ac:dyDescent="0.2">
      <c r="A7" s="59" t="s">
        <v>294</v>
      </c>
      <c r="B7" s="60">
        <v>4741844</v>
      </c>
      <c r="C7" s="59">
        <v>0</v>
      </c>
      <c r="D7" s="60">
        <v>474184900</v>
      </c>
      <c r="E7" s="59">
        <v>1.4</v>
      </c>
      <c r="F7" s="59">
        <v>44314</v>
      </c>
      <c r="G7" s="59" t="s">
        <v>66</v>
      </c>
      <c r="H7" s="59" t="s">
        <v>288</v>
      </c>
      <c r="I7" s="59">
        <v>13484</v>
      </c>
      <c r="J7" s="59">
        <v>0</v>
      </c>
      <c r="K7" s="59">
        <v>0</v>
      </c>
      <c r="L7" s="59">
        <v>0</v>
      </c>
      <c r="M7" s="59">
        <v>0</v>
      </c>
      <c r="N7" s="59" t="s">
        <v>295</v>
      </c>
      <c r="O7" s="59">
        <v>1402</v>
      </c>
      <c r="P7" s="59" t="s">
        <v>290</v>
      </c>
    </row>
    <row r="8" spans="1:16" x14ac:dyDescent="0.2">
      <c r="A8" s="59" t="s">
        <v>294</v>
      </c>
      <c r="B8" s="60">
        <v>4741844</v>
      </c>
      <c r="C8" s="59">
        <v>0</v>
      </c>
      <c r="D8" s="60">
        <v>474184900</v>
      </c>
      <c r="E8" s="59">
        <v>1.85</v>
      </c>
      <c r="F8" s="59">
        <v>44678</v>
      </c>
      <c r="G8" s="59" t="s">
        <v>66</v>
      </c>
      <c r="H8" s="59" t="s">
        <v>288</v>
      </c>
      <c r="I8" s="59">
        <v>13484</v>
      </c>
      <c r="J8" s="59">
        <v>0</v>
      </c>
      <c r="K8" s="59">
        <v>0</v>
      </c>
      <c r="L8" s="59">
        <v>0</v>
      </c>
      <c r="M8" s="59">
        <v>0</v>
      </c>
      <c r="N8" s="59" t="s">
        <v>295</v>
      </c>
      <c r="O8" s="59">
        <v>1038</v>
      </c>
      <c r="P8" s="59" t="s">
        <v>290</v>
      </c>
    </row>
    <row r="9" spans="1:16" x14ac:dyDescent="0.2">
      <c r="A9" s="59" t="s">
        <v>294</v>
      </c>
      <c r="B9" s="60">
        <v>4741844</v>
      </c>
      <c r="C9" s="59">
        <v>0</v>
      </c>
      <c r="D9" s="60">
        <v>474184900</v>
      </c>
      <c r="E9" s="59">
        <v>2.2000000000000002</v>
      </c>
      <c r="F9" s="59">
        <v>45050</v>
      </c>
      <c r="G9" s="59" t="s">
        <v>66</v>
      </c>
      <c r="H9" s="59" t="s">
        <v>288</v>
      </c>
      <c r="I9" s="59">
        <v>13484</v>
      </c>
      <c r="J9" s="59">
        <v>0</v>
      </c>
      <c r="K9" s="59">
        <v>0</v>
      </c>
      <c r="L9" s="59">
        <v>0</v>
      </c>
      <c r="M9" s="59">
        <v>0</v>
      </c>
      <c r="N9" s="59" t="s">
        <v>295</v>
      </c>
      <c r="O9" s="59">
        <v>667</v>
      </c>
      <c r="P9" s="59" t="s">
        <v>290</v>
      </c>
    </row>
    <row r="10" spans="1:16" x14ac:dyDescent="0.2">
      <c r="A10" s="59" t="s">
        <v>294</v>
      </c>
      <c r="B10" s="60">
        <v>4741844</v>
      </c>
      <c r="C10" s="59">
        <v>0</v>
      </c>
      <c r="D10" s="60">
        <v>474184900</v>
      </c>
      <c r="E10" s="59">
        <v>2.2000000000000002</v>
      </c>
      <c r="F10" s="59">
        <v>45414</v>
      </c>
      <c r="G10" s="59" t="s">
        <v>66</v>
      </c>
      <c r="H10" s="59" t="s">
        <v>288</v>
      </c>
      <c r="I10" s="59">
        <v>13484</v>
      </c>
      <c r="J10" s="59">
        <v>0</v>
      </c>
      <c r="K10" s="59">
        <v>0</v>
      </c>
      <c r="L10" s="59">
        <v>0</v>
      </c>
      <c r="M10" s="59">
        <v>0</v>
      </c>
      <c r="N10" s="59" t="s">
        <v>295</v>
      </c>
      <c r="O10" s="59">
        <v>303</v>
      </c>
      <c r="P10" s="59" t="s">
        <v>290</v>
      </c>
    </row>
    <row r="11" spans="1:16" x14ac:dyDescent="0.2">
      <c r="A11" s="59" t="s">
        <v>296</v>
      </c>
      <c r="B11" s="60">
        <v>5889505</v>
      </c>
      <c r="C11" s="59">
        <v>0</v>
      </c>
      <c r="D11" s="60">
        <v>588950907</v>
      </c>
      <c r="E11" s="59">
        <v>0.22</v>
      </c>
      <c r="F11" s="59">
        <v>44257</v>
      </c>
      <c r="G11" s="59" t="s">
        <v>66</v>
      </c>
      <c r="H11" s="59" t="s">
        <v>288</v>
      </c>
      <c r="I11" s="59">
        <v>105988</v>
      </c>
      <c r="J11" s="59">
        <v>0</v>
      </c>
      <c r="K11" s="59">
        <v>0</v>
      </c>
      <c r="L11" s="59">
        <v>0</v>
      </c>
      <c r="M11" s="59">
        <v>0</v>
      </c>
      <c r="N11" s="59" t="s">
        <v>295</v>
      </c>
      <c r="O11" s="59">
        <v>1459</v>
      </c>
      <c r="P11" s="59" t="s">
        <v>290</v>
      </c>
    </row>
    <row r="12" spans="1:16" x14ac:dyDescent="0.2">
      <c r="A12" s="59" t="s">
        <v>296</v>
      </c>
      <c r="B12" s="60">
        <v>5889505</v>
      </c>
      <c r="C12" s="59">
        <v>0</v>
      </c>
      <c r="D12" s="60">
        <v>588950907</v>
      </c>
      <c r="E12" s="59">
        <v>0.27</v>
      </c>
      <c r="F12" s="59">
        <v>43522</v>
      </c>
      <c r="G12" s="59" t="s">
        <v>66</v>
      </c>
      <c r="H12" s="59" t="s">
        <v>288</v>
      </c>
      <c r="I12" s="59">
        <v>105988</v>
      </c>
      <c r="J12" s="59">
        <v>0</v>
      </c>
      <c r="K12" s="59">
        <v>0</v>
      </c>
      <c r="L12" s="59">
        <v>0</v>
      </c>
      <c r="M12" s="59">
        <v>0</v>
      </c>
      <c r="N12" s="59" t="s">
        <v>295</v>
      </c>
      <c r="O12" s="59">
        <v>2194</v>
      </c>
      <c r="P12" s="59" t="s">
        <v>290</v>
      </c>
    </row>
    <row r="13" spans="1:16" x14ac:dyDescent="0.2">
      <c r="A13" s="59" t="s">
        <v>296</v>
      </c>
      <c r="B13" s="60">
        <v>5889505</v>
      </c>
      <c r="C13" s="59">
        <v>0</v>
      </c>
      <c r="D13" s="60">
        <v>588950907</v>
      </c>
      <c r="E13" s="59">
        <v>0.27</v>
      </c>
      <c r="F13" s="59">
        <v>43886</v>
      </c>
      <c r="G13" s="59" t="s">
        <v>66</v>
      </c>
      <c r="H13" s="59" t="s">
        <v>288</v>
      </c>
      <c r="I13" s="59">
        <v>105988</v>
      </c>
      <c r="J13" s="59">
        <v>0</v>
      </c>
      <c r="K13" s="59">
        <v>0</v>
      </c>
      <c r="L13" s="59">
        <v>0</v>
      </c>
      <c r="M13" s="59">
        <v>0</v>
      </c>
      <c r="N13" s="59" t="s">
        <v>295</v>
      </c>
      <c r="O13" s="59">
        <v>1830</v>
      </c>
      <c r="P13" s="59" t="s">
        <v>290</v>
      </c>
    </row>
    <row r="14" spans="1:16" x14ac:dyDescent="0.2">
      <c r="A14" s="59" t="s">
        <v>296</v>
      </c>
      <c r="B14" s="60">
        <v>5889505</v>
      </c>
      <c r="C14" s="59">
        <v>0</v>
      </c>
      <c r="D14" s="60">
        <v>588950907</v>
      </c>
      <c r="E14" s="59">
        <v>0.27</v>
      </c>
      <c r="F14" s="59">
        <v>44614</v>
      </c>
      <c r="G14" s="59" t="s">
        <v>66</v>
      </c>
      <c r="H14" s="59" t="s">
        <v>288</v>
      </c>
      <c r="I14" s="59">
        <v>105988</v>
      </c>
      <c r="J14" s="59">
        <v>0</v>
      </c>
      <c r="K14" s="59">
        <v>0</v>
      </c>
      <c r="L14" s="59">
        <v>0</v>
      </c>
      <c r="M14" s="59">
        <v>0</v>
      </c>
      <c r="N14" s="59" t="s">
        <v>295</v>
      </c>
      <c r="O14" s="59">
        <v>1102</v>
      </c>
      <c r="P14" s="59" t="s">
        <v>290</v>
      </c>
    </row>
    <row r="15" spans="1:16" x14ac:dyDescent="0.2">
      <c r="A15" s="59" t="s">
        <v>296</v>
      </c>
      <c r="B15" s="60">
        <v>5889505</v>
      </c>
      <c r="C15" s="59">
        <v>0</v>
      </c>
      <c r="D15" s="60">
        <v>588950907</v>
      </c>
      <c r="E15" s="59">
        <v>0.32</v>
      </c>
      <c r="F15" s="59">
        <v>44978</v>
      </c>
      <c r="G15" s="59" t="s">
        <v>66</v>
      </c>
      <c r="H15" s="59" t="s">
        <v>288</v>
      </c>
      <c r="I15" s="59">
        <v>105988</v>
      </c>
      <c r="J15" s="59">
        <v>0</v>
      </c>
      <c r="K15" s="59">
        <v>0</v>
      </c>
      <c r="L15" s="59">
        <v>0</v>
      </c>
      <c r="M15" s="59">
        <v>0</v>
      </c>
      <c r="N15" s="59" t="s">
        <v>295</v>
      </c>
      <c r="O15" s="59">
        <v>739</v>
      </c>
      <c r="P15" s="59" t="s">
        <v>290</v>
      </c>
    </row>
    <row r="16" spans="1:16" x14ac:dyDescent="0.2">
      <c r="A16" s="59" t="s">
        <v>296</v>
      </c>
      <c r="B16" s="60">
        <v>5889505</v>
      </c>
      <c r="C16" s="59">
        <v>0</v>
      </c>
      <c r="D16" s="60">
        <v>588950907</v>
      </c>
      <c r="E16" s="59">
        <v>0.35</v>
      </c>
      <c r="F16" s="59">
        <v>45350</v>
      </c>
      <c r="G16" s="59" t="s">
        <v>66</v>
      </c>
      <c r="H16" s="59" t="s">
        <v>288</v>
      </c>
      <c r="I16" s="59">
        <v>93988</v>
      </c>
      <c r="J16" s="59">
        <v>0</v>
      </c>
      <c r="K16" s="59">
        <v>0</v>
      </c>
      <c r="L16" s="59">
        <v>0</v>
      </c>
      <c r="M16" s="59">
        <v>0</v>
      </c>
      <c r="N16" s="59" t="s">
        <v>295</v>
      </c>
      <c r="O16" s="59">
        <v>367</v>
      </c>
      <c r="P16" s="59" t="s">
        <v>290</v>
      </c>
    </row>
    <row r="17" spans="1:16" x14ac:dyDescent="0.2">
      <c r="A17" s="59" t="s">
        <v>296</v>
      </c>
      <c r="B17" s="60">
        <v>5889505</v>
      </c>
      <c r="C17" s="59">
        <v>0</v>
      </c>
      <c r="D17" s="60">
        <v>588950907</v>
      </c>
      <c r="E17" s="59">
        <v>0.35</v>
      </c>
      <c r="F17" s="59">
        <v>45713</v>
      </c>
      <c r="G17" s="59" t="s">
        <v>66</v>
      </c>
      <c r="H17" s="59" t="s">
        <v>288</v>
      </c>
      <c r="I17" s="59">
        <v>76692</v>
      </c>
      <c r="J17" s="59">
        <v>0</v>
      </c>
      <c r="K17" s="59">
        <v>0</v>
      </c>
      <c r="L17" s="59">
        <v>0</v>
      </c>
      <c r="M17" s="59">
        <v>0</v>
      </c>
      <c r="N17" s="59" t="s">
        <v>295</v>
      </c>
      <c r="O17" s="59">
        <v>4</v>
      </c>
      <c r="P17" s="59" t="s">
        <v>290</v>
      </c>
    </row>
    <row r="18" spans="1:16" x14ac:dyDescent="0.2">
      <c r="A18" s="59" t="s">
        <v>297</v>
      </c>
      <c r="B18" s="60">
        <v>2430025</v>
      </c>
      <c r="C18" s="59">
        <v>0</v>
      </c>
      <c r="D18" s="60">
        <v>861012102</v>
      </c>
      <c r="E18" s="59">
        <v>0.06</v>
      </c>
      <c r="F18" s="59">
        <v>45112</v>
      </c>
      <c r="G18" s="59" t="s">
        <v>66</v>
      </c>
      <c r="H18" s="59" t="s">
        <v>288</v>
      </c>
      <c r="I18" s="59">
        <v>80714</v>
      </c>
      <c r="J18" s="59">
        <v>0</v>
      </c>
      <c r="K18" s="59">
        <v>0</v>
      </c>
      <c r="L18" s="59">
        <v>0</v>
      </c>
      <c r="M18" s="59">
        <v>0</v>
      </c>
      <c r="N18" s="59" t="s">
        <v>289</v>
      </c>
      <c r="O18" s="59">
        <v>605</v>
      </c>
      <c r="P18" s="59" t="s">
        <v>290</v>
      </c>
    </row>
    <row r="19" spans="1:16" x14ac:dyDescent="0.2">
      <c r="A19" s="59" t="s">
        <v>297</v>
      </c>
      <c r="B19" s="60">
        <v>2430025</v>
      </c>
      <c r="C19" s="59">
        <v>0</v>
      </c>
      <c r="D19" s="60">
        <v>861012102</v>
      </c>
      <c r="E19" s="59">
        <v>0.09</v>
      </c>
      <c r="F19" s="59">
        <v>45566</v>
      </c>
      <c r="G19" s="59" t="s">
        <v>66</v>
      </c>
      <c r="H19" s="59" t="s">
        <v>288</v>
      </c>
      <c r="I19" s="59">
        <v>45709</v>
      </c>
      <c r="J19" s="59">
        <v>0</v>
      </c>
      <c r="K19" s="59">
        <v>0</v>
      </c>
      <c r="L19" s="59">
        <v>0</v>
      </c>
      <c r="M19" s="59">
        <v>0</v>
      </c>
      <c r="N19" s="59" t="s">
        <v>289</v>
      </c>
      <c r="O19" s="59">
        <v>151</v>
      </c>
      <c r="P19" s="59" t="s">
        <v>290</v>
      </c>
    </row>
    <row r="20" spans="1:16" x14ac:dyDescent="0.2">
      <c r="A20" s="59" t="s">
        <v>297</v>
      </c>
      <c r="B20" s="60">
        <v>2430025</v>
      </c>
      <c r="C20" s="59">
        <v>0</v>
      </c>
      <c r="D20" s="60">
        <v>861012102</v>
      </c>
      <c r="E20" s="59">
        <v>0.09</v>
      </c>
      <c r="F20" s="59">
        <v>45653</v>
      </c>
      <c r="G20" s="59" t="s">
        <v>66</v>
      </c>
      <c r="H20" s="59" t="s">
        <v>288</v>
      </c>
      <c r="I20" s="59">
        <v>45709</v>
      </c>
      <c r="J20" s="59">
        <v>0</v>
      </c>
      <c r="K20" s="59">
        <v>0</v>
      </c>
      <c r="L20" s="59">
        <v>0</v>
      </c>
      <c r="M20" s="59">
        <v>0</v>
      </c>
      <c r="N20" s="59" t="s">
        <v>289</v>
      </c>
      <c r="O20" s="59">
        <v>64</v>
      </c>
      <c r="P20" s="59" t="s">
        <v>290</v>
      </c>
    </row>
    <row r="21" spans="1:16" x14ac:dyDescent="0.2">
      <c r="A21" s="59" t="s">
        <v>297</v>
      </c>
      <c r="B21" s="60">
        <v>2430025</v>
      </c>
      <c r="C21" s="59">
        <v>0</v>
      </c>
      <c r="D21" s="60">
        <v>861012102</v>
      </c>
      <c r="E21" s="59">
        <v>0.09</v>
      </c>
      <c r="F21" s="59">
        <v>45475</v>
      </c>
      <c r="G21" s="59" t="s">
        <v>66</v>
      </c>
      <c r="H21" s="59" t="s">
        <v>288</v>
      </c>
      <c r="I21" s="59">
        <v>56014</v>
      </c>
      <c r="J21" s="59">
        <v>0</v>
      </c>
      <c r="K21" s="59">
        <v>0</v>
      </c>
      <c r="L21" s="59">
        <v>0</v>
      </c>
      <c r="M21" s="59">
        <v>0</v>
      </c>
      <c r="N21" s="59" t="s">
        <v>289</v>
      </c>
      <c r="O21" s="59">
        <v>242</v>
      </c>
      <c r="P21" s="59" t="s">
        <v>290</v>
      </c>
    </row>
    <row r="22" spans="1:16" x14ac:dyDescent="0.2">
      <c r="A22" s="59" t="s">
        <v>298</v>
      </c>
      <c r="B22" s="60">
        <v>2651202</v>
      </c>
      <c r="C22" s="59">
        <v>0</v>
      </c>
      <c r="D22" s="60">
        <v>670100205</v>
      </c>
      <c r="E22" s="59">
        <v>0.51690100000000005</v>
      </c>
      <c r="F22" s="59">
        <v>45530</v>
      </c>
      <c r="G22" s="59" t="s">
        <v>66</v>
      </c>
      <c r="H22" s="59" t="s">
        <v>288</v>
      </c>
      <c r="I22" s="59">
        <v>19600</v>
      </c>
      <c r="J22" s="59">
        <v>0</v>
      </c>
      <c r="K22" s="59">
        <v>0</v>
      </c>
      <c r="L22" s="59">
        <v>0</v>
      </c>
      <c r="M22" s="59">
        <v>0</v>
      </c>
      <c r="N22" s="59" t="s">
        <v>289</v>
      </c>
      <c r="O22" s="59">
        <v>187</v>
      </c>
      <c r="P22" s="59" t="s">
        <v>290</v>
      </c>
    </row>
    <row r="23" spans="1:16" x14ac:dyDescent="0.2">
      <c r="A23" s="59" t="s">
        <v>298</v>
      </c>
      <c r="B23" s="60">
        <v>2651202</v>
      </c>
      <c r="C23" s="59">
        <v>0</v>
      </c>
      <c r="D23" s="60">
        <v>670100205</v>
      </c>
      <c r="E23" s="59">
        <v>0.87633799999999995</v>
      </c>
      <c r="F23" s="59">
        <v>45167</v>
      </c>
      <c r="G23" s="59" t="s">
        <v>66</v>
      </c>
      <c r="H23" s="59" t="s">
        <v>288</v>
      </c>
      <c r="I23" s="59">
        <v>5200</v>
      </c>
      <c r="J23" s="59">
        <v>0</v>
      </c>
      <c r="K23" s="59">
        <v>0</v>
      </c>
      <c r="L23" s="59">
        <v>0</v>
      </c>
      <c r="M23" s="59">
        <v>0</v>
      </c>
      <c r="N23" s="59" t="s">
        <v>289</v>
      </c>
      <c r="O23" s="59">
        <v>550</v>
      </c>
      <c r="P23" s="59" t="s">
        <v>290</v>
      </c>
    </row>
    <row r="24" spans="1:16" x14ac:dyDescent="0.2">
      <c r="A24" s="59" t="s">
        <v>298</v>
      </c>
      <c r="B24" s="60">
        <v>2651202</v>
      </c>
      <c r="C24" s="59">
        <v>0</v>
      </c>
      <c r="D24" s="60">
        <v>670100205</v>
      </c>
      <c r="E24" s="59">
        <v>0.92933399999999999</v>
      </c>
      <c r="F24" s="59">
        <v>45384</v>
      </c>
      <c r="G24" s="59" t="s">
        <v>66</v>
      </c>
      <c r="H24" s="59" t="s">
        <v>288</v>
      </c>
      <c r="I24" s="59">
        <v>19600</v>
      </c>
      <c r="J24" s="59">
        <v>0</v>
      </c>
      <c r="K24" s="59">
        <v>0</v>
      </c>
      <c r="L24" s="59">
        <v>0</v>
      </c>
      <c r="M24" s="59">
        <v>0</v>
      </c>
      <c r="N24" s="59" t="s">
        <v>289</v>
      </c>
      <c r="O24" s="59">
        <v>333</v>
      </c>
      <c r="P24" s="59" t="s">
        <v>290</v>
      </c>
    </row>
    <row r="25" spans="1:16" x14ac:dyDescent="0.2">
      <c r="A25" s="59" t="s">
        <v>291</v>
      </c>
      <c r="B25" s="60">
        <v>2775135</v>
      </c>
      <c r="C25" s="59">
        <v>0</v>
      </c>
      <c r="D25" s="60">
        <v>803054204</v>
      </c>
      <c r="E25" s="59">
        <v>0.53234499999999996</v>
      </c>
      <c r="F25" s="59">
        <v>44712</v>
      </c>
      <c r="G25" s="59" t="s">
        <v>66</v>
      </c>
      <c r="H25" s="59" t="s">
        <v>288</v>
      </c>
      <c r="I25" s="59">
        <v>11024</v>
      </c>
      <c r="J25" s="59">
        <v>0</v>
      </c>
      <c r="K25" s="59">
        <v>0</v>
      </c>
      <c r="L25" s="59">
        <v>0</v>
      </c>
      <c r="M25" s="59">
        <v>0</v>
      </c>
      <c r="N25" s="59" t="s">
        <v>289</v>
      </c>
      <c r="O25" s="59">
        <v>1004</v>
      </c>
      <c r="P25" s="59" t="s">
        <v>290</v>
      </c>
    </row>
    <row r="26" spans="1:16" x14ac:dyDescent="0.2">
      <c r="A26" s="59" t="s">
        <v>299</v>
      </c>
      <c r="B26" s="60" t="s">
        <v>202</v>
      </c>
      <c r="C26" s="59">
        <v>2770.04</v>
      </c>
      <c r="D26" s="60" t="s">
        <v>201</v>
      </c>
      <c r="E26" s="59">
        <v>0.15</v>
      </c>
      <c r="F26" s="59">
        <v>45737</v>
      </c>
      <c r="G26" s="59" t="s">
        <v>66</v>
      </c>
      <c r="H26" s="59" t="s">
        <v>288</v>
      </c>
      <c r="I26" s="59">
        <v>26163</v>
      </c>
      <c r="J26" s="59">
        <v>2770.04</v>
      </c>
      <c r="K26" s="59">
        <v>2770.04</v>
      </c>
      <c r="L26" s="59">
        <v>0</v>
      </c>
      <c r="M26" s="59">
        <v>0</v>
      </c>
      <c r="N26" s="59" t="s">
        <v>300</v>
      </c>
      <c r="O26" s="59">
        <v>0</v>
      </c>
      <c r="P26" s="59" t="s">
        <v>290</v>
      </c>
    </row>
    <row r="27" spans="1:16" x14ac:dyDescent="0.2">
      <c r="A27" s="59" t="s">
        <v>291</v>
      </c>
      <c r="B27" s="60">
        <v>2775135</v>
      </c>
      <c r="C27" s="59">
        <v>0</v>
      </c>
      <c r="D27" s="60">
        <v>803054204</v>
      </c>
      <c r="E27" s="59">
        <v>2.0761449999999999</v>
      </c>
      <c r="F27" s="59">
        <v>44712</v>
      </c>
      <c r="G27" s="59" t="s">
        <v>66</v>
      </c>
      <c r="H27" s="59" t="s">
        <v>288</v>
      </c>
      <c r="I27" s="59">
        <v>11024</v>
      </c>
      <c r="J27" s="59">
        <v>0</v>
      </c>
      <c r="K27" s="59">
        <v>0</v>
      </c>
      <c r="L27" s="59">
        <v>0</v>
      </c>
      <c r="M27" s="59">
        <v>0</v>
      </c>
      <c r="N27" s="59" t="s">
        <v>289</v>
      </c>
      <c r="O27" s="59">
        <v>1004</v>
      </c>
      <c r="P27" s="59" t="s">
        <v>290</v>
      </c>
    </row>
    <row r="28" spans="1:16" x14ac:dyDescent="0.2">
      <c r="A28" s="59" t="s">
        <v>291</v>
      </c>
      <c r="B28" s="60">
        <v>2775135</v>
      </c>
      <c r="C28" s="59">
        <v>0</v>
      </c>
      <c r="D28" s="60">
        <v>803054204</v>
      </c>
      <c r="E28" s="59">
        <v>2.3913120000000001</v>
      </c>
      <c r="F28" s="59">
        <v>45440</v>
      </c>
      <c r="G28" s="59" t="s">
        <v>66</v>
      </c>
      <c r="H28" s="59" t="s">
        <v>288</v>
      </c>
      <c r="I28" s="59">
        <v>11024</v>
      </c>
      <c r="J28" s="59">
        <v>0</v>
      </c>
      <c r="K28" s="59">
        <v>0</v>
      </c>
      <c r="L28" s="59">
        <v>0</v>
      </c>
      <c r="M28" s="59">
        <v>0</v>
      </c>
      <c r="N28" s="59" t="s">
        <v>289</v>
      </c>
      <c r="O28" s="59">
        <v>277</v>
      </c>
      <c r="P28" s="59" t="s">
        <v>290</v>
      </c>
    </row>
    <row r="29" spans="1:16" x14ac:dyDescent="0.2">
      <c r="A29" s="59" t="s">
        <v>301</v>
      </c>
      <c r="B29" s="60">
        <v>7124594</v>
      </c>
      <c r="C29" s="59">
        <v>0</v>
      </c>
      <c r="D29" s="60">
        <v>712459908</v>
      </c>
      <c r="E29" s="59">
        <v>7.4</v>
      </c>
      <c r="F29" s="59">
        <v>45051</v>
      </c>
      <c r="G29" s="59" t="s">
        <v>66</v>
      </c>
      <c r="H29" s="59" t="s">
        <v>288</v>
      </c>
      <c r="I29" s="59">
        <v>7989</v>
      </c>
      <c r="J29" s="59">
        <v>0</v>
      </c>
      <c r="K29" s="59">
        <v>0</v>
      </c>
      <c r="L29" s="59">
        <v>0</v>
      </c>
      <c r="M29" s="59">
        <v>0</v>
      </c>
      <c r="N29" s="59" t="s">
        <v>302</v>
      </c>
      <c r="O29" s="59">
        <v>666</v>
      </c>
      <c r="P29" s="59" t="s">
        <v>290</v>
      </c>
    </row>
    <row r="30" spans="1:16" x14ac:dyDescent="0.2">
      <c r="A30" s="59" t="s">
        <v>301</v>
      </c>
      <c r="B30" s="60">
        <v>7124594</v>
      </c>
      <c r="C30" s="59">
        <v>0</v>
      </c>
      <c r="D30" s="60">
        <v>712459908</v>
      </c>
      <c r="E30" s="59">
        <v>7.7</v>
      </c>
      <c r="F30" s="59">
        <v>45415</v>
      </c>
      <c r="G30" s="59" t="s">
        <v>66</v>
      </c>
      <c r="H30" s="59" t="s">
        <v>288</v>
      </c>
      <c r="I30" s="59">
        <v>7989</v>
      </c>
      <c r="J30" s="59">
        <v>0</v>
      </c>
      <c r="K30" s="59">
        <v>0</v>
      </c>
      <c r="L30" s="59">
        <v>0</v>
      </c>
      <c r="M30" s="59">
        <v>0</v>
      </c>
      <c r="N30" s="59" t="s">
        <v>302</v>
      </c>
      <c r="O30" s="59">
        <v>302</v>
      </c>
      <c r="P30" s="59" t="s">
        <v>290</v>
      </c>
    </row>
    <row r="31" spans="1:16" x14ac:dyDescent="0.2">
      <c r="A31" s="59" t="s">
        <v>303</v>
      </c>
      <c r="B31" s="60">
        <v>7333378</v>
      </c>
      <c r="C31" s="59">
        <v>0</v>
      </c>
      <c r="D31" s="60">
        <v>733337901</v>
      </c>
      <c r="E31" s="59">
        <v>2</v>
      </c>
      <c r="F31" s="59">
        <v>45427</v>
      </c>
      <c r="G31" s="59" t="s">
        <v>66</v>
      </c>
      <c r="H31" s="59" t="s">
        <v>288</v>
      </c>
      <c r="I31" s="59">
        <v>3687</v>
      </c>
      <c r="J31" s="59">
        <v>0</v>
      </c>
      <c r="K31" s="59">
        <v>0</v>
      </c>
      <c r="L31" s="59">
        <v>0</v>
      </c>
      <c r="M31" s="59">
        <v>0</v>
      </c>
      <c r="N31" s="59" t="s">
        <v>302</v>
      </c>
      <c r="O31" s="59">
        <v>290</v>
      </c>
      <c r="P31" s="59" t="s">
        <v>290</v>
      </c>
    </row>
    <row r="32" spans="1:16" x14ac:dyDescent="0.2">
      <c r="A32" s="59" t="s">
        <v>303</v>
      </c>
      <c r="B32" s="60">
        <v>7333378</v>
      </c>
      <c r="C32" s="59">
        <v>0</v>
      </c>
      <c r="D32" s="60">
        <v>733337901</v>
      </c>
      <c r="E32" s="59">
        <v>1.75</v>
      </c>
      <c r="F32" s="59">
        <v>45057</v>
      </c>
      <c r="G32" s="59" t="s">
        <v>66</v>
      </c>
      <c r="H32" s="59" t="s">
        <v>288</v>
      </c>
      <c r="I32" s="59">
        <v>3687</v>
      </c>
      <c r="J32" s="59">
        <v>0</v>
      </c>
      <c r="K32" s="59">
        <v>0</v>
      </c>
      <c r="L32" s="59">
        <v>0</v>
      </c>
      <c r="M32" s="59">
        <v>0</v>
      </c>
      <c r="N32" s="59" t="s">
        <v>302</v>
      </c>
      <c r="O32" s="59">
        <v>660</v>
      </c>
      <c r="P32" s="59" t="s">
        <v>290</v>
      </c>
    </row>
    <row r="33" spans="1:16" x14ac:dyDescent="0.2">
      <c r="A33" s="59" t="s">
        <v>304</v>
      </c>
      <c r="B33" s="60">
        <v>2031730</v>
      </c>
      <c r="C33" s="59">
        <v>0</v>
      </c>
      <c r="D33" s="60">
        <v>294821608</v>
      </c>
      <c r="E33" s="59">
        <v>1</v>
      </c>
      <c r="F33" s="59">
        <v>43943</v>
      </c>
      <c r="G33" s="59" t="s">
        <v>66</v>
      </c>
      <c r="H33" s="59" t="s">
        <v>288</v>
      </c>
      <c r="I33" s="59">
        <v>3344.75</v>
      </c>
      <c r="J33" s="59">
        <v>0</v>
      </c>
      <c r="K33" s="59">
        <v>0</v>
      </c>
      <c r="L33" s="59">
        <v>0</v>
      </c>
      <c r="M33" s="59">
        <v>0</v>
      </c>
      <c r="N33" s="59" t="s">
        <v>289</v>
      </c>
      <c r="O33" s="59">
        <v>1773</v>
      </c>
      <c r="P33" s="59" t="s">
        <v>290</v>
      </c>
    </row>
    <row r="34" spans="1:16" x14ac:dyDescent="0.2">
      <c r="A34" s="59" t="s">
        <v>304</v>
      </c>
      <c r="B34" s="60">
        <v>2031730</v>
      </c>
      <c r="C34" s="59">
        <v>0</v>
      </c>
      <c r="D34" s="60">
        <v>294821608</v>
      </c>
      <c r="E34" s="59">
        <v>8.4445000000000006E-2</v>
      </c>
      <c r="F34" s="59">
        <v>44119</v>
      </c>
      <c r="G34" s="59" t="s">
        <v>66</v>
      </c>
      <c r="H34" s="59" t="s">
        <v>288</v>
      </c>
      <c r="I34" s="59">
        <v>269693</v>
      </c>
      <c r="J34" s="59">
        <v>0</v>
      </c>
      <c r="K34" s="59">
        <v>0</v>
      </c>
      <c r="L34" s="59">
        <v>0</v>
      </c>
      <c r="M34" s="59">
        <v>0</v>
      </c>
      <c r="N34" s="59" t="s">
        <v>289</v>
      </c>
      <c r="O34" s="59">
        <v>1597</v>
      </c>
      <c r="P34" s="59" t="s">
        <v>290</v>
      </c>
    </row>
    <row r="35" spans="1:16" x14ac:dyDescent="0.2">
      <c r="A35" s="59" t="s">
        <v>304</v>
      </c>
      <c r="B35" s="60">
        <v>2031730</v>
      </c>
      <c r="C35" s="59">
        <v>0</v>
      </c>
      <c r="D35" s="60">
        <v>294821608</v>
      </c>
      <c r="E35" s="59">
        <v>0.11699900000000001</v>
      </c>
      <c r="F35" s="59">
        <v>44302</v>
      </c>
      <c r="G35" s="59" t="s">
        <v>66</v>
      </c>
      <c r="H35" s="59" t="s">
        <v>288</v>
      </c>
      <c r="I35" s="59">
        <v>289693</v>
      </c>
      <c r="J35" s="59">
        <v>0</v>
      </c>
      <c r="K35" s="59">
        <v>0</v>
      </c>
      <c r="L35" s="59">
        <v>0</v>
      </c>
      <c r="M35" s="59">
        <v>0</v>
      </c>
      <c r="N35" s="59" t="s">
        <v>289</v>
      </c>
      <c r="O35" s="59">
        <v>1414</v>
      </c>
      <c r="P35" s="59" t="s">
        <v>290</v>
      </c>
    </row>
    <row r="36" spans="1:16" x14ac:dyDescent="0.2">
      <c r="A36" s="59" t="s">
        <v>305</v>
      </c>
      <c r="B36" s="60" t="s">
        <v>227</v>
      </c>
      <c r="C36" s="59">
        <v>0</v>
      </c>
      <c r="D36" s="60" t="s">
        <v>226</v>
      </c>
      <c r="E36" s="59">
        <v>1.3686579999999999</v>
      </c>
      <c r="F36" s="59">
        <v>45560</v>
      </c>
      <c r="G36" s="59" t="s">
        <v>66</v>
      </c>
      <c r="H36" s="59" t="s">
        <v>288</v>
      </c>
      <c r="I36" s="59">
        <v>21698</v>
      </c>
      <c r="J36" s="59">
        <v>0</v>
      </c>
      <c r="K36" s="59">
        <v>0</v>
      </c>
      <c r="L36" s="59">
        <v>0</v>
      </c>
      <c r="M36" s="59">
        <v>0</v>
      </c>
      <c r="N36" s="59" t="s">
        <v>289</v>
      </c>
      <c r="O36" s="59">
        <v>157</v>
      </c>
      <c r="P36" s="59" t="s">
        <v>290</v>
      </c>
    </row>
    <row r="37" spans="1:16" x14ac:dyDescent="0.2">
      <c r="A37" s="59" t="s">
        <v>306</v>
      </c>
      <c r="B37" s="60" t="s">
        <v>260</v>
      </c>
      <c r="C37" s="59">
        <v>0</v>
      </c>
      <c r="D37" s="60" t="s">
        <v>307</v>
      </c>
      <c r="E37" s="59">
        <v>0.9</v>
      </c>
      <c r="F37" s="59">
        <v>43612</v>
      </c>
      <c r="G37" s="59" t="s">
        <v>66</v>
      </c>
      <c r="H37" s="59" t="s">
        <v>288</v>
      </c>
      <c r="I37" s="59">
        <v>29538</v>
      </c>
      <c r="J37" s="59">
        <v>0</v>
      </c>
      <c r="K37" s="59">
        <v>0</v>
      </c>
      <c r="L37" s="59">
        <v>0</v>
      </c>
      <c r="M37" s="59">
        <v>0</v>
      </c>
      <c r="N37" s="59" t="s">
        <v>295</v>
      </c>
      <c r="O37" s="59">
        <v>2104</v>
      </c>
      <c r="P37" s="59" t="s">
        <v>290</v>
      </c>
    </row>
    <row r="38" spans="1:16" x14ac:dyDescent="0.2">
      <c r="A38" s="59" t="s">
        <v>306</v>
      </c>
      <c r="B38" s="60" t="s">
        <v>260</v>
      </c>
      <c r="C38" s="59">
        <v>0</v>
      </c>
      <c r="D38" s="60" t="s">
        <v>307</v>
      </c>
      <c r="E38" s="59">
        <v>0.95</v>
      </c>
      <c r="F38" s="59">
        <v>44004</v>
      </c>
      <c r="G38" s="59" t="s">
        <v>66</v>
      </c>
      <c r="H38" s="59" t="s">
        <v>288</v>
      </c>
      <c r="I38" s="59">
        <v>29538</v>
      </c>
      <c r="J38" s="59">
        <v>0</v>
      </c>
      <c r="K38" s="59">
        <v>0</v>
      </c>
      <c r="L38" s="59">
        <v>0</v>
      </c>
      <c r="M38" s="59">
        <v>0</v>
      </c>
      <c r="N38" s="59" t="s">
        <v>295</v>
      </c>
      <c r="O38" s="59">
        <v>1712</v>
      </c>
      <c r="P38" s="59" t="s">
        <v>290</v>
      </c>
    </row>
    <row r="39" spans="1:16" x14ac:dyDescent="0.2">
      <c r="A39" s="59" t="s">
        <v>306</v>
      </c>
      <c r="B39" s="60" t="s">
        <v>260</v>
      </c>
      <c r="C39" s="59">
        <v>0</v>
      </c>
      <c r="D39" s="60" t="s">
        <v>307</v>
      </c>
      <c r="E39" s="59">
        <v>0.97</v>
      </c>
      <c r="F39" s="59">
        <v>44326</v>
      </c>
      <c r="G39" s="59" t="s">
        <v>66</v>
      </c>
      <c r="H39" s="59" t="s">
        <v>288</v>
      </c>
      <c r="I39" s="59">
        <v>29538</v>
      </c>
      <c r="J39" s="59">
        <v>0</v>
      </c>
      <c r="K39" s="59">
        <v>0</v>
      </c>
      <c r="L39" s="59">
        <v>0</v>
      </c>
      <c r="M39" s="59">
        <v>0</v>
      </c>
      <c r="N39" s="59" t="s">
        <v>295</v>
      </c>
      <c r="O39" s="59">
        <v>1390</v>
      </c>
      <c r="P39" s="59" t="s">
        <v>290</v>
      </c>
    </row>
    <row r="40" spans="1:16" x14ac:dyDescent="0.2">
      <c r="A40" s="59" t="s">
        <v>306</v>
      </c>
      <c r="B40" s="60" t="s">
        <v>260</v>
      </c>
      <c r="C40" s="59">
        <v>0</v>
      </c>
      <c r="D40" s="60" t="s">
        <v>307</v>
      </c>
      <c r="E40" s="59">
        <v>1.02</v>
      </c>
      <c r="F40" s="59">
        <v>44687</v>
      </c>
      <c r="G40" s="59" t="s">
        <v>66</v>
      </c>
      <c r="H40" s="59" t="s">
        <v>288</v>
      </c>
      <c r="I40" s="59">
        <v>29538</v>
      </c>
      <c r="J40" s="59">
        <v>0</v>
      </c>
      <c r="K40" s="59">
        <v>0</v>
      </c>
      <c r="L40" s="59">
        <v>0</v>
      </c>
      <c r="M40" s="59">
        <v>0</v>
      </c>
      <c r="N40" s="59" t="s">
        <v>295</v>
      </c>
      <c r="O40" s="59">
        <v>1029</v>
      </c>
      <c r="P40" s="59" t="s">
        <v>290</v>
      </c>
    </row>
    <row r="41" spans="1:16" x14ac:dyDescent="0.2">
      <c r="A41" s="59" t="s">
        <v>306</v>
      </c>
      <c r="B41" s="60" t="s">
        <v>260</v>
      </c>
      <c r="C41" s="59">
        <v>0</v>
      </c>
      <c r="D41" s="60" t="s">
        <v>307</v>
      </c>
      <c r="E41" s="59">
        <v>1.05</v>
      </c>
      <c r="F41" s="59">
        <v>45061</v>
      </c>
      <c r="G41" s="59" t="s">
        <v>66</v>
      </c>
      <c r="H41" s="59" t="s">
        <v>288</v>
      </c>
      <c r="I41" s="59">
        <v>29538</v>
      </c>
      <c r="J41" s="59">
        <v>0</v>
      </c>
      <c r="K41" s="59">
        <v>0</v>
      </c>
      <c r="L41" s="59">
        <v>0</v>
      </c>
      <c r="M41" s="59">
        <v>0</v>
      </c>
      <c r="N41" s="59" t="s">
        <v>295</v>
      </c>
      <c r="O41" s="59">
        <v>656</v>
      </c>
      <c r="P41" s="59" t="s">
        <v>290</v>
      </c>
    </row>
    <row r="42" spans="1:16" x14ac:dyDescent="0.2">
      <c r="A42" s="59" t="s">
        <v>306</v>
      </c>
      <c r="B42" s="60" t="s">
        <v>260</v>
      </c>
      <c r="C42" s="59">
        <v>0</v>
      </c>
      <c r="D42" s="60" t="s">
        <v>307</v>
      </c>
      <c r="E42" s="59">
        <v>1.1000000000000001</v>
      </c>
      <c r="F42" s="59">
        <v>45433</v>
      </c>
      <c r="G42" s="59" t="s">
        <v>66</v>
      </c>
      <c r="H42" s="59" t="s">
        <v>288</v>
      </c>
      <c r="I42" s="59">
        <v>29548</v>
      </c>
      <c r="J42" s="59">
        <v>0</v>
      </c>
      <c r="K42" s="59">
        <v>0</v>
      </c>
      <c r="L42" s="59">
        <v>0</v>
      </c>
      <c r="M42" s="59">
        <v>0</v>
      </c>
      <c r="N42" s="59" t="s">
        <v>295</v>
      </c>
      <c r="O42" s="59">
        <v>284</v>
      </c>
      <c r="P42" s="59" t="s">
        <v>290</v>
      </c>
    </row>
    <row r="43" spans="1:16" x14ac:dyDescent="0.2">
      <c r="A43" s="59" t="s">
        <v>308</v>
      </c>
      <c r="B43" s="60" t="s">
        <v>207</v>
      </c>
      <c r="C43" s="59">
        <v>16116.41</v>
      </c>
      <c r="D43" s="60">
        <v>202712600</v>
      </c>
      <c r="E43" s="59">
        <v>1.4107499999999999</v>
      </c>
      <c r="F43" s="59">
        <v>45754</v>
      </c>
      <c r="G43" s="59" t="s">
        <v>66</v>
      </c>
      <c r="H43" s="59" t="s">
        <v>288</v>
      </c>
      <c r="I43" s="59">
        <v>11424</v>
      </c>
      <c r="J43" s="59">
        <v>16116.41</v>
      </c>
      <c r="K43" s="59">
        <v>16116.41</v>
      </c>
      <c r="L43" s="59">
        <v>0</v>
      </c>
      <c r="M43" s="59">
        <v>0</v>
      </c>
      <c r="N43" s="59" t="s">
        <v>289</v>
      </c>
      <c r="O43" s="59">
        <v>0</v>
      </c>
      <c r="P43" s="59" t="s">
        <v>290</v>
      </c>
    </row>
    <row r="44" spans="1:16" x14ac:dyDescent="0.2">
      <c r="A44" s="59" t="s">
        <v>309</v>
      </c>
      <c r="B44" s="60" t="s">
        <v>310</v>
      </c>
      <c r="C44" s="59">
        <v>0</v>
      </c>
      <c r="D44" s="60" t="s">
        <v>311</v>
      </c>
      <c r="E44" s="59">
        <v>2.6</v>
      </c>
      <c r="F44" s="59">
        <v>45035</v>
      </c>
      <c r="G44" s="59" t="s">
        <v>66</v>
      </c>
      <c r="H44" s="59" t="s">
        <v>288</v>
      </c>
      <c r="I44" s="59">
        <v>31384</v>
      </c>
      <c r="J44" s="59">
        <v>0</v>
      </c>
      <c r="K44" s="59">
        <v>0</v>
      </c>
      <c r="L44" s="59">
        <v>0</v>
      </c>
      <c r="M44" s="59">
        <v>0</v>
      </c>
      <c r="N44" s="59" t="s">
        <v>302</v>
      </c>
      <c r="O44" s="59">
        <v>682</v>
      </c>
      <c r="P44" s="59" t="s">
        <v>290</v>
      </c>
    </row>
    <row r="45" spans="1:16" x14ac:dyDescent="0.2">
      <c r="A45" s="59" t="s">
        <v>309</v>
      </c>
      <c r="B45" s="60" t="s">
        <v>310</v>
      </c>
      <c r="C45" s="59">
        <v>0</v>
      </c>
      <c r="D45" s="60" t="s">
        <v>311</v>
      </c>
      <c r="E45" s="59">
        <v>2.6</v>
      </c>
      <c r="F45" s="59">
        <v>45399</v>
      </c>
      <c r="G45" s="59" t="s">
        <v>66</v>
      </c>
      <c r="H45" s="59" t="s">
        <v>288</v>
      </c>
      <c r="I45" s="59">
        <v>31401</v>
      </c>
      <c r="J45" s="59">
        <v>0</v>
      </c>
      <c r="K45" s="59">
        <v>0</v>
      </c>
      <c r="L45" s="59">
        <v>0</v>
      </c>
      <c r="M45" s="59">
        <v>0</v>
      </c>
      <c r="N45" s="59" t="s">
        <v>302</v>
      </c>
      <c r="O45" s="59">
        <v>318</v>
      </c>
      <c r="P45" s="59" t="s">
        <v>290</v>
      </c>
    </row>
    <row r="46" spans="1:16" x14ac:dyDescent="0.2">
      <c r="A46" s="59" t="s">
        <v>312</v>
      </c>
      <c r="B46" s="60" t="s">
        <v>192</v>
      </c>
      <c r="C46" s="59">
        <v>0</v>
      </c>
      <c r="D46" s="60" t="s">
        <v>191</v>
      </c>
      <c r="E46" s="59">
        <v>1.5704640000000001</v>
      </c>
      <c r="F46" s="59">
        <v>45707</v>
      </c>
      <c r="G46" s="59" t="s">
        <v>66</v>
      </c>
      <c r="H46" s="59" t="s">
        <v>288</v>
      </c>
      <c r="I46" s="59">
        <v>3609</v>
      </c>
      <c r="J46" s="59">
        <v>0</v>
      </c>
      <c r="K46" s="59">
        <v>0</v>
      </c>
      <c r="L46" s="59">
        <v>0</v>
      </c>
      <c r="M46" s="59">
        <v>0</v>
      </c>
      <c r="N46" s="59" t="s">
        <v>289</v>
      </c>
      <c r="O46" s="59">
        <v>10</v>
      </c>
      <c r="P46" s="59" t="s">
        <v>290</v>
      </c>
    </row>
    <row r="47" spans="1:16" x14ac:dyDescent="0.2">
      <c r="A47" s="59" t="s">
        <v>312</v>
      </c>
      <c r="B47" s="60" t="s">
        <v>192</v>
      </c>
      <c r="C47" s="59">
        <v>0</v>
      </c>
      <c r="D47" s="60" t="s">
        <v>191</v>
      </c>
      <c r="E47" s="59">
        <v>1.641356</v>
      </c>
      <c r="F47" s="59">
        <v>45603</v>
      </c>
      <c r="G47" s="59" t="s">
        <v>66</v>
      </c>
      <c r="H47" s="59" t="s">
        <v>288</v>
      </c>
      <c r="I47" s="59">
        <v>3609</v>
      </c>
      <c r="J47" s="59">
        <v>0</v>
      </c>
      <c r="K47" s="59">
        <v>0</v>
      </c>
      <c r="L47" s="59">
        <v>0</v>
      </c>
      <c r="M47" s="59">
        <v>0</v>
      </c>
      <c r="N47" s="59" t="s">
        <v>289</v>
      </c>
      <c r="O47" s="59">
        <v>114</v>
      </c>
      <c r="P47" s="59" t="s">
        <v>290</v>
      </c>
    </row>
    <row r="48" spans="1:16" x14ac:dyDescent="0.2">
      <c r="A48" s="59" t="s">
        <v>313</v>
      </c>
      <c r="B48" s="60" t="s">
        <v>253</v>
      </c>
      <c r="C48" s="59">
        <v>0</v>
      </c>
      <c r="D48" s="60" t="s">
        <v>252</v>
      </c>
      <c r="E48" s="59">
        <v>0.25</v>
      </c>
      <c r="F48" s="59">
        <v>44665</v>
      </c>
      <c r="G48" s="59" t="s">
        <v>66</v>
      </c>
      <c r="H48" s="59" t="s">
        <v>288</v>
      </c>
      <c r="I48" s="59">
        <v>154000</v>
      </c>
      <c r="J48" s="59">
        <v>0</v>
      </c>
      <c r="K48" s="59">
        <v>0</v>
      </c>
      <c r="L48" s="59">
        <v>0</v>
      </c>
      <c r="M48" s="59">
        <v>0</v>
      </c>
      <c r="N48" s="59" t="s">
        <v>289</v>
      </c>
      <c r="O48" s="59">
        <v>1051</v>
      </c>
      <c r="P48" s="59" t="s">
        <v>290</v>
      </c>
    </row>
    <row r="49" spans="1:16" x14ac:dyDescent="0.2">
      <c r="A49" s="59" t="s">
        <v>313</v>
      </c>
      <c r="B49" s="60" t="s">
        <v>253</v>
      </c>
      <c r="C49" s="59">
        <v>0</v>
      </c>
      <c r="D49" s="60" t="s">
        <v>252</v>
      </c>
      <c r="E49" s="59">
        <v>0.35</v>
      </c>
      <c r="F49" s="59">
        <v>45415</v>
      </c>
      <c r="G49" s="59" t="s">
        <v>66</v>
      </c>
      <c r="H49" s="59" t="s">
        <v>288</v>
      </c>
      <c r="I49" s="59">
        <v>165100</v>
      </c>
      <c r="J49" s="59">
        <v>0</v>
      </c>
      <c r="K49" s="59">
        <v>0</v>
      </c>
      <c r="L49" s="59">
        <v>0</v>
      </c>
      <c r="M49" s="59">
        <v>0</v>
      </c>
      <c r="N49" s="59" t="s">
        <v>289</v>
      </c>
      <c r="O49" s="59">
        <v>302</v>
      </c>
      <c r="P49" s="59" t="s">
        <v>290</v>
      </c>
    </row>
    <row r="50" spans="1:16" x14ac:dyDescent="0.2">
      <c r="A50" s="59" t="s">
        <v>313</v>
      </c>
      <c r="B50" s="60" t="s">
        <v>253</v>
      </c>
      <c r="C50" s="59">
        <v>0</v>
      </c>
      <c r="D50" s="60" t="s">
        <v>252</v>
      </c>
      <c r="E50" s="59">
        <v>0.27500000000000002</v>
      </c>
      <c r="F50" s="59">
        <v>45030</v>
      </c>
      <c r="G50" s="59" t="s">
        <v>66</v>
      </c>
      <c r="H50" s="59" t="s">
        <v>288</v>
      </c>
      <c r="I50" s="59">
        <v>188100</v>
      </c>
      <c r="J50" s="59">
        <v>0</v>
      </c>
      <c r="K50" s="59">
        <v>0</v>
      </c>
      <c r="L50" s="59">
        <v>0</v>
      </c>
      <c r="M50" s="59">
        <v>0</v>
      </c>
      <c r="N50" s="59" t="s">
        <v>289</v>
      </c>
      <c r="O50" s="59">
        <v>687</v>
      </c>
      <c r="P50" s="59" t="s">
        <v>290</v>
      </c>
    </row>
    <row r="51" spans="1:16" x14ac:dyDescent="0.2">
      <c r="A51" s="59" t="s">
        <v>314</v>
      </c>
      <c r="B51" s="60" t="s">
        <v>315</v>
      </c>
      <c r="C51" s="59">
        <v>6344.07</v>
      </c>
      <c r="D51" s="60" t="s">
        <v>315</v>
      </c>
      <c r="E51" s="59">
        <v>4.4953120000000002</v>
      </c>
      <c r="F51" s="59">
        <v>45717</v>
      </c>
      <c r="G51" s="59" t="s">
        <v>66</v>
      </c>
      <c r="H51" s="59" t="s">
        <v>316</v>
      </c>
      <c r="I51" s="59">
        <v>1822276.34</v>
      </c>
      <c r="J51" s="59">
        <v>6344.07</v>
      </c>
      <c r="K51" s="59">
        <v>6344.07</v>
      </c>
      <c r="L51" s="59">
        <v>0</v>
      </c>
      <c r="M51" s="59">
        <v>0</v>
      </c>
      <c r="N51" s="59" t="s">
        <v>289</v>
      </c>
      <c r="O51" s="59">
        <v>0</v>
      </c>
      <c r="P51" s="59" t="s">
        <v>290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33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49</v>
      </c>
      <c r="B1" s="32" t="s">
        <v>59</v>
      </c>
      <c r="C1" s="33" t="s">
        <v>60</v>
      </c>
      <c r="D1" s="33" t="s">
        <v>61</v>
      </c>
      <c r="E1" s="33" t="s">
        <v>62</v>
      </c>
      <c r="F1" s="33" t="s">
        <v>63</v>
      </c>
      <c r="G1" s="33" t="s">
        <v>64</v>
      </c>
    </row>
    <row r="2" spans="1:12" ht="15" x14ac:dyDescent="0.25">
      <c r="A2" s="25"/>
      <c r="B2" s="53" t="s">
        <v>106</v>
      </c>
      <c r="C2" s="54">
        <v>0</v>
      </c>
      <c r="D2" s="54">
        <v>0</v>
      </c>
      <c r="E2" s="54">
        <v>0</v>
      </c>
      <c r="F2" s="54">
        <v>0</v>
      </c>
      <c r="G2" s="54">
        <v>0</v>
      </c>
    </row>
    <row r="3" spans="1:12" x14ac:dyDescent="0.2">
      <c r="A3" s="15" t="s">
        <v>22</v>
      </c>
      <c r="B3" s="55" t="s">
        <v>107</v>
      </c>
      <c r="C3" s="54">
        <v>62158497.579999998</v>
      </c>
      <c r="D3" s="54">
        <v>44577.9</v>
      </c>
      <c r="E3" s="54">
        <v>44577.9</v>
      </c>
      <c r="F3" s="54">
        <v>0</v>
      </c>
      <c r="G3" s="54">
        <v>62158497.579999998</v>
      </c>
      <c r="H3" s="15"/>
    </row>
    <row r="4" spans="1:12" x14ac:dyDescent="0.2">
      <c r="A4" s="15" t="s">
        <v>22</v>
      </c>
      <c r="B4" s="55" t="s">
        <v>108</v>
      </c>
      <c r="C4" s="54">
        <v>1829078.6</v>
      </c>
      <c r="D4" s="54">
        <v>67471.91</v>
      </c>
      <c r="E4" s="54">
        <v>74274.649999999994</v>
      </c>
      <c r="F4" s="54">
        <v>-6802.74</v>
      </c>
      <c r="G4" s="54">
        <v>1822275.86</v>
      </c>
      <c r="H4" s="15"/>
    </row>
    <row r="5" spans="1:12" x14ac:dyDescent="0.2">
      <c r="A5" s="15" t="s">
        <v>22</v>
      </c>
      <c r="B5" s="55" t="s">
        <v>186</v>
      </c>
      <c r="C5" s="54">
        <v>44567.7</v>
      </c>
      <c r="D5" s="54">
        <v>162435.99</v>
      </c>
      <c r="E5" s="54">
        <v>186201.94</v>
      </c>
      <c r="F5" s="54">
        <v>-23765.95</v>
      </c>
      <c r="G5" s="54">
        <v>20801.75</v>
      </c>
      <c r="H5" s="15"/>
    </row>
    <row r="6" spans="1:12" x14ac:dyDescent="0.2">
      <c r="A6" s="15" t="s">
        <v>22</v>
      </c>
      <c r="B6" s="55" t="s">
        <v>187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15"/>
    </row>
    <row r="7" spans="1:12" x14ac:dyDescent="0.2">
      <c r="A7" s="15" t="s">
        <v>22</v>
      </c>
      <c r="B7" s="55" t="s">
        <v>317</v>
      </c>
      <c r="C7" s="54">
        <v>1873646.3</v>
      </c>
      <c r="D7" s="54">
        <v>229907.9</v>
      </c>
      <c r="E7" s="54">
        <v>260476.59</v>
      </c>
      <c r="F7" s="54">
        <v>-30568.69</v>
      </c>
      <c r="G7" s="54">
        <v>1843077.61</v>
      </c>
      <c r="H7" s="15"/>
    </row>
    <row r="8" spans="1:12" x14ac:dyDescent="0.2">
      <c r="A8" s="15" t="s">
        <v>35</v>
      </c>
      <c r="B8" s="55" t="s">
        <v>109</v>
      </c>
      <c r="C8" s="54">
        <v>0</v>
      </c>
      <c r="D8" s="54">
        <v>74274.649999999994</v>
      </c>
      <c r="E8" s="54">
        <v>74274.649999999994</v>
      </c>
      <c r="F8" s="54">
        <v>0</v>
      </c>
      <c r="G8" s="54">
        <v>0</v>
      </c>
      <c r="H8" s="15"/>
    </row>
    <row r="9" spans="1:12" x14ac:dyDescent="0.2">
      <c r="A9" s="2" t="s">
        <v>51</v>
      </c>
      <c r="B9" s="55" t="s">
        <v>110</v>
      </c>
      <c r="C9" s="54">
        <v>44577.9</v>
      </c>
      <c r="D9" s="54">
        <v>20531.91</v>
      </c>
      <c r="E9" s="54">
        <v>44577.9</v>
      </c>
      <c r="F9" s="54">
        <v>-24045.99</v>
      </c>
      <c r="G9" s="54">
        <v>20531.91</v>
      </c>
      <c r="H9" s="2"/>
      <c r="I9" s="49"/>
      <c r="L9" s="15"/>
    </row>
    <row r="10" spans="1:12" x14ac:dyDescent="0.2">
      <c r="A10" s="2" t="s">
        <v>24</v>
      </c>
      <c r="B10" s="55" t="s">
        <v>111</v>
      </c>
      <c r="C10" s="54">
        <v>5929.19</v>
      </c>
      <c r="D10" s="54">
        <v>67827.14</v>
      </c>
      <c r="E10" s="54">
        <v>35301.550000000003</v>
      </c>
      <c r="F10" s="54">
        <v>32525.59</v>
      </c>
      <c r="G10" s="54">
        <v>38454.78</v>
      </c>
      <c r="H10" s="15"/>
      <c r="L10" s="2"/>
    </row>
    <row r="11" spans="1:12" x14ac:dyDescent="0.2">
      <c r="A11" s="2" t="s">
        <v>24</v>
      </c>
      <c r="B11" s="55" t="s">
        <v>112</v>
      </c>
      <c r="C11" s="54">
        <v>6993.08</v>
      </c>
      <c r="D11" s="54">
        <v>6363.77</v>
      </c>
      <c r="E11" s="54">
        <v>7013.48</v>
      </c>
      <c r="F11" s="54">
        <v>-649.71</v>
      </c>
      <c r="G11" s="54">
        <v>6343.37</v>
      </c>
      <c r="L11" s="15"/>
    </row>
    <row r="12" spans="1:12" x14ac:dyDescent="0.2">
      <c r="A12" s="2" t="s">
        <v>24</v>
      </c>
      <c r="B12" s="55" t="s">
        <v>113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2"/>
      <c r="L12" s="2"/>
    </row>
    <row r="13" spans="1:12" x14ac:dyDescent="0.2">
      <c r="A13" s="2" t="s">
        <v>24</v>
      </c>
      <c r="B13" s="55" t="s">
        <v>114</v>
      </c>
      <c r="C13" s="54">
        <v>366990.89</v>
      </c>
      <c r="D13" s="54">
        <v>10096.07</v>
      </c>
      <c r="E13" s="54">
        <v>4183.1499999999996</v>
      </c>
      <c r="F13" s="54">
        <v>5912.92</v>
      </c>
      <c r="G13" s="54">
        <v>372903.81</v>
      </c>
      <c r="H13" s="2"/>
      <c r="L13" s="2"/>
    </row>
    <row r="14" spans="1:12" x14ac:dyDescent="0.2">
      <c r="A14" s="15" t="s">
        <v>22</v>
      </c>
      <c r="B14" s="55" t="s">
        <v>115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2"/>
      <c r="L14" s="2"/>
    </row>
    <row r="15" spans="1:12" x14ac:dyDescent="0.2">
      <c r="A15" s="2" t="s">
        <v>33</v>
      </c>
      <c r="B15" s="55" t="s">
        <v>116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15"/>
      <c r="L15" s="2"/>
    </row>
    <row r="16" spans="1:12" x14ac:dyDescent="0.2">
      <c r="A16" s="2" t="s">
        <v>33</v>
      </c>
      <c r="B16" s="55" t="s">
        <v>117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2"/>
    </row>
    <row r="17" spans="1:8" x14ac:dyDescent="0.2">
      <c r="A17" s="27"/>
      <c r="B17" s="55" t="s">
        <v>318</v>
      </c>
      <c r="C17" s="54">
        <v>64456634.939999998</v>
      </c>
      <c r="D17" s="54">
        <v>453579.34</v>
      </c>
      <c r="E17" s="54">
        <v>470405.22</v>
      </c>
      <c r="F17" s="54">
        <v>-16825.88</v>
      </c>
      <c r="G17" s="54">
        <v>64439809.060000002</v>
      </c>
      <c r="H17" s="15"/>
    </row>
    <row r="18" spans="1:8" x14ac:dyDescent="0.2">
      <c r="A18" s="27"/>
      <c r="B18" s="53" t="s">
        <v>118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2"/>
    </row>
    <row r="19" spans="1:8" x14ac:dyDescent="0.2">
      <c r="A19" s="2" t="s">
        <v>51</v>
      </c>
      <c r="B19" s="55" t="s">
        <v>119</v>
      </c>
      <c r="C19" s="54">
        <v>44577.9</v>
      </c>
      <c r="D19" s="54">
        <v>44577.9</v>
      </c>
      <c r="E19" s="54">
        <v>20531.91</v>
      </c>
      <c r="F19" s="54">
        <v>-24045.99</v>
      </c>
      <c r="G19" s="54">
        <v>20531.91</v>
      </c>
    </row>
    <row r="20" spans="1:8" x14ac:dyDescent="0.2">
      <c r="A20" s="2" t="s">
        <v>28</v>
      </c>
      <c r="B20" s="55" t="s">
        <v>120</v>
      </c>
      <c r="C20" s="54">
        <v>0</v>
      </c>
      <c r="D20" s="54">
        <v>67471.91</v>
      </c>
      <c r="E20" s="54">
        <v>67471.91</v>
      </c>
      <c r="F20" s="54">
        <v>0</v>
      </c>
      <c r="G20" s="54">
        <v>0</v>
      </c>
    </row>
    <row r="21" spans="1:8" x14ac:dyDescent="0.2">
      <c r="A21" s="2" t="s">
        <v>27</v>
      </c>
      <c r="B21" s="55" t="s">
        <v>121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2"/>
    </row>
    <row r="22" spans="1:8" x14ac:dyDescent="0.2">
      <c r="A22" s="2" t="s">
        <v>24</v>
      </c>
      <c r="B22" s="55" t="s">
        <v>122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15"/>
    </row>
    <row r="23" spans="1:8" x14ac:dyDescent="0.2">
      <c r="A23" s="2" t="s">
        <v>33</v>
      </c>
      <c r="B23" s="55" t="s">
        <v>123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8" x14ac:dyDescent="0.2">
      <c r="A24" s="2" t="s">
        <v>24</v>
      </c>
      <c r="B24" s="55" t="s">
        <v>124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2"/>
    </row>
    <row r="25" spans="1:8" x14ac:dyDescent="0.2">
      <c r="A25" s="15" t="s">
        <v>22</v>
      </c>
      <c r="B25" s="55" t="s">
        <v>125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15"/>
    </row>
    <row r="26" spans="1:8" x14ac:dyDescent="0.2">
      <c r="A26" s="15" t="s">
        <v>33</v>
      </c>
      <c r="B26" s="55" t="s">
        <v>126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15"/>
    </row>
    <row r="27" spans="1:8" x14ac:dyDescent="0.2">
      <c r="A27" s="2" t="s">
        <v>33</v>
      </c>
      <c r="B27" s="55" t="s">
        <v>127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2"/>
    </row>
    <row r="28" spans="1:8" x14ac:dyDescent="0.2">
      <c r="A28" s="27"/>
      <c r="B28" s="55" t="s">
        <v>319</v>
      </c>
      <c r="C28" s="54">
        <v>44577.9</v>
      </c>
      <c r="D28" s="54">
        <v>112049.81</v>
      </c>
      <c r="E28" s="54">
        <v>88003.82</v>
      </c>
      <c r="F28" s="54">
        <v>-24045.99</v>
      </c>
      <c r="G28" s="54">
        <v>20531.91</v>
      </c>
      <c r="H28" s="2"/>
    </row>
    <row r="29" spans="1:8" x14ac:dyDescent="0.2">
      <c r="A29" s="27"/>
      <c r="B29" s="55" t="s">
        <v>320</v>
      </c>
      <c r="C29" s="54">
        <v>64412057.039999999</v>
      </c>
      <c r="D29" s="54">
        <v>565629.15</v>
      </c>
      <c r="E29" s="54">
        <v>558409.04</v>
      </c>
      <c r="F29" s="54">
        <v>7220.11</v>
      </c>
      <c r="G29" s="54">
        <v>64419277.149999999</v>
      </c>
      <c r="H29" s="2"/>
    </row>
    <row r="30" spans="1:8" x14ac:dyDescent="0.2">
      <c r="A30" s="27"/>
      <c r="B30" s="53" t="s">
        <v>128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8" x14ac:dyDescent="0.2">
      <c r="A31" s="15" t="s">
        <v>22</v>
      </c>
      <c r="B31" s="55" t="s">
        <v>129</v>
      </c>
      <c r="C31" s="54">
        <v>29570908.190000001</v>
      </c>
      <c r="D31" s="54">
        <v>1955711.65</v>
      </c>
      <c r="E31" s="54">
        <v>19731.87</v>
      </c>
      <c r="F31" s="54">
        <v>1935979.78</v>
      </c>
      <c r="G31" s="54">
        <v>31506887.969999999</v>
      </c>
    </row>
    <row r="32" spans="1:8" x14ac:dyDescent="0.2">
      <c r="A32" s="15" t="s">
        <v>22</v>
      </c>
      <c r="B32" s="55" t="s">
        <v>130</v>
      </c>
      <c r="C32" s="54">
        <v>162.19</v>
      </c>
      <c r="D32" s="54">
        <v>-166.4</v>
      </c>
      <c r="E32" s="54">
        <v>136.22999999999999</v>
      </c>
      <c r="F32" s="54">
        <v>-302.63</v>
      </c>
      <c r="G32" s="54">
        <v>-140.44</v>
      </c>
    </row>
    <row r="33" spans="1:8" x14ac:dyDescent="0.2">
      <c r="A33" s="15" t="s">
        <v>22</v>
      </c>
      <c r="B33" s="55" t="s">
        <v>131</v>
      </c>
      <c r="C33" s="54">
        <v>-9729.69</v>
      </c>
      <c r="D33" s="54">
        <v>267.06</v>
      </c>
      <c r="E33" s="54">
        <v>-401.18</v>
      </c>
      <c r="F33" s="54">
        <v>668.24</v>
      </c>
      <c r="G33" s="54">
        <v>-9061.4500000000007</v>
      </c>
      <c r="H33" s="15"/>
    </row>
    <row r="34" spans="1:8" x14ac:dyDescent="0.2">
      <c r="A34" s="15" t="s">
        <v>35</v>
      </c>
      <c r="B34" s="55" t="s">
        <v>132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5"/>
    </row>
    <row r="35" spans="1:8" x14ac:dyDescent="0.2">
      <c r="A35" s="2" t="s">
        <v>28</v>
      </c>
      <c r="B35" s="55" t="s">
        <v>133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5"/>
    </row>
    <row r="36" spans="1:8" x14ac:dyDescent="0.2">
      <c r="A36" s="2" t="s">
        <v>28</v>
      </c>
      <c r="B36" s="55" t="s">
        <v>134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15"/>
    </row>
    <row r="37" spans="1:8" x14ac:dyDescent="0.2">
      <c r="A37" s="2" t="s">
        <v>51</v>
      </c>
      <c r="B37" s="55" t="s">
        <v>135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2"/>
    </row>
    <row r="38" spans="1:8" x14ac:dyDescent="0.2">
      <c r="A38" s="2" t="s">
        <v>51</v>
      </c>
      <c r="B38" s="55" t="s">
        <v>136</v>
      </c>
      <c r="C38" s="54">
        <v>-43.81</v>
      </c>
      <c r="D38" s="54">
        <v>-0.02</v>
      </c>
      <c r="E38" s="54">
        <v>-22.66</v>
      </c>
      <c r="F38" s="54">
        <v>22.64</v>
      </c>
      <c r="G38" s="54">
        <v>-21.17</v>
      </c>
      <c r="H38" s="15"/>
    </row>
    <row r="39" spans="1:8" x14ac:dyDescent="0.2">
      <c r="A39" s="2" t="s">
        <v>51</v>
      </c>
      <c r="B39" s="55" t="s">
        <v>137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2"/>
    </row>
    <row r="40" spans="1:8" x14ac:dyDescent="0.2">
      <c r="A40" s="2" t="s">
        <v>51</v>
      </c>
      <c r="B40" s="55" t="s">
        <v>138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2"/>
    </row>
    <row r="41" spans="1:8" x14ac:dyDescent="0.2">
      <c r="A41" s="67" t="s">
        <v>50</v>
      </c>
      <c r="B41" s="55" t="s">
        <v>321</v>
      </c>
      <c r="C41" s="54">
        <v>29561296.879999999</v>
      </c>
      <c r="D41" s="54">
        <v>1955812.29</v>
      </c>
      <c r="E41" s="54">
        <v>19444.259999999998</v>
      </c>
      <c r="F41" s="54">
        <v>1936368.03</v>
      </c>
      <c r="G41" s="54">
        <v>31497664.91</v>
      </c>
      <c r="H41" s="2"/>
    </row>
    <row r="42" spans="1:8" x14ac:dyDescent="0.2">
      <c r="A42" s="67" t="s">
        <v>50</v>
      </c>
      <c r="B42" s="55" t="s">
        <v>322</v>
      </c>
      <c r="C42" s="54">
        <v>93973353.920000002</v>
      </c>
      <c r="D42" s="54">
        <v>2521441.44</v>
      </c>
      <c r="E42" s="54">
        <v>577853.30000000005</v>
      </c>
      <c r="F42" s="54">
        <v>1943588.14</v>
      </c>
      <c r="G42" s="54">
        <v>95916942.060000002</v>
      </c>
    </row>
    <row r="43" spans="1:8" x14ac:dyDescent="0.2">
      <c r="A43" s="68" t="s">
        <v>50</v>
      </c>
      <c r="B43" s="53" t="s">
        <v>139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</row>
    <row r="44" spans="1:8" x14ac:dyDescent="0.2">
      <c r="A44" s="68" t="s">
        <v>50</v>
      </c>
      <c r="B44" s="55" t="s">
        <v>140</v>
      </c>
      <c r="C44" s="54">
        <v>429332.7</v>
      </c>
      <c r="D44" s="54">
        <v>0</v>
      </c>
      <c r="E44" s="54">
        <v>76079.06</v>
      </c>
      <c r="F44" s="54">
        <v>76079.06</v>
      </c>
      <c r="G44" s="54">
        <v>505411.76</v>
      </c>
    </row>
    <row r="45" spans="1:8" ht="15" x14ac:dyDescent="0.25">
      <c r="A45" s="25"/>
      <c r="B45" s="55" t="s">
        <v>141</v>
      </c>
      <c r="C45" s="54">
        <v>57049.52</v>
      </c>
      <c r="D45" s="54">
        <v>20.399999999999999</v>
      </c>
      <c r="E45" s="54">
        <v>6363.77</v>
      </c>
      <c r="F45" s="54">
        <v>6343.37</v>
      </c>
      <c r="G45" s="54">
        <v>63392.89</v>
      </c>
    </row>
    <row r="46" spans="1:8" x14ac:dyDescent="0.2">
      <c r="A46" s="68" t="s">
        <v>50</v>
      </c>
      <c r="B46" s="55" t="s">
        <v>142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</row>
    <row r="47" spans="1:8" x14ac:dyDescent="0.2">
      <c r="A47" s="68" t="s">
        <v>50</v>
      </c>
      <c r="B47" s="55" t="s">
        <v>143</v>
      </c>
      <c r="C47" s="54">
        <v>-999.84</v>
      </c>
      <c r="D47" s="54">
        <v>0</v>
      </c>
      <c r="E47" s="54">
        <v>27.67</v>
      </c>
      <c r="F47" s="54">
        <v>27.67</v>
      </c>
      <c r="G47" s="54">
        <v>-972.17</v>
      </c>
    </row>
    <row r="48" spans="1:8" x14ac:dyDescent="0.2">
      <c r="A48" s="68" t="s">
        <v>50</v>
      </c>
      <c r="B48" s="55" t="s">
        <v>144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</row>
    <row r="49" spans="1:7" x14ac:dyDescent="0.2">
      <c r="A49" s="68" t="s">
        <v>50</v>
      </c>
      <c r="B49" s="55" t="s">
        <v>145</v>
      </c>
      <c r="C49" s="54">
        <v>2482.48</v>
      </c>
      <c r="D49" s="54">
        <v>0</v>
      </c>
      <c r="E49" s="54">
        <v>0</v>
      </c>
      <c r="F49" s="54">
        <v>0</v>
      </c>
      <c r="G49" s="54">
        <v>2482.48</v>
      </c>
    </row>
    <row r="50" spans="1:7" x14ac:dyDescent="0.2">
      <c r="A50" s="68" t="s">
        <v>50</v>
      </c>
      <c r="B50" s="55" t="s">
        <v>146</v>
      </c>
      <c r="C50" s="54">
        <v>239.88</v>
      </c>
      <c r="D50" s="54">
        <v>0</v>
      </c>
      <c r="E50" s="54">
        <v>0</v>
      </c>
      <c r="F50" s="54">
        <v>0</v>
      </c>
      <c r="G50" s="54">
        <v>239.88</v>
      </c>
    </row>
    <row r="51" spans="1:7" x14ac:dyDescent="0.2">
      <c r="A51" s="68" t="s">
        <v>50</v>
      </c>
      <c r="B51" s="55" t="s">
        <v>147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</row>
    <row r="52" spans="1:7" x14ac:dyDescent="0.2">
      <c r="A52" s="68" t="s">
        <v>50</v>
      </c>
      <c r="B52" s="55" t="s">
        <v>148</v>
      </c>
      <c r="C52" s="54">
        <v>-1342.02</v>
      </c>
      <c r="D52" s="54">
        <v>14.71</v>
      </c>
      <c r="E52" s="54">
        <v>0</v>
      </c>
      <c r="F52" s="54">
        <v>-14.71</v>
      </c>
      <c r="G52" s="54">
        <v>-1356.73</v>
      </c>
    </row>
    <row r="53" spans="1:7" x14ac:dyDescent="0.2">
      <c r="A53" s="68" t="s">
        <v>50</v>
      </c>
      <c r="B53" s="55" t="s">
        <v>149</v>
      </c>
      <c r="C53" s="54">
        <v>640.77</v>
      </c>
      <c r="D53" s="54">
        <v>0</v>
      </c>
      <c r="E53" s="54">
        <v>137.22</v>
      </c>
      <c r="F53" s="54">
        <v>137.22</v>
      </c>
      <c r="G53" s="54">
        <v>777.99</v>
      </c>
    </row>
    <row r="54" spans="1:7" x14ac:dyDescent="0.2">
      <c r="A54" s="68" t="s">
        <v>50</v>
      </c>
      <c r="B54" s="55" t="s">
        <v>150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</row>
    <row r="55" spans="1:7" x14ac:dyDescent="0.2">
      <c r="A55" s="68" t="s">
        <v>50</v>
      </c>
      <c r="B55" s="55" t="s">
        <v>151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</row>
    <row r="56" spans="1:7" x14ac:dyDescent="0.2">
      <c r="A56" s="68" t="s">
        <v>50</v>
      </c>
      <c r="B56" s="55" t="s">
        <v>152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</row>
    <row r="57" spans="1:7" x14ac:dyDescent="0.2">
      <c r="A57" s="68" t="s">
        <v>50</v>
      </c>
      <c r="B57" s="55" t="s">
        <v>153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</row>
    <row r="58" spans="1:7" x14ac:dyDescent="0.2">
      <c r="A58" s="68" t="s">
        <v>50</v>
      </c>
      <c r="B58" s="55" t="s">
        <v>154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</row>
    <row r="59" spans="1:7" ht="15" x14ac:dyDescent="0.25">
      <c r="A59" s="25"/>
      <c r="B59" s="55" t="s">
        <v>155</v>
      </c>
      <c r="C59" s="54">
        <v>26.39</v>
      </c>
      <c r="D59" s="54">
        <v>0</v>
      </c>
      <c r="E59" s="54">
        <v>0</v>
      </c>
      <c r="F59" s="54">
        <v>0</v>
      </c>
      <c r="G59" s="54">
        <v>26.39</v>
      </c>
    </row>
    <row r="60" spans="1:7" x14ac:dyDescent="0.2">
      <c r="A60" s="68" t="s">
        <v>50</v>
      </c>
      <c r="B60" s="55" t="s">
        <v>156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</row>
    <row r="61" spans="1:7" x14ac:dyDescent="0.2">
      <c r="A61" s="68" t="s">
        <v>50</v>
      </c>
      <c r="B61" s="55" t="s">
        <v>157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</row>
    <row r="62" spans="1:7" x14ac:dyDescent="0.2">
      <c r="A62" s="68" t="s">
        <v>50</v>
      </c>
      <c r="B62" s="55" t="s">
        <v>158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</row>
    <row r="63" spans="1:7" x14ac:dyDescent="0.2">
      <c r="A63" s="68" t="s">
        <v>50</v>
      </c>
      <c r="B63" s="55" t="s">
        <v>323</v>
      </c>
      <c r="C63" s="54">
        <v>487429.88</v>
      </c>
      <c r="D63" s="54">
        <v>35.11</v>
      </c>
      <c r="E63" s="54">
        <v>82607.72</v>
      </c>
      <c r="F63" s="54">
        <v>82572.61</v>
      </c>
      <c r="G63" s="54">
        <v>570002.49</v>
      </c>
    </row>
    <row r="64" spans="1:7" x14ac:dyDescent="0.2">
      <c r="A64" s="68" t="s">
        <v>50</v>
      </c>
      <c r="B64" s="53" t="s">
        <v>159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</row>
    <row r="65" spans="1:7" x14ac:dyDescent="0.2">
      <c r="A65" s="68" t="s">
        <v>50</v>
      </c>
      <c r="B65" s="55" t="s">
        <v>160</v>
      </c>
      <c r="C65" s="54">
        <v>174908.5</v>
      </c>
      <c r="D65" s="54">
        <v>74274.64</v>
      </c>
      <c r="E65" s="54">
        <v>0</v>
      </c>
      <c r="F65" s="54">
        <v>74274.64</v>
      </c>
      <c r="G65" s="54">
        <v>249183.14</v>
      </c>
    </row>
    <row r="66" spans="1:7" x14ac:dyDescent="0.2">
      <c r="A66" s="68" t="s">
        <v>50</v>
      </c>
      <c r="B66" s="55" t="s">
        <v>161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</row>
    <row r="67" spans="1:7" x14ac:dyDescent="0.2">
      <c r="A67" s="68" t="s">
        <v>50</v>
      </c>
      <c r="B67" s="55" t="s">
        <v>162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</row>
    <row r="68" spans="1:7" x14ac:dyDescent="0.2">
      <c r="A68" s="68" t="s">
        <v>50</v>
      </c>
      <c r="B68" s="55" t="s">
        <v>163</v>
      </c>
      <c r="C68" s="54">
        <v>21406.400000000001</v>
      </c>
      <c r="D68" s="54">
        <v>1077.8599999999999</v>
      </c>
      <c r="E68" s="54">
        <v>0</v>
      </c>
      <c r="F68" s="54">
        <v>1077.8599999999999</v>
      </c>
      <c r="G68" s="54">
        <v>22484.26</v>
      </c>
    </row>
    <row r="69" spans="1:7" x14ac:dyDescent="0.2">
      <c r="A69" s="68" t="s">
        <v>50</v>
      </c>
      <c r="B69" s="55" t="s">
        <v>164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</row>
    <row r="70" spans="1:7" x14ac:dyDescent="0.2">
      <c r="A70" s="68" t="s">
        <v>50</v>
      </c>
      <c r="B70" s="55" t="s">
        <v>324</v>
      </c>
      <c r="C70" s="54">
        <v>196314.9</v>
      </c>
      <c r="D70" s="54">
        <v>75352.5</v>
      </c>
      <c r="E70" s="54">
        <v>0</v>
      </c>
      <c r="F70" s="54">
        <v>75352.5</v>
      </c>
      <c r="G70" s="54">
        <v>271667.40000000002</v>
      </c>
    </row>
    <row r="71" spans="1:7" ht="15" x14ac:dyDescent="0.25">
      <c r="A71" s="25"/>
      <c r="B71" s="55" t="s">
        <v>325</v>
      </c>
      <c r="C71" s="54">
        <v>291114.98</v>
      </c>
      <c r="D71" s="54">
        <v>75387.61</v>
      </c>
      <c r="E71" s="54">
        <v>82607.72</v>
      </c>
      <c r="F71" s="54">
        <v>7220.11</v>
      </c>
      <c r="G71" s="54">
        <v>298335.09000000003</v>
      </c>
    </row>
    <row r="72" spans="1:7" x14ac:dyDescent="0.2">
      <c r="A72" s="68" t="s">
        <v>50</v>
      </c>
      <c r="B72" s="53" t="s">
        <v>165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</row>
    <row r="73" spans="1:7" x14ac:dyDescent="0.2">
      <c r="A73" s="68" t="s">
        <v>50</v>
      </c>
      <c r="B73" s="55" t="s">
        <v>166</v>
      </c>
      <c r="C73" s="54">
        <v>79454498.920000002</v>
      </c>
      <c r="D73" s="54">
        <v>0</v>
      </c>
      <c r="E73" s="54">
        <v>0</v>
      </c>
      <c r="F73" s="54">
        <v>0</v>
      </c>
      <c r="G73" s="54">
        <v>79454498.920000002</v>
      </c>
    </row>
    <row r="74" spans="1:7" x14ac:dyDescent="0.2">
      <c r="A74" s="68" t="s">
        <v>50</v>
      </c>
      <c r="B74" s="55" t="s">
        <v>326</v>
      </c>
      <c r="C74" s="54">
        <v>291114.98</v>
      </c>
      <c r="D74" s="54">
        <v>75387.61</v>
      </c>
      <c r="E74" s="54">
        <v>82607.72</v>
      </c>
      <c r="F74" s="54">
        <v>7220.11</v>
      </c>
      <c r="G74" s="54">
        <v>298335.09000000003</v>
      </c>
    </row>
    <row r="75" spans="1:7" ht="15" x14ac:dyDescent="0.25">
      <c r="A75" s="25"/>
      <c r="B75" s="55" t="s">
        <v>167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</row>
    <row r="76" spans="1:7" x14ac:dyDescent="0.2">
      <c r="A76" s="68" t="s">
        <v>50</v>
      </c>
      <c r="B76" s="55" t="s">
        <v>168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</row>
    <row r="77" spans="1:7" x14ac:dyDescent="0.2">
      <c r="A77" s="68" t="s">
        <v>50</v>
      </c>
      <c r="B77" s="55" t="s">
        <v>169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</row>
    <row r="78" spans="1:7" x14ac:dyDescent="0.2">
      <c r="A78" s="68" t="s">
        <v>50</v>
      </c>
      <c r="B78" s="55" t="s">
        <v>170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</row>
    <row r="79" spans="1:7" x14ac:dyDescent="0.2">
      <c r="A79" s="68" t="s">
        <v>50</v>
      </c>
      <c r="B79" s="55" t="s">
        <v>171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</row>
    <row r="80" spans="1:7" x14ac:dyDescent="0.2">
      <c r="A80" s="68" t="s">
        <v>50</v>
      </c>
      <c r="B80" s="55" t="s">
        <v>172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</row>
    <row r="81" spans="1:7" x14ac:dyDescent="0.2">
      <c r="A81" s="68" t="s">
        <v>50</v>
      </c>
      <c r="B81" s="55" t="s">
        <v>173</v>
      </c>
      <c r="C81" s="54">
        <v>125274.47</v>
      </c>
      <c r="D81" s="54">
        <v>0</v>
      </c>
      <c r="E81" s="54">
        <v>20531.91</v>
      </c>
      <c r="F81" s="54">
        <v>20531.91</v>
      </c>
      <c r="G81" s="54">
        <v>145806.38</v>
      </c>
    </row>
    <row r="82" spans="1:7" x14ac:dyDescent="0.2">
      <c r="A82" s="68" t="s">
        <v>50</v>
      </c>
      <c r="B82" s="55" t="s">
        <v>174</v>
      </c>
      <c r="C82" s="54">
        <v>-125274.47</v>
      </c>
      <c r="D82" s="54">
        <v>20531.91</v>
      </c>
      <c r="E82" s="54">
        <v>0</v>
      </c>
      <c r="F82" s="54">
        <v>-20531.91</v>
      </c>
      <c r="G82" s="54">
        <v>-145806.38</v>
      </c>
    </row>
    <row r="83" spans="1:7" x14ac:dyDescent="0.2">
      <c r="A83" s="68" t="s">
        <v>50</v>
      </c>
      <c r="B83" s="55" t="s">
        <v>327</v>
      </c>
      <c r="C83" s="54">
        <v>0</v>
      </c>
      <c r="D83" s="54">
        <v>20531.91</v>
      </c>
      <c r="E83" s="54">
        <v>20531.91</v>
      </c>
      <c r="F83" s="54">
        <v>0</v>
      </c>
      <c r="G83" s="54">
        <v>0</v>
      </c>
    </row>
    <row r="84" spans="1:7" x14ac:dyDescent="0.2">
      <c r="A84" s="68" t="s">
        <v>50</v>
      </c>
      <c r="B84" s="55" t="s">
        <v>175</v>
      </c>
      <c r="C84" s="54">
        <v>6593752.54</v>
      </c>
      <c r="D84" s="54">
        <v>0</v>
      </c>
      <c r="E84" s="54">
        <v>0</v>
      </c>
      <c r="F84" s="54">
        <v>0</v>
      </c>
      <c r="G84" s="54">
        <v>6593752.54</v>
      </c>
    </row>
    <row r="85" spans="1:7" x14ac:dyDescent="0.2">
      <c r="A85" s="68" t="s">
        <v>50</v>
      </c>
      <c r="B85" s="55" t="s">
        <v>176</v>
      </c>
      <c r="C85" s="54">
        <v>-1533.6</v>
      </c>
      <c r="D85" s="54">
        <v>0</v>
      </c>
      <c r="E85" s="54">
        <v>0</v>
      </c>
      <c r="F85" s="54">
        <v>0</v>
      </c>
      <c r="G85" s="54">
        <v>-1533.6</v>
      </c>
    </row>
    <row r="86" spans="1:7" x14ac:dyDescent="0.2">
      <c r="A86" s="68" t="s">
        <v>50</v>
      </c>
      <c r="B86" s="55" t="s">
        <v>328</v>
      </c>
      <c r="C86" s="54">
        <v>6592218.9400000004</v>
      </c>
      <c r="D86" s="54">
        <v>0</v>
      </c>
      <c r="E86" s="54">
        <v>0</v>
      </c>
      <c r="F86" s="54">
        <v>0</v>
      </c>
      <c r="G86" s="54">
        <v>6592218.9400000004</v>
      </c>
    </row>
    <row r="87" spans="1:7" x14ac:dyDescent="0.2">
      <c r="A87" s="68" t="s">
        <v>50</v>
      </c>
      <c r="B87" s="55" t="s">
        <v>177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</row>
    <row r="88" spans="1:7" x14ac:dyDescent="0.2">
      <c r="A88" s="68" t="s">
        <v>50</v>
      </c>
      <c r="B88" s="55" t="s">
        <v>178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</row>
    <row r="89" spans="1:7" x14ac:dyDescent="0.2">
      <c r="A89" s="68" t="s">
        <v>50</v>
      </c>
      <c r="B89" s="55" t="s">
        <v>179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</row>
    <row r="90" spans="1:7" x14ac:dyDescent="0.2">
      <c r="A90" s="68" t="s">
        <v>50</v>
      </c>
      <c r="B90" s="55" t="s">
        <v>180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</row>
    <row r="91" spans="1:7" x14ac:dyDescent="0.2">
      <c r="A91" s="68" t="s">
        <v>50</v>
      </c>
      <c r="B91" s="55" t="s">
        <v>181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</row>
    <row r="92" spans="1:7" x14ac:dyDescent="0.2">
      <c r="A92" s="68" t="s">
        <v>50</v>
      </c>
      <c r="B92" s="55" t="s">
        <v>329</v>
      </c>
      <c r="C92" s="54">
        <v>-21925775.800000001</v>
      </c>
      <c r="D92" s="54">
        <v>0</v>
      </c>
      <c r="E92" s="54">
        <v>0</v>
      </c>
      <c r="F92" s="54">
        <v>0</v>
      </c>
      <c r="G92" s="54">
        <v>-21925775.800000001</v>
      </c>
    </row>
    <row r="93" spans="1:7" x14ac:dyDescent="0.2">
      <c r="A93" s="68" t="s">
        <v>50</v>
      </c>
      <c r="B93" s="55" t="s">
        <v>330</v>
      </c>
      <c r="C93" s="54">
        <v>64412057.039999999</v>
      </c>
      <c r="D93" s="54">
        <v>95919.52</v>
      </c>
      <c r="E93" s="54">
        <v>103139.63</v>
      </c>
      <c r="F93" s="54">
        <v>7220.11</v>
      </c>
      <c r="G93" s="54">
        <v>64419277.149999999</v>
      </c>
    </row>
    <row r="94" spans="1:7" ht="15" x14ac:dyDescent="0.25">
      <c r="A94" s="25"/>
      <c r="B94" s="55" t="s">
        <v>182</v>
      </c>
      <c r="C94" s="54">
        <v>29561296.879999999</v>
      </c>
      <c r="D94" s="54">
        <v>19444.259999999998</v>
      </c>
      <c r="E94" s="54">
        <v>1955812.29</v>
      </c>
      <c r="F94" s="54">
        <v>1936368.03</v>
      </c>
      <c r="G94" s="54">
        <v>31497664.91</v>
      </c>
    </row>
    <row r="95" spans="1:7" x14ac:dyDescent="0.2">
      <c r="A95" s="68" t="s">
        <v>50</v>
      </c>
      <c r="B95" s="55" t="s">
        <v>331</v>
      </c>
      <c r="C95" s="54">
        <v>93973353.920000002</v>
      </c>
      <c r="D95" s="54">
        <v>115363.78</v>
      </c>
      <c r="E95" s="54">
        <v>2058951.92</v>
      </c>
      <c r="F95" s="54">
        <v>1943588.14</v>
      </c>
      <c r="G95" s="54">
        <v>95916942.060000002</v>
      </c>
    </row>
    <row r="96" spans="1:7" x14ac:dyDescent="0.2">
      <c r="A96" s="68" t="s">
        <v>50</v>
      </c>
      <c r="B96" s="55" t="s">
        <v>332</v>
      </c>
      <c r="C96" s="54">
        <v>64456634.939999998</v>
      </c>
      <c r="D96" s="54">
        <v>453579.34</v>
      </c>
      <c r="E96" s="54">
        <v>470405.22</v>
      </c>
      <c r="F96" s="54">
        <v>-16825.88</v>
      </c>
      <c r="G96" s="54">
        <v>64439809.060000002</v>
      </c>
    </row>
    <row r="97" spans="1:7" x14ac:dyDescent="0.2">
      <c r="A97" s="68" t="s">
        <v>50</v>
      </c>
      <c r="B97" s="55" t="s">
        <v>333</v>
      </c>
      <c r="C97" s="54">
        <v>44577.9</v>
      </c>
      <c r="D97" s="54">
        <v>112049.81</v>
      </c>
      <c r="E97" s="54">
        <v>88003.82</v>
      </c>
      <c r="F97" s="54">
        <v>-24045.99</v>
      </c>
      <c r="G97" s="54">
        <v>20531.91</v>
      </c>
    </row>
    <row r="98" spans="1:7" x14ac:dyDescent="0.2">
      <c r="A98" s="68" t="s">
        <v>50</v>
      </c>
      <c r="B98" s="55" t="s">
        <v>334</v>
      </c>
      <c r="C98" s="54">
        <v>64412057.039999999</v>
      </c>
      <c r="D98" s="54">
        <v>95919.52</v>
      </c>
      <c r="E98" s="54">
        <v>103139.63</v>
      </c>
      <c r="F98" s="54">
        <v>7220.11</v>
      </c>
      <c r="G98" s="54">
        <v>64419277.149999999</v>
      </c>
    </row>
    <row r="99" spans="1:7" x14ac:dyDescent="0.2">
      <c r="A99" s="68" t="s">
        <v>50</v>
      </c>
      <c r="B99" s="55" t="s">
        <v>335</v>
      </c>
      <c r="C99" s="54">
        <v>0</v>
      </c>
      <c r="D99" s="54">
        <v>2636805.2200000002</v>
      </c>
      <c r="E99" s="54">
        <v>2636805.2200000002</v>
      </c>
      <c r="F99" s="54">
        <v>0</v>
      </c>
      <c r="G99" s="54">
        <v>0</v>
      </c>
    </row>
    <row r="100" spans="1:7" x14ac:dyDescent="0.2">
      <c r="A100" s="68" t="s">
        <v>50</v>
      </c>
      <c r="B100" s="55" t="s">
        <v>336</v>
      </c>
      <c r="C100" s="54">
        <v>93593440.760000005</v>
      </c>
      <c r="D100" s="54">
        <v>2230298.09</v>
      </c>
      <c r="E100" s="54">
        <v>324498.75</v>
      </c>
      <c r="F100" s="54">
        <v>1905799.34</v>
      </c>
      <c r="G100" s="54">
        <v>95499240.099999994</v>
      </c>
    </row>
    <row r="101" spans="1:7" x14ac:dyDescent="0.2">
      <c r="A101" s="68" t="s">
        <v>50</v>
      </c>
      <c r="B101" s="55" t="s">
        <v>337</v>
      </c>
      <c r="C101" s="54">
        <v>93973353.920000002</v>
      </c>
      <c r="D101" s="54">
        <v>2521441.44</v>
      </c>
      <c r="E101" s="54">
        <v>577853.30000000005</v>
      </c>
      <c r="F101" s="54">
        <v>1943588.14</v>
      </c>
      <c r="G101" s="54">
        <v>95916942.060000002</v>
      </c>
    </row>
    <row r="102" spans="1:7" x14ac:dyDescent="0.2">
      <c r="A102" s="68" t="s">
        <v>50</v>
      </c>
      <c r="B102" s="55" t="s">
        <v>183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</row>
    <row r="103" spans="1:7" x14ac:dyDescent="0.2">
      <c r="A103" s="68" t="s">
        <v>50</v>
      </c>
      <c r="B103" s="55" t="s">
        <v>184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</row>
    <row r="104" spans="1:7" x14ac:dyDescent="0.2">
      <c r="A104" s="68" t="s">
        <v>50</v>
      </c>
      <c r="B104" s="55" t="s">
        <v>338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</row>
    <row r="105" spans="1:7" x14ac:dyDescent="0.2">
      <c r="A105" s="68" t="s">
        <v>50</v>
      </c>
      <c r="B105" s="55" t="s">
        <v>185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</row>
    <row r="106" spans="1:7" x14ac:dyDescent="0.2">
      <c r="B106" t="s">
        <v>339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x14ac:dyDescent="0.2">
      <c r="B107" t="s">
        <v>340</v>
      </c>
      <c r="C107">
        <v>36164822.920000002</v>
      </c>
      <c r="D107">
        <v>19020.419999999998</v>
      </c>
      <c r="E107">
        <v>1956079.33</v>
      </c>
      <c r="F107">
        <v>1935677.15</v>
      </c>
      <c r="G107">
        <v>38100500.07</v>
      </c>
    </row>
    <row r="108" spans="1:7" x14ac:dyDescent="0.2">
      <c r="B108" t="s">
        <v>341</v>
      </c>
      <c r="C108">
        <v>57528723.119999997</v>
      </c>
      <c r="D108">
        <v>20531.91</v>
      </c>
      <c r="E108">
        <v>20531.91</v>
      </c>
      <c r="F108">
        <v>0</v>
      </c>
      <c r="G108">
        <v>57528723.119999997</v>
      </c>
    </row>
    <row r="109" spans="1:7" x14ac:dyDescent="0.2">
      <c r="B109" t="s">
        <v>342</v>
      </c>
      <c r="C109" s="50">
        <v>0</v>
      </c>
      <c r="D109">
        <v>0</v>
      </c>
      <c r="E109">
        <v>0</v>
      </c>
      <c r="F109">
        <v>0</v>
      </c>
      <c r="G109">
        <v>0</v>
      </c>
    </row>
    <row r="110" spans="1:7" x14ac:dyDescent="0.2">
      <c r="B110" t="s">
        <v>342</v>
      </c>
      <c r="C110">
        <v>0</v>
      </c>
      <c r="D110">
        <v>0</v>
      </c>
      <c r="E110" s="50">
        <v>0</v>
      </c>
      <c r="F110" s="50">
        <v>0</v>
      </c>
      <c r="G110">
        <v>0</v>
      </c>
    </row>
    <row r="111" spans="1:7" x14ac:dyDescent="0.2">
      <c r="B111" t="s">
        <v>343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 x14ac:dyDescent="0.2">
      <c r="B112" t="s">
        <v>344</v>
      </c>
      <c r="C112">
        <v>290093.71000000002</v>
      </c>
      <c r="D112">
        <v>75372.899999999994</v>
      </c>
      <c r="E112">
        <v>82442.83</v>
      </c>
      <c r="F112" s="50">
        <v>7069.93</v>
      </c>
      <c r="G112">
        <v>297163.64</v>
      </c>
    </row>
    <row r="113" spans="2:7" x14ac:dyDescent="0.2">
      <c r="B113" t="s">
        <v>345</v>
      </c>
      <c r="C113">
        <v>-8752.23</v>
      </c>
      <c r="D113">
        <v>-409.13</v>
      </c>
      <c r="E113">
        <v>431.93</v>
      </c>
      <c r="F113">
        <v>841.06</v>
      </c>
      <c r="G113">
        <v>-7911.17</v>
      </c>
    </row>
    <row r="114" spans="2:7" x14ac:dyDescent="0.2">
      <c r="B114" t="s">
        <v>346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2:7" x14ac:dyDescent="0.2">
      <c r="B115" t="s">
        <v>347</v>
      </c>
      <c r="C115">
        <v>-1533.6</v>
      </c>
      <c r="D115">
        <v>0</v>
      </c>
      <c r="E115">
        <v>0</v>
      </c>
      <c r="F115">
        <v>0</v>
      </c>
      <c r="G115">
        <v>-1533.6</v>
      </c>
    </row>
    <row r="116" spans="2:7" x14ac:dyDescent="0.2">
      <c r="B116" t="s">
        <v>348</v>
      </c>
      <c r="C116">
        <v>486408.61</v>
      </c>
      <c r="D116">
        <v>20.399999999999999</v>
      </c>
      <c r="E116">
        <v>82442.83</v>
      </c>
      <c r="F116">
        <v>82422.429999999993</v>
      </c>
      <c r="G116">
        <v>568831.04</v>
      </c>
    </row>
    <row r="117" spans="2:7" x14ac:dyDescent="0.2">
      <c r="B117" t="s">
        <v>349</v>
      </c>
      <c r="C117">
        <v>196314.9</v>
      </c>
      <c r="D117">
        <v>75352.5</v>
      </c>
      <c r="E117">
        <v>0</v>
      </c>
      <c r="F117">
        <v>75352.5</v>
      </c>
      <c r="G117">
        <v>271667.40000000002</v>
      </c>
    </row>
    <row r="118" spans="2:7" x14ac:dyDescent="0.2">
      <c r="B118" t="s">
        <v>350</v>
      </c>
      <c r="C118">
        <v>-174882.11</v>
      </c>
      <c r="D118">
        <v>76430.36</v>
      </c>
      <c r="E118">
        <v>0</v>
      </c>
      <c r="F118">
        <v>-74274.64</v>
      </c>
      <c r="G118">
        <v>-249156.75</v>
      </c>
    </row>
    <row r="119" spans="2:7" x14ac:dyDescent="0.2">
      <c r="B119" t="s">
        <v>351</v>
      </c>
      <c r="C119">
        <v>21406.400000000001</v>
      </c>
      <c r="D119">
        <v>1077.8599999999999</v>
      </c>
      <c r="E119">
        <v>0</v>
      </c>
      <c r="F119">
        <v>1077.8599999999999</v>
      </c>
      <c r="G119">
        <v>22484.26</v>
      </c>
    </row>
    <row r="120" spans="2:7" x14ac:dyDescent="0.2">
      <c r="B120" t="s">
        <v>352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2:7" x14ac:dyDescent="0.2">
      <c r="B121" t="s">
        <v>353</v>
      </c>
      <c r="C121">
        <v>0</v>
      </c>
      <c r="D121">
        <v>74274.649999999994</v>
      </c>
      <c r="E121">
        <v>74274.649999999994</v>
      </c>
      <c r="F121">
        <v>0</v>
      </c>
      <c r="G121">
        <v>0</v>
      </c>
    </row>
    <row r="122" spans="2:7" x14ac:dyDescent="0.2">
      <c r="B122" t="s">
        <v>354</v>
      </c>
      <c r="C122">
        <v>0</v>
      </c>
      <c r="D122">
        <v>67471.91</v>
      </c>
      <c r="E122">
        <v>67471.91</v>
      </c>
      <c r="F122">
        <v>0</v>
      </c>
      <c r="G122">
        <v>0</v>
      </c>
    </row>
    <row r="123" spans="2:7" x14ac:dyDescent="0.2">
      <c r="B123" t="s">
        <v>355</v>
      </c>
      <c r="C123">
        <v>-9773.5</v>
      </c>
      <c r="D123">
        <v>267.04000000000002</v>
      </c>
      <c r="E123">
        <v>-423.84</v>
      </c>
      <c r="F123">
        <v>690.88</v>
      </c>
      <c r="G123">
        <v>-9082.6200000000008</v>
      </c>
    </row>
    <row r="124" spans="2:7" x14ac:dyDescent="0.2">
      <c r="B124" t="s">
        <v>356</v>
      </c>
      <c r="C124">
        <v>29571070.379999999</v>
      </c>
      <c r="D124">
        <v>1955545.25</v>
      </c>
      <c r="E124">
        <v>19868.099999999999</v>
      </c>
      <c r="F124">
        <v>1935677.15</v>
      </c>
      <c r="G124">
        <v>31506747.530000001</v>
      </c>
    </row>
    <row r="125" spans="2:7" x14ac:dyDescent="0.2">
      <c r="B125" t="s">
        <v>357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2:7" x14ac:dyDescent="0.2">
      <c r="B126" t="s">
        <v>358</v>
      </c>
      <c r="C126">
        <v>44567.7</v>
      </c>
      <c r="D126">
        <v>20689.439999999999</v>
      </c>
      <c r="E126">
        <v>44455.39</v>
      </c>
      <c r="F126">
        <v>-23765.95</v>
      </c>
      <c r="G126">
        <v>20801.75</v>
      </c>
    </row>
    <row r="127" spans="2:7" x14ac:dyDescent="0.2">
      <c r="B127" t="s">
        <v>359</v>
      </c>
      <c r="C127">
        <v>1829078.6</v>
      </c>
      <c r="D127">
        <v>67471.91</v>
      </c>
      <c r="E127">
        <v>74274.649999999994</v>
      </c>
      <c r="F127">
        <v>-6802.74</v>
      </c>
      <c r="G127">
        <v>1822275.86</v>
      </c>
    </row>
    <row r="128" spans="2:7" x14ac:dyDescent="0.2">
      <c r="B128" t="s">
        <v>360</v>
      </c>
      <c r="C128">
        <v>62158497.579999998</v>
      </c>
      <c r="D128">
        <v>0</v>
      </c>
      <c r="E128">
        <v>0</v>
      </c>
      <c r="F128">
        <v>0</v>
      </c>
      <c r="G128">
        <v>62158497.579999998</v>
      </c>
    </row>
    <row r="129" spans="2:7" x14ac:dyDescent="0.2">
      <c r="B129" t="s">
        <v>361</v>
      </c>
      <c r="C129">
        <v>6993.08</v>
      </c>
      <c r="D129">
        <v>6363.77</v>
      </c>
      <c r="E129">
        <v>7013.48</v>
      </c>
      <c r="F129">
        <v>-649.71</v>
      </c>
      <c r="G129">
        <v>6343.37</v>
      </c>
    </row>
    <row r="130" spans="2:7" x14ac:dyDescent="0.2">
      <c r="B130" t="s">
        <v>362</v>
      </c>
      <c r="C130">
        <v>5929.19</v>
      </c>
      <c r="D130">
        <v>67827.14</v>
      </c>
      <c r="E130">
        <v>35301.550000000003</v>
      </c>
      <c r="F130">
        <v>32525.59</v>
      </c>
      <c r="G130">
        <v>38454.78</v>
      </c>
    </row>
    <row r="131" spans="2:7" x14ac:dyDescent="0.2">
      <c r="B131" t="s">
        <v>363</v>
      </c>
      <c r="C131">
        <v>366990.89</v>
      </c>
      <c r="D131">
        <v>10096.07</v>
      </c>
      <c r="E131">
        <v>4183.1499999999996</v>
      </c>
      <c r="F131">
        <v>5912.92</v>
      </c>
      <c r="G131">
        <v>372903.81</v>
      </c>
    </row>
    <row r="132" spans="2:7" x14ac:dyDescent="0.2">
      <c r="B132" t="s">
        <v>364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2:7" x14ac:dyDescent="0.2">
      <c r="B133" t="s">
        <v>365</v>
      </c>
      <c r="C133">
        <v>-9773.5</v>
      </c>
      <c r="D133">
        <v>-423.84</v>
      </c>
      <c r="E133">
        <v>267.04000000000002</v>
      </c>
      <c r="F133">
        <v>690.88</v>
      </c>
      <c r="G133">
        <v>-9082.6200000000008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7" customWidth="1"/>
    <col min="4" max="4" width="35.42578125" customWidth="1"/>
    <col min="6" max="6" width="15.85546875" style="70" customWidth="1"/>
    <col min="8" max="9" width="15.85546875" style="70" customWidth="1"/>
    <col min="10" max="10" width="18.5703125" customWidth="1"/>
    <col min="11" max="11" width="15.85546875" style="70" customWidth="1"/>
    <col min="13" max="13" width="16.5703125" customWidth="1"/>
  </cols>
  <sheetData>
    <row r="1" spans="1:13" ht="15" x14ac:dyDescent="0.25">
      <c r="A1" s="51" t="s">
        <v>67</v>
      </c>
      <c r="B1" s="56" t="s">
        <v>68</v>
      </c>
      <c r="C1" s="56" t="s">
        <v>69</v>
      </c>
      <c r="D1" s="51" t="s">
        <v>70</v>
      </c>
      <c r="E1" s="51" t="s">
        <v>71</v>
      </c>
      <c r="F1" s="69" t="s">
        <v>72</v>
      </c>
      <c r="G1" s="51" t="s">
        <v>73</v>
      </c>
      <c r="H1" s="69" t="s">
        <v>74</v>
      </c>
      <c r="I1" s="69" t="s">
        <v>75</v>
      </c>
      <c r="J1" s="51" t="s">
        <v>76</v>
      </c>
      <c r="K1" s="69" t="s">
        <v>77</v>
      </c>
      <c r="L1" s="51" t="s">
        <v>78</v>
      </c>
      <c r="M1" s="51" t="s">
        <v>79</v>
      </c>
    </row>
    <row r="2" spans="1:13" x14ac:dyDescent="0.2">
      <c r="A2" t="s">
        <v>188</v>
      </c>
      <c r="B2" s="64" t="s">
        <v>284</v>
      </c>
      <c r="C2" s="57">
        <v>2748472</v>
      </c>
      <c r="D2" t="s">
        <v>189</v>
      </c>
      <c r="E2">
        <v>9466</v>
      </c>
      <c r="F2" s="70">
        <v>495991.9</v>
      </c>
      <c r="G2">
        <v>53.63</v>
      </c>
      <c r="H2" s="70">
        <v>507661.58</v>
      </c>
      <c r="I2" s="70">
        <v>495991.9</v>
      </c>
      <c r="J2">
        <v>53.63</v>
      </c>
      <c r="K2" s="70">
        <v>507661.58</v>
      </c>
      <c r="L2" t="s">
        <v>190</v>
      </c>
      <c r="M2" s="34">
        <v>45716</v>
      </c>
    </row>
    <row r="3" spans="1:13" x14ac:dyDescent="0.2">
      <c r="A3" t="s">
        <v>188</v>
      </c>
      <c r="B3" s="57" t="s">
        <v>191</v>
      </c>
      <c r="C3" s="57" t="s">
        <v>192</v>
      </c>
      <c r="D3" t="s">
        <v>193</v>
      </c>
      <c r="E3">
        <v>3609</v>
      </c>
      <c r="F3" s="70">
        <v>2689153.97</v>
      </c>
      <c r="G3">
        <v>709.08</v>
      </c>
      <c r="H3" s="70">
        <v>2559069.7200000002</v>
      </c>
      <c r="I3" s="70">
        <v>2689153.97</v>
      </c>
      <c r="J3">
        <v>709.08</v>
      </c>
      <c r="K3" s="70">
        <v>2559069.7200000002</v>
      </c>
      <c r="L3" t="s">
        <v>190</v>
      </c>
      <c r="M3" s="34">
        <v>45716</v>
      </c>
    </row>
    <row r="4" spans="1:13" x14ac:dyDescent="0.2">
      <c r="A4" t="s">
        <v>188</v>
      </c>
      <c r="B4" s="64" t="s">
        <v>285</v>
      </c>
      <c r="C4" s="57">
        <v>2989044</v>
      </c>
      <c r="D4" t="s">
        <v>194</v>
      </c>
      <c r="E4">
        <v>10179</v>
      </c>
      <c r="F4" s="70">
        <v>703250.76</v>
      </c>
      <c r="G4">
        <v>76.209999999999994</v>
      </c>
      <c r="H4" s="70">
        <v>775741.59</v>
      </c>
      <c r="I4" s="70">
        <v>703250.76</v>
      </c>
      <c r="J4">
        <v>76.209999999999994</v>
      </c>
      <c r="K4" s="70">
        <v>775741.59</v>
      </c>
      <c r="L4" t="s">
        <v>190</v>
      </c>
      <c r="M4" s="34">
        <v>45716</v>
      </c>
    </row>
    <row r="5" spans="1:13" x14ac:dyDescent="0.2">
      <c r="A5" t="s">
        <v>188</v>
      </c>
      <c r="B5" s="57" t="s">
        <v>195</v>
      </c>
      <c r="C5" s="57" t="s">
        <v>196</v>
      </c>
      <c r="D5" t="s">
        <v>197</v>
      </c>
      <c r="E5">
        <v>37902</v>
      </c>
      <c r="F5" s="70">
        <v>2468073.92</v>
      </c>
      <c r="G5">
        <v>103.1</v>
      </c>
      <c r="H5" s="70">
        <v>3907696.2</v>
      </c>
      <c r="I5" s="70">
        <v>2468073.92</v>
      </c>
      <c r="J5">
        <v>103.1</v>
      </c>
      <c r="K5" s="70">
        <v>3907696.2</v>
      </c>
      <c r="L5" t="s">
        <v>190</v>
      </c>
      <c r="M5" s="34">
        <v>45716</v>
      </c>
    </row>
    <row r="6" spans="1:13" x14ac:dyDescent="0.2">
      <c r="A6" t="s">
        <v>188</v>
      </c>
      <c r="B6" s="57" t="s">
        <v>198</v>
      </c>
      <c r="C6" s="57" t="s">
        <v>199</v>
      </c>
      <c r="D6" t="s">
        <v>200</v>
      </c>
      <c r="E6">
        <v>10454</v>
      </c>
      <c r="F6" s="70">
        <v>1255157.8600000001</v>
      </c>
      <c r="G6">
        <v>156.58000000000001</v>
      </c>
      <c r="H6" s="70">
        <v>1636887.32</v>
      </c>
      <c r="I6" s="70">
        <v>1255157.8600000001</v>
      </c>
      <c r="J6">
        <v>156.58000000000001</v>
      </c>
      <c r="K6" s="70">
        <v>1636887.32</v>
      </c>
      <c r="L6" t="s">
        <v>190</v>
      </c>
      <c r="M6" s="34">
        <v>45716</v>
      </c>
    </row>
    <row r="7" spans="1:13" x14ac:dyDescent="0.2">
      <c r="A7" t="s">
        <v>188</v>
      </c>
      <c r="B7" s="57" t="s">
        <v>201</v>
      </c>
      <c r="C7" s="57" t="s">
        <v>202</v>
      </c>
      <c r="D7" t="s">
        <v>203</v>
      </c>
      <c r="E7">
        <v>26163</v>
      </c>
      <c r="F7" s="70">
        <v>1684373.94</v>
      </c>
      <c r="G7">
        <v>103.62</v>
      </c>
      <c r="H7" s="70">
        <v>2711010.06</v>
      </c>
      <c r="I7" s="70">
        <v>1684373.94</v>
      </c>
      <c r="J7">
        <v>103.62</v>
      </c>
      <c r="K7" s="70">
        <v>2711010.06</v>
      </c>
      <c r="L7" t="s">
        <v>190</v>
      </c>
      <c r="M7" s="34">
        <v>45716</v>
      </c>
    </row>
    <row r="8" spans="1:13" x14ac:dyDescent="0.2">
      <c r="A8" t="s">
        <v>188</v>
      </c>
      <c r="B8" s="57" t="s">
        <v>204</v>
      </c>
      <c r="C8" s="57">
        <v>2181334</v>
      </c>
      <c r="D8" t="s">
        <v>205</v>
      </c>
      <c r="E8">
        <v>13295</v>
      </c>
      <c r="F8" s="70">
        <v>1418044.7</v>
      </c>
      <c r="G8">
        <v>220.26</v>
      </c>
      <c r="H8" s="70">
        <v>2928356.7</v>
      </c>
      <c r="I8" s="70">
        <v>1418044.7</v>
      </c>
      <c r="J8">
        <v>220.26</v>
      </c>
      <c r="K8" s="70">
        <v>2928356.7</v>
      </c>
      <c r="L8" t="s">
        <v>190</v>
      </c>
      <c r="M8" s="34">
        <v>45716</v>
      </c>
    </row>
    <row r="9" spans="1:13" x14ac:dyDescent="0.2">
      <c r="A9" t="s">
        <v>188</v>
      </c>
      <c r="B9" s="57">
        <v>124765108</v>
      </c>
      <c r="C9" s="57">
        <v>2125097</v>
      </c>
      <c r="D9" t="s">
        <v>206</v>
      </c>
      <c r="E9">
        <v>36153</v>
      </c>
      <c r="F9" s="70">
        <v>731375.19</v>
      </c>
      <c r="G9">
        <v>24.3</v>
      </c>
      <c r="H9" s="70">
        <v>878517.9</v>
      </c>
      <c r="I9" s="70">
        <v>731375.19</v>
      </c>
      <c r="J9">
        <v>24.3</v>
      </c>
      <c r="K9" s="70">
        <v>878517.9</v>
      </c>
      <c r="L9" t="s">
        <v>190</v>
      </c>
      <c r="M9" s="34">
        <v>45716</v>
      </c>
    </row>
    <row r="10" spans="1:13" x14ac:dyDescent="0.2">
      <c r="A10" t="s">
        <v>188</v>
      </c>
      <c r="B10" s="57">
        <v>202712600</v>
      </c>
      <c r="C10" s="57" t="s">
        <v>207</v>
      </c>
      <c r="D10" t="s">
        <v>208</v>
      </c>
      <c r="E10">
        <v>11424</v>
      </c>
      <c r="F10" s="70">
        <v>816930.24</v>
      </c>
      <c r="G10">
        <v>98</v>
      </c>
      <c r="H10" s="70">
        <v>1119552</v>
      </c>
      <c r="I10" s="70">
        <v>816930.24</v>
      </c>
      <c r="J10">
        <v>98</v>
      </c>
      <c r="K10" s="70">
        <v>1119552</v>
      </c>
      <c r="L10" t="s">
        <v>190</v>
      </c>
      <c r="M10" s="34">
        <v>45716</v>
      </c>
    </row>
    <row r="11" spans="1:13" x14ac:dyDescent="0.2">
      <c r="A11" t="s">
        <v>188</v>
      </c>
      <c r="B11" s="57" t="s">
        <v>209</v>
      </c>
      <c r="C11" s="57">
        <v>2311614</v>
      </c>
      <c r="D11" t="s">
        <v>210</v>
      </c>
      <c r="E11">
        <v>11681</v>
      </c>
      <c r="F11" s="70">
        <v>1647253.9</v>
      </c>
      <c r="G11">
        <v>310.99</v>
      </c>
      <c r="H11" s="70">
        <v>3632674.19</v>
      </c>
      <c r="I11" s="70">
        <v>1647253.9</v>
      </c>
      <c r="J11">
        <v>310.99</v>
      </c>
      <c r="K11" s="70">
        <v>3632674.19</v>
      </c>
      <c r="L11" t="s">
        <v>190</v>
      </c>
      <c r="M11" s="34">
        <v>45716</v>
      </c>
    </row>
    <row r="12" spans="1:13" x14ac:dyDescent="0.2">
      <c r="A12" t="s">
        <v>188</v>
      </c>
      <c r="B12" s="57" t="s">
        <v>211</v>
      </c>
      <c r="C12" s="57" t="s">
        <v>212</v>
      </c>
      <c r="D12" t="s">
        <v>213</v>
      </c>
      <c r="E12">
        <v>30801</v>
      </c>
      <c r="F12" s="70">
        <v>1358726.61</v>
      </c>
      <c r="G12">
        <v>47.34</v>
      </c>
      <c r="H12" s="70">
        <v>1458119.34</v>
      </c>
      <c r="I12" s="70">
        <v>1358726.61</v>
      </c>
      <c r="J12">
        <v>47.34</v>
      </c>
      <c r="K12" s="70">
        <v>1458119.34</v>
      </c>
      <c r="L12" t="s">
        <v>190</v>
      </c>
      <c r="M12" s="34">
        <v>45716</v>
      </c>
    </row>
    <row r="13" spans="1:13" x14ac:dyDescent="0.2">
      <c r="A13" t="s">
        <v>188</v>
      </c>
      <c r="B13" s="57" t="s">
        <v>214</v>
      </c>
      <c r="C13" s="57" t="s">
        <v>215</v>
      </c>
      <c r="D13" t="s">
        <v>216</v>
      </c>
      <c r="E13">
        <v>8107</v>
      </c>
      <c r="F13" s="70">
        <v>905470.83</v>
      </c>
      <c r="G13">
        <v>464.57</v>
      </c>
      <c r="H13" s="70">
        <v>3766268.99</v>
      </c>
      <c r="I13" s="70">
        <v>905470.83</v>
      </c>
      <c r="J13">
        <v>464.57</v>
      </c>
      <c r="K13" s="70">
        <v>3766268.99</v>
      </c>
      <c r="L13" t="s">
        <v>190</v>
      </c>
      <c r="M13" s="34">
        <v>45716</v>
      </c>
    </row>
    <row r="14" spans="1:13" x14ac:dyDescent="0.2">
      <c r="A14" t="s">
        <v>188</v>
      </c>
      <c r="B14" s="57">
        <v>398438408</v>
      </c>
      <c r="C14" s="57" t="s">
        <v>217</v>
      </c>
      <c r="D14" t="s">
        <v>218</v>
      </c>
      <c r="E14">
        <v>77906</v>
      </c>
      <c r="F14" s="70">
        <v>1298695.03</v>
      </c>
      <c r="G14">
        <v>8.44</v>
      </c>
      <c r="H14" s="70">
        <v>657526.64</v>
      </c>
      <c r="I14" s="70">
        <v>1298695.03</v>
      </c>
      <c r="J14">
        <v>8.44</v>
      </c>
      <c r="K14" s="70">
        <v>657526.64</v>
      </c>
      <c r="L14" t="s">
        <v>190</v>
      </c>
      <c r="M14" s="34">
        <v>45716</v>
      </c>
    </row>
    <row r="15" spans="1:13" x14ac:dyDescent="0.2">
      <c r="A15" t="s">
        <v>188</v>
      </c>
      <c r="B15" s="57" t="s">
        <v>219</v>
      </c>
      <c r="C15" s="57" t="s">
        <v>220</v>
      </c>
      <c r="D15" t="s">
        <v>221</v>
      </c>
      <c r="E15">
        <v>27420</v>
      </c>
      <c r="F15" s="70">
        <v>1649181.6</v>
      </c>
      <c r="G15">
        <v>126.84</v>
      </c>
      <c r="H15" s="70">
        <v>3477952.8</v>
      </c>
      <c r="I15" s="70">
        <v>1649181.6</v>
      </c>
      <c r="J15">
        <v>126.84</v>
      </c>
      <c r="K15" s="70">
        <v>3477952.8</v>
      </c>
      <c r="L15" t="s">
        <v>190</v>
      </c>
      <c r="M15" s="34">
        <v>45716</v>
      </c>
    </row>
    <row r="16" spans="1:13" x14ac:dyDescent="0.2">
      <c r="A16" t="s">
        <v>188</v>
      </c>
      <c r="B16" s="57" t="s">
        <v>222</v>
      </c>
      <c r="C16" s="57" t="s">
        <v>223</v>
      </c>
      <c r="D16" t="s">
        <v>224</v>
      </c>
      <c r="E16">
        <v>63100</v>
      </c>
      <c r="F16" s="70">
        <v>802989</v>
      </c>
      <c r="G16">
        <v>13.35</v>
      </c>
      <c r="H16" s="70">
        <v>842385</v>
      </c>
      <c r="I16" s="70">
        <v>802989</v>
      </c>
      <c r="J16">
        <v>13.35</v>
      </c>
      <c r="K16" s="70">
        <v>842385</v>
      </c>
      <c r="L16" t="s">
        <v>190</v>
      </c>
      <c r="M16" s="34">
        <v>45716</v>
      </c>
    </row>
    <row r="17" spans="1:13" x14ac:dyDescent="0.2">
      <c r="A17" t="s">
        <v>188</v>
      </c>
      <c r="B17" s="57">
        <v>539439109</v>
      </c>
      <c r="C17" s="57">
        <v>2544346</v>
      </c>
      <c r="D17" t="s">
        <v>225</v>
      </c>
      <c r="E17">
        <v>426012</v>
      </c>
      <c r="F17" s="70">
        <v>1254641.3400000001</v>
      </c>
      <c r="G17">
        <v>3.75</v>
      </c>
      <c r="H17" s="70">
        <v>1597545</v>
      </c>
      <c r="I17" s="70">
        <v>1254641.3400000001</v>
      </c>
      <c r="J17">
        <v>3.75</v>
      </c>
      <c r="K17" s="70">
        <v>1597545</v>
      </c>
      <c r="L17" t="s">
        <v>190</v>
      </c>
      <c r="M17" s="34">
        <v>45716</v>
      </c>
    </row>
    <row r="18" spans="1:13" x14ac:dyDescent="0.2">
      <c r="A18" t="s">
        <v>188</v>
      </c>
      <c r="B18" s="57" t="s">
        <v>226</v>
      </c>
      <c r="C18" s="57" t="s">
        <v>227</v>
      </c>
      <c r="D18" t="s">
        <v>228</v>
      </c>
      <c r="E18">
        <v>21698</v>
      </c>
      <c r="F18" s="70">
        <v>731222.6</v>
      </c>
      <c r="G18">
        <v>98.94</v>
      </c>
      <c r="H18" s="70">
        <v>2146800.12</v>
      </c>
      <c r="I18" s="70">
        <v>731222.6</v>
      </c>
      <c r="J18">
        <v>98.94</v>
      </c>
      <c r="K18" s="70">
        <v>2146800.12</v>
      </c>
      <c r="L18" t="s">
        <v>190</v>
      </c>
      <c r="M18" s="34">
        <v>45716</v>
      </c>
    </row>
    <row r="19" spans="1:13" x14ac:dyDescent="0.2">
      <c r="A19" t="s">
        <v>188</v>
      </c>
      <c r="B19" s="57" t="s">
        <v>229</v>
      </c>
      <c r="C19" s="57">
        <v>2620105</v>
      </c>
      <c r="D19" t="s">
        <v>230</v>
      </c>
      <c r="E19">
        <v>13243</v>
      </c>
      <c r="F19" s="70">
        <v>1333641.58</v>
      </c>
      <c r="G19">
        <v>109.05</v>
      </c>
      <c r="H19" s="70">
        <v>1444149.15</v>
      </c>
      <c r="I19" s="70">
        <v>1333641.58</v>
      </c>
      <c r="J19">
        <v>109.05</v>
      </c>
      <c r="K19" s="70">
        <v>1444149.15</v>
      </c>
      <c r="L19" t="s">
        <v>190</v>
      </c>
      <c r="M19" s="34">
        <v>45716</v>
      </c>
    </row>
    <row r="20" spans="1:13" x14ac:dyDescent="0.2">
      <c r="A20" t="s">
        <v>188</v>
      </c>
      <c r="B20" s="57">
        <v>641069406</v>
      </c>
      <c r="C20" s="57" t="s">
        <v>231</v>
      </c>
      <c r="D20" t="s">
        <v>232</v>
      </c>
      <c r="E20">
        <v>4651</v>
      </c>
      <c r="F20" s="70">
        <v>493252.97</v>
      </c>
      <c r="G20">
        <v>96.5</v>
      </c>
      <c r="H20" s="70">
        <v>448821.5</v>
      </c>
      <c r="I20" s="70">
        <v>493252.97</v>
      </c>
      <c r="J20">
        <v>96.5</v>
      </c>
      <c r="K20" s="70">
        <v>448821.5</v>
      </c>
      <c r="L20" t="s">
        <v>190</v>
      </c>
      <c r="M20" s="34">
        <v>45716</v>
      </c>
    </row>
    <row r="21" spans="1:13" x14ac:dyDescent="0.2">
      <c r="A21" t="s">
        <v>188</v>
      </c>
      <c r="B21" s="57">
        <v>654902204</v>
      </c>
      <c r="C21" s="57">
        <v>2640891</v>
      </c>
      <c r="D21" t="s">
        <v>233</v>
      </c>
      <c r="E21">
        <v>168916</v>
      </c>
      <c r="F21" s="70">
        <v>562897.68000000005</v>
      </c>
      <c r="G21">
        <v>4.8</v>
      </c>
      <c r="H21" s="70">
        <v>810796.8</v>
      </c>
      <c r="I21" s="70">
        <v>562897.68000000005</v>
      </c>
      <c r="J21">
        <v>4.8</v>
      </c>
      <c r="K21" s="70">
        <v>810796.8</v>
      </c>
      <c r="L21" t="s">
        <v>190</v>
      </c>
      <c r="M21" s="34">
        <v>45716</v>
      </c>
    </row>
    <row r="22" spans="1:13" x14ac:dyDescent="0.2">
      <c r="A22" t="s">
        <v>188</v>
      </c>
      <c r="B22" s="57">
        <v>670100205</v>
      </c>
      <c r="C22" s="57">
        <v>2651202</v>
      </c>
      <c r="D22" t="s">
        <v>234</v>
      </c>
      <c r="E22">
        <v>15994</v>
      </c>
      <c r="F22" s="70">
        <v>1506851.96</v>
      </c>
      <c r="G22">
        <v>90.65</v>
      </c>
      <c r="H22" s="70">
        <v>1449856.1</v>
      </c>
      <c r="I22" s="70">
        <v>1506851.96</v>
      </c>
      <c r="J22">
        <v>90.65</v>
      </c>
      <c r="K22" s="70">
        <v>1449856.1</v>
      </c>
      <c r="L22" t="s">
        <v>190</v>
      </c>
      <c r="M22" s="34">
        <v>45716</v>
      </c>
    </row>
    <row r="23" spans="1:13" x14ac:dyDescent="0.2">
      <c r="A23" t="s">
        <v>188</v>
      </c>
      <c r="B23" s="57">
        <v>686330101</v>
      </c>
      <c r="C23" s="57">
        <v>2402444</v>
      </c>
      <c r="D23" t="s">
        <v>235</v>
      </c>
      <c r="E23">
        <v>138175</v>
      </c>
      <c r="F23" s="70">
        <v>2123539.54</v>
      </c>
      <c r="G23">
        <v>20.440000000000001</v>
      </c>
      <c r="H23" s="70">
        <v>2824297</v>
      </c>
      <c r="I23" s="70">
        <v>2123539.54</v>
      </c>
      <c r="J23">
        <v>20.440000000000001</v>
      </c>
      <c r="K23" s="70">
        <v>2824297</v>
      </c>
      <c r="L23" t="s">
        <v>190</v>
      </c>
      <c r="M23" s="34">
        <v>45716</v>
      </c>
    </row>
    <row r="24" spans="1:13" x14ac:dyDescent="0.2">
      <c r="A24" t="s">
        <v>188</v>
      </c>
      <c r="B24" s="57">
        <v>683715106</v>
      </c>
      <c r="C24" s="57">
        <v>2655657</v>
      </c>
      <c r="D24" t="s">
        <v>236</v>
      </c>
      <c r="E24">
        <v>34190</v>
      </c>
      <c r="F24" s="70">
        <v>1189128.2</v>
      </c>
      <c r="G24">
        <v>25.82</v>
      </c>
      <c r="H24" s="70">
        <v>882785.8</v>
      </c>
      <c r="I24" s="70">
        <v>1189128.2</v>
      </c>
      <c r="J24">
        <v>25.82</v>
      </c>
      <c r="K24" s="70">
        <v>882785.8</v>
      </c>
      <c r="L24" t="s">
        <v>190</v>
      </c>
      <c r="M24" s="34">
        <v>45716</v>
      </c>
    </row>
    <row r="25" spans="1:13" x14ac:dyDescent="0.2">
      <c r="A25" t="s">
        <v>188</v>
      </c>
      <c r="B25" s="57">
        <v>705015105</v>
      </c>
      <c r="C25" s="57">
        <v>2704485</v>
      </c>
      <c r="D25" t="s">
        <v>237</v>
      </c>
      <c r="E25">
        <v>57752</v>
      </c>
      <c r="F25" s="70">
        <v>656278.13</v>
      </c>
      <c r="G25">
        <v>17.260000000000002</v>
      </c>
      <c r="H25" s="70">
        <v>996799.52</v>
      </c>
      <c r="I25" s="70">
        <v>656278.13</v>
      </c>
      <c r="J25">
        <v>17.260000000000002</v>
      </c>
      <c r="K25" s="70">
        <v>996799.52</v>
      </c>
      <c r="L25" t="s">
        <v>190</v>
      </c>
      <c r="M25" s="34">
        <v>45716</v>
      </c>
    </row>
    <row r="26" spans="1:13" x14ac:dyDescent="0.2">
      <c r="A26" t="s">
        <v>188</v>
      </c>
      <c r="B26" s="57">
        <v>775781206</v>
      </c>
      <c r="C26" s="57">
        <v>2739001</v>
      </c>
      <c r="D26" t="s">
        <v>238</v>
      </c>
      <c r="E26">
        <v>287241</v>
      </c>
      <c r="F26" s="70">
        <v>1231783.78</v>
      </c>
      <c r="G26">
        <v>9.56</v>
      </c>
      <c r="H26" s="70">
        <v>2746023.96</v>
      </c>
      <c r="I26" s="70">
        <v>1231783.78</v>
      </c>
      <c r="J26">
        <v>9.56</v>
      </c>
      <c r="K26" s="70">
        <v>2746023.96</v>
      </c>
      <c r="L26" t="s">
        <v>190</v>
      </c>
      <c r="M26" s="34">
        <v>45716</v>
      </c>
    </row>
    <row r="27" spans="1:13" x14ac:dyDescent="0.2">
      <c r="A27" t="s">
        <v>188</v>
      </c>
      <c r="B27" s="57">
        <v>803054204</v>
      </c>
      <c r="C27" s="57">
        <v>2775135</v>
      </c>
      <c r="D27" t="s">
        <v>239</v>
      </c>
      <c r="E27">
        <v>13396</v>
      </c>
      <c r="F27" s="70">
        <v>1980043.26</v>
      </c>
      <c r="G27">
        <v>275</v>
      </c>
      <c r="H27" s="70">
        <v>3683900</v>
      </c>
      <c r="I27" s="70">
        <v>1980043.26</v>
      </c>
      <c r="J27">
        <v>275</v>
      </c>
      <c r="K27" s="70">
        <v>3683900</v>
      </c>
      <c r="L27" t="s">
        <v>190</v>
      </c>
      <c r="M27" s="34">
        <v>45716</v>
      </c>
    </row>
    <row r="28" spans="1:13" x14ac:dyDescent="0.2">
      <c r="A28" t="s">
        <v>188</v>
      </c>
      <c r="B28" s="57">
        <v>799926100</v>
      </c>
      <c r="C28" s="57" t="s">
        <v>240</v>
      </c>
      <c r="D28" t="s">
        <v>241</v>
      </c>
      <c r="E28">
        <v>4782</v>
      </c>
      <c r="F28" s="70">
        <v>211049.27</v>
      </c>
      <c r="G28">
        <v>43.8</v>
      </c>
      <c r="H28" s="70">
        <v>209451.6</v>
      </c>
      <c r="I28" s="70">
        <v>211049.27</v>
      </c>
      <c r="J28">
        <v>43.8</v>
      </c>
      <c r="K28" s="70">
        <v>209451.6</v>
      </c>
      <c r="L28" t="s">
        <v>190</v>
      </c>
      <c r="M28" s="34">
        <v>45716</v>
      </c>
    </row>
    <row r="29" spans="1:13" x14ac:dyDescent="0.2">
      <c r="A29" t="s">
        <v>188</v>
      </c>
      <c r="B29" s="57" t="s">
        <v>242</v>
      </c>
      <c r="C29" s="57" t="s">
        <v>243</v>
      </c>
      <c r="D29" t="s">
        <v>244</v>
      </c>
      <c r="E29">
        <v>42126</v>
      </c>
      <c r="F29" s="70">
        <v>2151954.9700000002</v>
      </c>
      <c r="G29">
        <v>112</v>
      </c>
      <c r="H29" s="70">
        <v>4718112</v>
      </c>
      <c r="I29" s="70">
        <v>2151954.9700000002</v>
      </c>
      <c r="J29">
        <v>112</v>
      </c>
      <c r="K29" s="70">
        <v>4718112</v>
      </c>
      <c r="L29" t="s">
        <v>190</v>
      </c>
      <c r="M29" s="34">
        <v>45716</v>
      </c>
    </row>
    <row r="30" spans="1:13" x14ac:dyDescent="0.2">
      <c r="A30" t="s">
        <v>188</v>
      </c>
      <c r="B30" s="57" t="s">
        <v>245</v>
      </c>
      <c r="C30" s="57">
        <v>2615565</v>
      </c>
      <c r="D30" t="s">
        <v>246</v>
      </c>
      <c r="E30">
        <v>36988</v>
      </c>
      <c r="F30" s="70">
        <v>1430288.91</v>
      </c>
      <c r="G30">
        <v>28.96</v>
      </c>
      <c r="H30" s="70">
        <v>1071172.48</v>
      </c>
      <c r="I30" s="70">
        <v>1430288.91</v>
      </c>
      <c r="J30">
        <v>28.96</v>
      </c>
      <c r="K30" s="70">
        <v>1071172.48</v>
      </c>
      <c r="L30" t="s">
        <v>190</v>
      </c>
      <c r="M30" s="34">
        <v>45716</v>
      </c>
    </row>
    <row r="31" spans="1:13" x14ac:dyDescent="0.2">
      <c r="A31" t="s">
        <v>188</v>
      </c>
      <c r="B31" s="57">
        <v>835699307</v>
      </c>
      <c r="C31" s="57">
        <v>2821481</v>
      </c>
      <c r="D31" t="s">
        <v>247</v>
      </c>
      <c r="E31">
        <v>150250</v>
      </c>
      <c r="F31" s="70">
        <v>1456523.5</v>
      </c>
      <c r="G31">
        <v>25.04</v>
      </c>
      <c r="H31" s="70">
        <v>3762260</v>
      </c>
      <c r="I31" s="70">
        <v>1456523.5</v>
      </c>
      <c r="J31">
        <v>25.04</v>
      </c>
      <c r="K31" s="70">
        <v>3762260</v>
      </c>
      <c r="L31" t="s">
        <v>190</v>
      </c>
      <c r="M31" s="34">
        <v>45716</v>
      </c>
    </row>
    <row r="32" spans="1:13" x14ac:dyDescent="0.2">
      <c r="A32" t="s">
        <v>188</v>
      </c>
      <c r="B32" s="57">
        <v>861012102</v>
      </c>
      <c r="C32" s="57">
        <v>2430025</v>
      </c>
      <c r="D32" t="s">
        <v>248</v>
      </c>
      <c r="E32">
        <v>45709</v>
      </c>
      <c r="F32" s="70">
        <v>688850.05</v>
      </c>
      <c r="G32">
        <v>24.69</v>
      </c>
      <c r="H32" s="70">
        <v>1128555.21</v>
      </c>
      <c r="I32" s="70">
        <v>688850.05</v>
      </c>
      <c r="J32">
        <v>24.69</v>
      </c>
      <c r="K32" s="70">
        <v>1128555.21</v>
      </c>
      <c r="L32" t="s">
        <v>190</v>
      </c>
      <c r="M32" s="34">
        <v>45716</v>
      </c>
    </row>
    <row r="33" spans="1:13" x14ac:dyDescent="0.2">
      <c r="A33" t="s">
        <v>188</v>
      </c>
      <c r="B33" s="57">
        <v>878742204</v>
      </c>
      <c r="C33" s="57">
        <v>2124533</v>
      </c>
      <c r="D33" t="s">
        <v>249</v>
      </c>
      <c r="E33">
        <v>29134</v>
      </c>
      <c r="F33" s="70">
        <v>650853.56000000006</v>
      </c>
      <c r="G33">
        <v>40.33</v>
      </c>
      <c r="H33" s="70">
        <v>1174974.22</v>
      </c>
      <c r="I33" s="70">
        <v>650853.56000000006</v>
      </c>
      <c r="J33">
        <v>40.33</v>
      </c>
      <c r="K33" s="70">
        <v>1174974.22</v>
      </c>
      <c r="L33" t="s">
        <v>190</v>
      </c>
      <c r="M33" s="34">
        <v>45716</v>
      </c>
    </row>
    <row r="34" spans="1:13" x14ac:dyDescent="0.2">
      <c r="A34" t="s">
        <v>188</v>
      </c>
      <c r="B34" s="57">
        <v>294821608</v>
      </c>
      <c r="C34" s="57">
        <v>2031730</v>
      </c>
      <c r="D34" t="s">
        <v>250</v>
      </c>
      <c r="E34">
        <v>106536</v>
      </c>
      <c r="F34" s="70">
        <v>897277.64</v>
      </c>
      <c r="G34">
        <v>8.24</v>
      </c>
      <c r="H34" s="70">
        <v>877856.64</v>
      </c>
      <c r="I34" s="70">
        <v>897277.64</v>
      </c>
      <c r="J34">
        <v>8.24</v>
      </c>
      <c r="K34" s="70">
        <v>877856.64</v>
      </c>
      <c r="L34" t="s">
        <v>190</v>
      </c>
      <c r="M34" s="34">
        <v>45716</v>
      </c>
    </row>
    <row r="35" spans="1:13" x14ac:dyDescent="0.2">
      <c r="A35" t="s">
        <v>188</v>
      </c>
      <c r="B35" s="57">
        <v>892331307</v>
      </c>
      <c r="C35" s="57">
        <v>2898957</v>
      </c>
      <c r="D35" t="s">
        <v>251</v>
      </c>
      <c r="E35">
        <v>3672</v>
      </c>
      <c r="F35" s="70">
        <v>702690.13</v>
      </c>
      <c r="G35">
        <v>181.48</v>
      </c>
      <c r="H35" s="70">
        <v>666394.56000000006</v>
      </c>
      <c r="I35" s="70">
        <v>702690.13</v>
      </c>
      <c r="J35">
        <v>181.48</v>
      </c>
      <c r="K35" s="70">
        <v>666394.56000000006</v>
      </c>
      <c r="L35" t="s">
        <v>190</v>
      </c>
      <c r="M35" s="34">
        <v>45716</v>
      </c>
    </row>
    <row r="36" spans="1:13" x14ac:dyDescent="0.2">
      <c r="A36" t="s">
        <v>188</v>
      </c>
      <c r="B36" s="57" t="s">
        <v>252</v>
      </c>
      <c r="C36" s="57" t="s">
        <v>253</v>
      </c>
      <c r="D36" t="s">
        <v>254</v>
      </c>
      <c r="E36">
        <v>105349</v>
      </c>
      <c r="F36" s="70">
        <v>1472185.16</v>
      </c>
      <c r="G36">
        <v>34.29</v>
      </c>
      <c r="H36" s="70">
        <v>3612417.21</v>
      </c>
      <c r="I36" s="70">
        <v>1472185.16</v>
      </c>
      <c r="J36">
        <v>34.29</v>
      </c>
      <c r="K36" s="70">
        <v>3612417.21</v>
      </c>
      <c r="L36" t="s">
        <v>190</v>
      </c>
      <c r="M36" s="34">
        <v>45716</v>
      </c>
    </row>
    <row r="37" spans="1:13" x14ac:dyDescent="0.2">
      <c r="A37" t="s">
        <v>188</v>
      </c>
      <c r="B37" s="57" t="s">
        <v>255</v>
      </c>
      <c r="C37" s="57" t="s">
        <v>255</v>
      </c>
      <c r="D37" t="s">
        <v>256</v>
      </c>
      <c r="E37">
        <v>64315</v>
      </c>
      <c r="F37" s="70">
        <v>1609786.81</v>
      </c>
      <c r="G37">
        <v>39.4</v>
      </c>
      <c r="H37" s="70">
        <v>2534167.13</v>
      </c>
      <c r="I37" s="70">
        <v>1417502.6</v>
      </c>
      <c r="J37">
        <v>37.979999999999997</v>
      </c>
      <c r="K37" s="70">
        <v>2442683.7000000002</v>
      </c>
      <c r="L37" t="s">
        <v>257</v>
      </c>
      <c r="M37" s="34">
        <v>45716</v>
      </c>
    </row>
    <row r="38" spans="1:13" x14ac:dyDescent="0.2">
      <c r="A38" t="s">
        <v>188</v>
      </c>
      <c r="B38" s="57">
        <v>5889505</v>
      </c>
      <c r="C38" s="57">
        <v>5889505</v>
      </c>
      <c r="D38" t="s">
        <v>258</v>
      </c>
      <c r="E38">
        <v>76692</v>
      </c>
      <c r="F38" s="70">
        <v>1582956.51</v>
      </c>
      <c r="G38">
        <v>36.840000000000003</v>
      </c>
      <c r="H38" s="70">
        <v>2825327.23</v>
      </c>
      <c r="I38" s="70">
        <v>1393877.1</v>
      </c>
      <c r="J38">
        <v>35.51</v>
      </c>
      <c r="K38" s="70">
        <v>2723332.92</v>
      </c>
      <c r="L38" t="s">
        <v>257</v>
      </c>
      <c r="M38" s="34">
        <v>45716</v>
      </c>
    </row>
    <row r="39" spans="1:13" x14ac:dyDescent="0.2">
      <c r="A39" t="s">
        <v>188</v>
      </c>
      <c r="B39" s="57">
        <v>4741844</v>
      </c>
      <c r="C39" s="57">
        <v>4741844</v>
      </c>
      <c r="D39" t="s">
        <v>259</v>
      </c>
      <c r="E39">
        <v>11003</v>
      </c>
      <c r="F39" s="70">
        <v>1130098.1499999999</v>
      </c>
      <c r="G39">
        <v>141.15</v>
      </c>
      <c r="H39" s="70">
        <v>1553022.25</v>
      </c>
      <c r="I39" s="70">
        <v>995111.32</v>
      </c>
      <c r="J39">
        <v>136.05000000000001</v>
      </c>
      <c r="K39" s="70">
        <v>1496958.15</v>
      </c>
      <c r="L39" t="s">
        <v>257</v>
      </c>
      <c r="M39" s="34">
        <v>45716</v>
      </c>
    </row>
    <row r="40" spans="1:13" x14ac:dyDescent="0.2">
      <c r="A40" t="s">
        <v>188</v>
      </c>
      <c r="B40" s="57" t="s">
        <v>260</v>
      </c>
      <c r="C40" s="57" t="s">
        <v>260</v>
      </c>
      <c r="D40" t="s">
        <v>261</v>
      </c>
      <c r="E40">
        <v>24112</v>
      </c>
      <c r="F40" s="70">
        <v>2010622.63</v>
      </c>
      <c r="G40">
        <v>100.76</v>
      </c>
      <c r="H40" s="70">
        <v>2429460.98</v>
      </c>
      <c r="I40" s="70">
        <v>1770515.78</v>
      </c>
      <c r="J40">
        <v>97.12</v>
      </c>
      <c r="K40" s="70">
        <v>2341757.44</v>
      </c>
      <c r="L40" t="s">
        <v>257</v>
      </c>
      <c r="M40" s="34">
        <v>45716</v>
      </c>
    </row>
    <row r="41" spans="1:13" x14ac:dyDescent="0.2">
      <c r="A41" t="s">
        <v>188</v>
      </c>
      <c r="B41" s="57">
        <v>5999330</v>
      </c>
      <c r="C41" s="57">
        <v>5999330</v>
      </c>
      <c r="D41" t="s">
        <v>262</v>
      </c>
      <c r="E41">
        <v>7829</v>
      </c>
      <c r="F41" s="70">
        <v>1335192.18</v>
      </c>
      <c r="G41">
        <v>96.13</v>
      </c>
      <c r="H41" s="70">
        <v>752604.15</v>
      </c>
      <c r="I41" s="70">
        <v>1178685.2</v>
      </c>
      <c r="J41">
        <v>92.66</v>
      </c>
      <c r="K41" s="70">
        <v>725435.14</v>
      </c>
      <c r="L41" t="s">
        <v>257</v>
      </c>
      <c r="M41" s="34">
        <v>45716</v>
      </c>
    </row>
    <row r="42" spans="1:13" x14ac:dyDescent="0.2">
      <c r="A42" t="s">
        <v>188</v>
      </c>
      <c r="B42" s="57">
        <v>4031879</v>
      </c>
      <c r="C42" s="57">
        <v>4031879</v>
      </c>
      <c r="D42" t="s">
        <v>263</v>
      </c>
      <c r="E42">
        <v>57203</v>
      </c>
      <c r="F42" s="70">
        <v>1241097.67</v>
      </c>
      <c r="G42">
        <v>29.84</v>
      </c>
      <c r="H42" s="70">
        <v>1706772.78</v>
      </c>
      <c r="I42" s="70">
        <v>1086967.67</v>
      </c>
      <c r="J42">
        <v>28.76</v>
      </c>
      <c r="K42" s="70">
        <v>1645158.28</v>
      </c>
      <c r="L42" t="s">
        <v>257</v>
      </c>
      <c r="M42" s="34">
        <v>45716</v>
      </c>
    </row>
    <row r="43" spans="1:13" x14ac:dyDescent="0.2">
      <c r="A43" t="s">
        <v>188</v>
      </c>
      <c r="B43" s="57">
        <v>6054603</v>
      </c>
      <c r="C43" s="57">
        <v>6054603</v>
      </c>
      <c r="D43" t="s">
        <v>264</v>
      </c>
      <c r="E43">
        <v>96454</v>
      </c>
      <c r="F43" s="70">
        <v>1013542.58</v>
      </c>
      <c r="G43">
        <v>6.78</v>
      </c>
      <c r="H43" s="70">
        <v>654234.80000000005</v>
      </c>
      <c r="I43" s="70">
        <v>110922100</v>
      </c>
      <c r="J43">
        <v>1021.5</v>
      </c>
      <c r="K43" s="70">
        <v>98527761</v>
      </c>
      <c r="L43" t="s">
        <v>265</v>
      </c>
      <c r="M43" s="34">
        <v>45716</v>
      </c>
    </row>
    <row r="44" spans="1:13" x14ac:dyDescent="0.2">
      <c r="A44" t="s">
        <v>188</v>
      </c>
      <c r="B44" s="57">
        <v>6555805</v>
      </c>
      <c r="C44" s="57">
        <v>6555805</v>
      </c>
      <c r="D44" t="s">
        <v>266</v>
      </c>
      <c r="E44">
        <v>25249</v>
      </c>
      <c r="F44" s="70">
        <v>928166.93</v>
      </c>
      <c r="G44">
        <v>32.46</v>
      </c>
      <c r="H44" s="70">
        <v>819502.74</v>
      </c>
      <c r="I44" s="70">
        <v>101618762</v>
      </c>
      <c r="J44">
        <v>4888</v>
      </c>
      <c r="K44" s="70">
        <v>123417112</v>
      </c>
      <c r="L44" t="s">
        <v>265</v>
      </c>
      <c r="M44" s="34">
        <v>45716</v>
      </c>
    </row>
    <row r="45" spans="1:13" x14ac:dyDescent="0.2">
      <c r="A45" t="s">
        <v>188</v>
      </c>
      <c r="B45" s="57">
        <v>6640682</v>
      </c>
      <c r="C45" s="57">
        <v>6640682</v>
      </c>
      <c r="D45" t="s">
        <v>267</v>
      </c>
      <c r="E45">
        <v>39496</v>
      </c>
      <c r="F45" s="70">
        <v>1120569.08</v>
      </c>
      <c r="G45">
        <v>17.829999999999998</v>
      </c>
      <c r="H45" s="70">
        <v>704030.62</v>
      </c>
      <c r="I45" s="70">
        <v>122635080</v>
      </c>
      <c r="J45">
        <v>2684.5</v>
      </c>
      <c r="K45" s="70">
        <v>106027012</v>
      </c>
      <c r="L45" t="s">
        <v>265</v>
      </c>
      <c r="M45" s="34">
        <v>45716</v>
      </c>
    </row>
    <row r="46" spans="1:13" x14ac:dyDescent="0.2">
      <c r="A46" t="s">
        <v>188</v>
      </c>
      <c r="B46" s="57">
        <v>6986041</v>
      </c>
      <c r="C46" s="57">
        <v>6986041</v>
      </c>
      <c r="D46" t="s">
        <v>268</v>
      </c>
      <c r="E46">
        <v>39169</v>
      </c>
      <c r="F46" s="70">
        <v>1599511.22</v>
      </c>
      <c r="G46">
        <v>26.78</v>
      </c>
      <c r="H46" s="70">
        <v>1048928.1299999999</v>
      </c>
      <c r="I46" s="70">
        <v>175240889</v>
      </c>
      <c r="J46">
        <v>4033</v>
      </c>
      <c r="K46" s="70">
        <v>157968577</v>
      </c>
      <c r="L46" t="s">
        <v>265</v>
      </c>
      <c r="M46" s="34">
        <v>45716</v>
      </c>
    </row>
    <row r="47" spans="1:13" x14ac:dyDescent="0.2">
      <c r="A47" t="s">
        <v>188</v>
      </c>
      <c r="B47" s="57">
        <v>7124594</v>
      </c>
      <c r="C47" s="57">
        <v>7124594</v>
      </c>
      <c r="D47" t="s">
        <v>269</v>
      </c>
      <c r="E47">
        <v>6519</v>
      </c>
      <c r="F47" s="70">
        <v>1006994.69</v>
      </c>
      <c r="G47">
        <v>192.32</v>
      </c>
      <c r="H47" s="70">
        <v>1253709.3700000001</v>
      </c>
      <c r="I47" s="70">
        <v>1004577.9</v>
      </c>
      <c r="J47">
        <v>173.7</v>
      </c>
      <c r="K47" s="70">
        <v>1132350.3</v>
      </c>
      <c r="L47" t="s">
        <v>270</v>
      </c>
      <c r="M47" s="34">
        <v>45716</v>
      </c>
    </row>
    <row r="48" spans="1:13" x14ac:dyDescent="0.2">
      <c r="A48" t="s">
        <v>188</v>
      </c>
      <c r="B48" s="57">
        <v>7333378</v>
      </c>
      <c r="C48" s="57">
        <v>7333378</v>
      </c>
      <c r="D48" t="s">
        <v>271</v>
      </c>
      <c r="E48">
        <v>3009</v>
      </c>
      <c r="F48" s="70">
        <v>824639.74</v>
      </c>
      <c r="G48">
        <v>629.54</v>
      </c>
      <c r="H48" s="70">
        <v>1894284.1</v>
      </c>
      <c r="I48" s="70">
        <v>822660.6</v>
      </c>
      <c r="J48">
        <v>568.6</v>
      </c>
      <c r="K48" s="70">
        <v>1710917.4</v>
      </c>
      <c r="L48" t="s">
        <v>270</v>
      </c>
      <c r="M48" s="34">
        <v>45716</v>
      </c>
    </row>
    <row r="49" spans="1:13" x14ac:dyDescent="0.2">
      <c r="A49" t="s">
        <v>188</v>
      </c>
      <c r="B49" s="57" t="s">
        <v>272</v>
      </c>
      <c r="C49" s="57" t="s">
        <v>272</v>
      </c>
      <c r="D49" t="s">
        <v>273</v>
      </c>
      <c r="E49">
        <v>48932</v>
      </c>
      <c r="F49" s="70">
        <v>1549441.93</v>
      </c>
      <c r="G49">
        <v>42.36</v>
      </c>
      <c r="H49" s="70">
        <v>2072732.69</v>
      </c>
      <c r="I49" s="70">
        <v>1194515.29</v>
      </c>
      <c r="J49">
        <v>33.68</v>
      </c>
      <c r="K49" s="70">
        <v>1648029.76</v>
      </c>
      <c r="L49" t="s">
        <v>274</v>
      </c>
      <c r="M49" s="34">
        <v>45716</v>
      </c>
    </row>
    <row r="50" spans="1:13" x14ac:dyDescent="0.2">
      <c r="A50" t="s">
        <v>188</v>
      </c>
      <c r="B50" s="57" t="s">
        <v>275</v>
      </c>
      <c r="C50" s="57" t="s">
        <v>275</v>
      </c>
      <c r="D50" t="s">
        <v>276</v>
      </c>
      <c r="E50">
        <v>22508</v>
      </c>
      <c r="F50" s="70">
        <v>1321139.96</v>
      </c>
      <c r="G50">
        <v>148.97</v>
      </c>
      <c r="H50" s="70">
        <v>3353128.66</v>
      </c>
      <c r="I50" s="70">
        <v>1013524.59</v>
      </c>
      <c r="J50">
        <v>118.45</v>
      </c>
      <c r="K50" s="70">
        <v>2666072.6</v>
      </c>
      <c r="L50" t="s">
        <v>274</v>
      </c>
      <c r="M50" s="34">
        <v>45716</v>
      </c>
    </row>
    <row r="51" spans="1:13" x14ac:dyDescent="0.2">
      <c r="A51" t="s">
        <v>188</v>
      </c>
      <c r="B51" s="58" t="s">
        <v>277</v>
      </c>
      <c r="C51" s="58" t="s">
        <v>277</v>
      </c>
      <c r="D51" t="s">
        <v>278</v>
      </c>
      <c r="E51">
        <v>113748</v>
      </c>
      <c r="F51" s="70">
        <v>1342547.66</v>
      </c>
      <c r="G51">
        <v>17.12</v>
      </c>
      <c r="H51" s="70">
        <v>1947778.92</v>
      </c>
      <c r="I51" s="70">
        <v>1037478.46</v>
      </c>
      <c r="J51">
        <v>13.61</v>
      </c>
      <c r="K51" s="70">
        <v>1548679.02</v>
      </c>
      <c r="L51" t="s">
        <v>274</v>
      </c>
      <c r="M51" s="34">
        <v>45716</v>
      </c>
    </row>
    <row r="52" spans="1:13" x14ac:dyDescent="0.2">
      <c r="A52" t="s">
        <v>188</v>
      </c>
      <c r="B52" s="66" t="s">
        <v>279</v>
      </c>
      <c r="C52" s="66" t="s">
        <v>279</v>
      </c>
      <c r="D52" t="s">
        <v>280</v>
      </c>
      <c r="E52">
        <v>38036</v>
      </c>
      <c r="F52" s="70">
        <v>725599.69</v>
      </c>
      <c r="G52">
        <v>25.33</v>
      </c>
      <c r="H52" s="70">
        <v>963457.48</v>
      </c>
      <c r="I52" s="70">
        <v>561656.30000000005</v>
      </c>
      <c r="J52">
        <v>20.14</v>
      </c>
      <c r="K52" s="70">
        <v>766045.04</v>
      </c>
      <c r="L52" t="s">
        <v>274</v>
      </c>
      <c r="M52" s="34">
        <v>45716</v>
      </c>
    </row>
    <row r="53" spans="1:13" x14ac:dyDescent="0.2">
      <c r="A53" t="s">
        <v>188</v>
      </c>
      <c r="B53" s="57" t="s">
        <v>281</v>
      </c>
      <c r="C53" s="57" t="s">
        <v>315</v>
      </c>
      <c r="D53" t="s">
        <v>282</v>
      </c>
      <c r="F53" s="70">
        <v>1822275.86</v>
      </c>
      <c r="H53" s="70">
        <v>1822275.86</v>
      </c>
      <c r="I53" s="70">
        <v>1822275.86</v>
      </c>
      <c r="K53" s="70">
        <v>1822275.86</v>
      </c>
      <c r="L53" t="s">
        <v>190</v>
      </c>
      <c r="M53" s="34">
        <v>45716</v>
      </c>
    </row>
    <row r="54" spans="1:13" x14ac:dyDescent="0.2">
      <c r="A54" t="s">
        <v>188</v>
      </c>
      <c r="B54" s="57" t="s">
        <v>281</v>
      </c>
      <c r="C54" s="57" t="s">
        <v>286</v>
      </c>
      <c r="D54" t="s">
        <v>283</v>
      </c>
      <c r="E54">
        <v>19866.63</v>
      </c>
      <c r="F54" s="70">
        <v>20888.740000000002</v>
      </c>
      <c r="G54">
        <v>1.04</v>
      </c>
      <c r="H54" s="70">
        <v>20610.68</v>
      </c>
      <c r="I54" s="70">
        <v>19866.63</v>
      </c>
      <c r="J54">
        <v>1</v>
      </c>
      <c r="K54" s="70">
        <v>19866.63</v>
      </c>
      <c r="L54" t="s">
        <v>257</v>
      </c>
      <c r="M54" s="34">
        <v>45716</v>
      </c>
    </row>
    <row r="55" spans="1:13" x14ac:dyDescent="0.2">
      <c r="M55" s="34"/>
    </row>
    <row r="56" spans="1:13" x14ac:dyDescent="0.2">
      <c r="M56" s="34"/>
    </row>
    <row r="57" spans="1:13" x14ac:dyDescent="0.2">
      <c r="M57" s="34"/>
    </row>
    <row r="58" spans="1:13" x14ac:dyDescent="0.2">
      <c r="M58" s="34"/>
    </row>
    <row r="59" spans="1:13" x14ac:dyDescent="0.2">
      <c r="M59" s="34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2025-03-03T17:33:44Z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