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430\"/>
    </mc:Choice>
  </mc:AlternateContent>
  <xr:revisionPtr revIDLastSave="0" documentId="13_ncr:1_{C11F9F0A-D9DC-4CD4-82ED-5713AFBA295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7" i="1" l="1"/>
  <c r="Q67" i="1" s="1"/>
  <c r="M67" i="1"/>
  <c r="N67" i="1" s="1"/>
  <c r="L67" i="1"/>
  <c r="J67" i="1"/>
  <c r="I67" i="1"/>
  <c r="G67" i="1"/>
  <c r="F67" i="1"/>
  <c r="O66" i="1"/>
  <c r="Q66" i="1" s="1"/>
  <c r="M66" i="1"/>
  <c r="L66" i="1"/>
  <c r="N66" i="1" s="1"/>
  <c r="J66" i="1"/>
  <c r="I66" i="1"/>
  <c r="K66" i="1" s="1"/>
  <c r="G66" i="1"/>
  <c r="H66" i="1" s="1"/>
  <c r="F66" i="1"/>
  <c r="O65" i="1"/>
  <c r="Q65" i="1" s="1"/>
  <c r="M65" i="1"/>
  <c r="L65" i="1"/>
  <c r="J65" i="1"/>
  <c r="K65" i="1" s="1"/>
  <c r="I65" i="1"/>
  <c r="G65" i="1"/>
  <c r="H65" i="1" s="1"/>
  <c r="F65" i="1"/>
  <c r="E19" i="2"/>
  <c r="E17" i="2"/>
  <c r="D19" i="2"/>
  <c r="F19" i="2" s="1"/>
  <c r="D17" i="2"/>
  <c r="F17" i="2" s="1"/>
  <c r="O14" i="1"/>
  <c r="O15" i="1"/>
  <c r="Q15" i="1" s="1"/>
  <c r="O16" i="1"/>
  <c r="Q16" i="1" s="1"/>
  <c r="O17" i="1"/>
  <c r="Q17" i="1" s="1"/>
  <c r="O18" i="1"/>
  <c r="O19" i="1"/>
  <c r="O20" i="1"/>
  <c r="Q20" i="1" s="1"/>
  <c r="O21" i="1"/>
  <c r="O22" i="1"/>
  <c r="O23" i="1"/>
  <c r="Q23" i="1" s="1"/>
  <c r="O24" i="1"/>
  <c r="Q24" i="1" s="1"/>
  <c r="O25" i="1"/>
  <c r="Q25" i="1" s="1"/>
  <c r="O26" i="1"/>
  <c r="O27" i="1"/>
  <c r="Q27" i="1" s="1"/>
  <c r="O28" i="1"/>
  <c r="O29" i="1"/>
  <c r="Q29" i="1" s="1"/>
  <c r="O30" i="1"/>
  <c r="O31" i="1"/>
  <c r="Q31" i="1" s="1"/>
  <c r="O32" i="1"/>
  <c r="Q32" i="1" s="1"/>
  <c r="O33" i="1"/>
  <c r="O34" i="1"/>
  <c r="O35" i="1"/>
  <c r="Q35" i="1" s="1"/>
  <c r="O36" i="1"/>
  <c r="Q36" i="1" s="1"/>
  <c r="O37" i="1"/>
  <c r="Q37" i="1" s="1"/>
  <c r="O38" i="1"/>
  <c r="O39" i="1"/>
  <c r="O40" i="1"/>
  <c r="O41" i="1"/>
  <c r="O42" i="1"/>
  <c r="O43" i="1"/>
  <c r="Q43" i="1" s="1"/>
  <c r="O44" i="1"/>
  <c r="O45" i="1"/>
  <c r="O46" i="1"/>
  <c r="O47" i="1"/>
  <c r="O48" i="1"/>
  <c r="Q48" i="1" s="1"/>
  <c r="O49" i="1"/>
  <c r="Q49" i="1" s="1"/>
  <c r="O50" i="1"/>
  <c r="O51" i="1"/>
  <c r="O52" i="1"/>
  <c r="O53" i="1"/>
  <c r="Q53" i="1" s="1"/>
  <c r="O54" i="1"/>
  <c r="O55" i="1"/>
  <c r="Q55" i="1" s="1"/>
  <c r="O56" i="1"/>
  <c r="Q56" i="1" s="1"/>
  <c r="O57" i="1"/>
  <c r="O58" i="1"/>
  <c r="O59" i="1"/>
  <c r="Q59" i="1" s="1"/>
  <c r="O60" i="1"/>
  <c r="Q60" i="1" s="1"/>
  <c r="O61" i="1"/>
  <c r="Q61" i="1" s="1"/>
  <c r="O62" i="1"/>
  <c r="O63" i="1"/>
  <c r="O64" i="1"/>
  <c r="Q64" i="1" s="1"/>
  <c r="O68" i="1"/>
  <c r="O69" i="1"/>
  <c r="O70" i="1"/>
  <c r="Q70" i="1" s="1"/>
  <c r="O13" i="1"/>
  <c r="Q13" i="1" s="1"/>
  <c r="I70" i="1"/>
  <c r="J70" i="1"/>
  <c r="K70" i="1" s="1"/>
  <c r="I69" i="1"/>
  <c r="J69" i="1" s="1"/>
  <c r="K69" i="1" s="1"/>
  <c r="I68" i="1"/>
  <c r="J68" i="1"/>
  <c r="K68" i="1" s="1"/>
  <c r="M70" i="1"/>
  <c r="L70" i="1"/>
  <c r="M69" i="1"/>
  <c r="L69" i="1"/>
  <c r="M68" i="1"/>
  <c r="L68" i="1"/>
  <c r="M64" i="1"/>
  <c r="L64" i="1"/>
  <c r="M63" i="1"/>
  <c r="N63" i="1" s="1"/>
  <c r="L63" i="1"/>
  <c r="M62" i="1"/>
  <c r="L62" i="1"/>
  <c r="M61" i="1"/>
  <c r="N61" i="1" s="1"/>
  <c r="L61" i="1"/>
  <c r="M60" i="1"/>
  <c r="L60" i="1"/>
  <c r="M59" i="1"/>
  <c r="N59" i="1" s="1"/>
  <c r="L59" i="1"/>
  <c r="M58" i="1"/>
  <c r="L58" i="1"/>
  <c r="M57" i="1"/>
  <c r="N57" i="1" s="1"/>
  <c r="L57" i="1"/>
  <c r="M56" i="1"/>
  <c r="N56" i="1" s="1"/>
  <c r="L56" i="1"/>
  <c r="M55" i="1"/>
  <c r="L55" i="1"/>
  <c r="M54" i="1"/>
  <c r="L54" i="1"/>
  <c r="M53" i="1"/>
  <c r="N53" i="1" s="1"/>
  <c r="L53" i="1"/>
  <c r="M52" i="1"/>
  <c r="L52" i="1"/>
  <c r="M51" i="1"/>
  <c r="N51" i="1" s="1"/>
  <c r="L51" i="1"/>
  <c r="M50" i="1"/>
  <c r="L50" i="1"/>
  <c r="M49" i="1"/>
  <c r="N49" i="1" s="1"/>
  <c r="L49" i="1"/>
  <c r="M48" i="1"/>
  <c r="L48" i="1"/>
  <c r="M47" i="1"/>
  <c r="L47" i="1"/>
  <c r="M46" i="1"/>
  <c r="N46" i="1" s="1"/>
  <c r="L46" i="1"/>
  <c r="M45" i="1"/>
  <c r="N45" i="1" s="1"/>
  <c r="L45" i="1"/>
  <c r="M44" i="1"/>
  <c r="L44" i="1"/>
  <c r="M43" i="1"/>
  <c r="N43" i="1" s="1"/>
  <c r="L43" i="1"/>
  <c r="M42" i="1"/>
  <c r="L42" i="1"/>
  <c r="M41" i="1"/>
  <c r="N41" i="1" s="1"/>
  <c r="L41" i="1"/>
  <c r="M40" i="1"/>
  <c r="N40" i="1" s="1"/>
  <c r="L40" i="1"/>
  <c r="M39" i="1"/>
  <c r="N39" i="1" s="1"/>
  <c r="L39" i="1"/>
  <c r="M38" i="1"/>
  <c r="L38" i="1"/>
  <c r="M37" i="1"/>
  <c r="N37" i="1" s="1"/>
  <c r="L37" i="1"/>
  <c r="M36" i="1"/>
  <c r="L36" i="1"/>
  <c r="M35" i="1"/>
  <c r="N35" i="1" s="1"/>
  <c r="L35" i="1"/>
  <c r="M34" i="1"/>
  <c r="L34" i="1"/>
  <c r="M33" i="1"/>
  <c r="N33" i="1" s="1"/>
  <c r="L33" i="1"/>
  <c r="M32" i="1"/>
  <c r="L32" i="1"/>
  <c r="M31" i="1"/>
  <c r="N31" i="1" s="1"/>
  <c r="L31" i="1"/>
  <c r="M30" i="1"/>
  <c r="L30" i="1"/>
  <c r="M29" i="1"/>
  <c r="N29" i="1" s="1"/>
  <c r="L29" i="1"/>
  <c r="M28" i="1"/>
  <c r="N28" i="1" s="1"/>
  <c r="L28" i="1"/>
  <c r="M27" i="1"/>
  <c r="N27" i="1" s="1"/>
  <c r="L27" i="1"/>
  <c r="M26" i="1"/>
  <c r="L26" i="1"/>
  <c r="M25" i="1"/>
  <c r="N25" i="1" s="1"/>
  <c r="L25" i="1"/>
  <c r="M24" i="1"/>
  <c r="L24" i="1"/>
  <c r="M23" i="1"/>
  <c r="L23" i="1"/>
  <c r="M22" i="1"/>
  <c r="L22" i="1"/>
  <c r="M21" i="1"/>
  <c r="N21" i="1" s="1"/>
  <c r="L21" i="1"/>
  <c r="M20" i="1"/>
  <c r="L20" i="1"/>
  <c r="M19" i="1"/>
  <c r="N19" i="1" s="1"/>
  <c r="L19" i="1"/>
  <c r="M18" i="1"/>
  <c r="L18" i="1"/>
  <c r="M17" i="1"/>
  <c r="N17" i="1" s="1"/>
  <c r="L17" i="1"/>
  <c r="M16" i="1"/>
  <c r="L16" i="1"/>
  <c r="M15" i="1"/>
  <c r="N15" i="1" s="1"/>
  <c r="L15" i="1"/>
  <c r="M14" i="1"/>
  <c r="L14" i="1"/>
  <c r="M13" i="1"/>
  <c r="N13" i="1" s="1"/>
  <c r="L13" i="1"/>
  <c r="J64" i="1"/>
  <c r="I64" i="1"/>
  <c r="J63" i="1"/>
  <c r="K63" i="1" s="1"/>
  <c r="I63" i="1"/>
  <c r="J62" i="1"/>
  <c r="K62" i="1" s="1"/>
  <c r="I62" i="1"/>
  <c r="J61" i="1"/>
  <c r="K61" i="1" s="1"/>
  <c r="I61" i="1"/>
  <c r="J60" i="1"/>
  <c r="I60" i="1"/>
  <c r="J59" i="1"/>
  <c r="K59" i="1" s="1"/>
  <c r="I59" i="1"/>
  <c r="J58" i="1"/>
  <c r="I58" i="1"/>
  <c r="J57" i="1"/>
  <c r="K57" i="1" s="1"/>
  <c r="I57" i="1"/>
  <c r="J56" i="1"/>
  <c r="I56" i="1"/>
  <c r="J55" i="1"/>
  <c r="K55" i="1" s="1"/>
  <c r="I55" i="1"/>
  <c r="J54" i="1"/>
  <c r="I54" i="1"/>
  <c r="J53" i="1"/>
  <c r="K53" i="1" s="1"/>
  <c r="I53" i="1"/>
  <c r="J52" i="1"/>
  <c r="K52" i="1" s="1"/>
  <c r="I52" i="1"/>
  <c r="J51" i="1"/>
  <c r="K51" i="1" s="1"/>
  <c r="I51" i="1"/>
  <c r="J50" i="1"/>
  <c r="I50" i="1"/>
  <c r="J49" i="1"/>
  <c r="K49" i="1" s="1"/>
  <c r="I49" i="1"/>
  <c r="J48" i="1"/>
  <c r="K48" i="1" s="1"/>
  <c r="I48" i="1"/>
  <c r="J47" i="1"/>
  <c r="K47" i="1" s="1"/>
  <c r="I47" i="1"/>
  <c r="J46" i="1"/>
  <c r="K46" i="1" s="1"/>
  <c r="I46" i="1"/>
  <c r="J45" i="1"/>
  <c r="K45" i="1" s="1"/>
  <c r="I45" i="1"/>
  <c r="J44" i="1"/>
  <c r="I44" i="1"/>
  <c r="J43" i="1"/>
  <c r="K43" i="1" s="1"/>
  <c r="I43" i="1"/>
  <c r="J42" i="1"/>
  <c r="K42" i="1" s="1"/>
  <c r="I42" i="1"/>
  <c r="J41" i="1"/>
  <c r="K41" i="1" s="1"/>
  <c r="I41" i="1"/>
  <c r="J40" i="1"/>
  <c r="K40" i="1" s="1"/>
  <c r="I40" i="1"/>
  <c r="J39" i="1"/>
  <c r="K39" i="1" s="1"/>
  <c r="I39" i="1"/>
  <c r="J38" i="1"/>
  <c r="I38" i="1"/>
  <c r="J37" i="1"/>
  <c r="K37" i="1" s="1"/>
  <c r="I37" i="1"/>
  <c r="J36" i="1"/>
  <c r="I36" i="1"/>
  <c r="J35" i="1"/>
  <c r="K35" i="1" s="1"/>
  <c r="I35" i="1"/>
  <c r="J34" i="1"/>
  <c r="I34" i="1"/>
  <c r="J33" i="1"/>
  <c r="K33" i="1" s="1"/>
  <c r="I33" i="1"/>
  <c r="J32" i="1"/>
  <c r="I32" i="1"/>
  <c r="J31" i="1"/>
  <c r="K31" i="1" s="1"/>
  <c r="I31" i="1"/>
  <c r="J30" i="1"/>
  <c r="I30" i="1"/>
  <c r="J29" i="1"/>
  <c r="K29" i="1" s="1"/>
  <c r="I29" i="1"/>
  <c r="J28" i="1"/>
  <c r="K28" i="1" s="1"/>
  <c r="I28" i="1"/>
  <c r="J27" i="1"/>
  <c r="K27" i="1" s="1"/>
  <c r="I27" i="1"/>
  <c r="J26" i="1"/>
  <c r="I26" i="1"/>
  <c r="J25" i="1"/>
  <c r="K25" i="1" s="1"/>
  <c r="I25" i="1"/>
  <c r="J24" i="1"/>
  <c r="I24" i="1"/>
  <c r="J23" i="1"/>
  <c r="K23" i="1" s="1"/>
  <c r="I23" i="1"/>
  <c r="J22" i="1"/>
  <c r="I22" i="1"/>
  <c r="J21" i="1"/>
  <c r="K21" i="1" s="1"/>
  <c r="I21" i="1"/>
  <c r="J20" i="1"/>
  <c r="K20" i="1" s="1"/>
  <c r="I20" i="1"/>
  <c r="J19" i="1"/>
  <c r="K19" i="1" s="1"/>
  <c r="I19" i="1"/>
  <c r="J18" i="1"/>
  <c r="I18" i="1"/>
  <c r="J17" i="1"/>
  <c r="K17" i="1" s="1"/>
  <c r="I17" i="1"/>
  <c r="J16" i="1"/>
  <c r="I16" i="1"/>
  <c r="J15" i="1"/>
  <c r="K15" i="1" s="1"/>
  <c r="I15" i="1"/>
  <c r="J14" i="1"/>
  <c r="I14" i="1"/>
  <c r="J13" i="1"/>
  <c r="K13" i="1" s="1"/>
  <c r="I13" i="1"/>
  <c r="G64" i="1"/>
  <c r="G63" i="1"/>
  <c r="H63" i="1" s="1"/>
  <c r="G62" i="1"/>
  <c r="H62" i="1" s="1"/>
  <c r="G61" i="1"/>
  <c r="G60" i="1"/>
  <c r="G59" i="1"/>
  <c r="H59" i="1" s="1"/>
  <c r="G58" i="1"/>
  <c r="H58" i="1" s="1"/>
  <c r="G57" i="1"/>
  <c r="G56" i="1"/>
  <c r="G55" i="1"/>
  <c r="G54" i="1"/>
  <c r="H54" i="1" s="1"/>
  <c r="G53" i="1"/>
  <c r="G52" i="1"/>
  <c r="H52" i="1" s="1"/>
  <c r="G51" i="1"/>
  <c r="G50" i="1"/>
  <c r="H50" i="1" s="1"/>
  <c r="G49" i="1"/>
  <c r="G48" i="1"/>
  <c r="G47" i="1"/>
  <c r="G46" i="1"/>
  <c r="H46" i="1" s="1"/>
  <c r="G45" i="1"/>
  <c r="G44" i="1"/>
  <c r="G43" i="1"/>
  <c r="H43" i="1" s="1"/>
  <c r="G42" i="1"/>
  <c r="H42" i="1" s="1"/>
  <c r="G41" i="1"/>
  <c r="G40" i="1"/>
  <c r="G39" i="1"/>
  <c r="G38" i="1"/>
  <c r="H38" i="1" s="1"/>
  <c r="G37" i="1"/>
  <c r="G36" i="1"/>
  <c r="G35" i="1"/>
  <c r="H35" i="1" s="1"/>
  <c r="G34" i="1"/>
  <c r="H34" i="1" s="1"/>
  <c r="G33" i="1"/>
  <c r="G32" i="1"/>
  <c r="G31" i="1"/>
  <c r="H31" i="1" s="1"/>
  <c r="G30" i="1"/>
  <c r="H30" i="1" s="1"/>
  <c r="G29" i="1"/>
  <c r="G28" i="1"/>
  <c r="G27" i="1"/>
  <c r="G26" i="1"/>
  <c r="H26" i="1" s="1"/>
  <c r="G25" i="1"/>
  <c r="G24" i="1"/>
  <c r="H24" i="1" s="1"/>
  <c r="G23" i="1"/>
  <c r="G22" i="1"/>
  <c r="H22" i="1" s="1"/>
  <c r="G21" i="1"/>
  <c r="G20" i="1"/>
  <c r="G19" i="1"/>
  <c r="G18" i="1"/>
  <c r="H18" i="1" s="1"/>
  <c r="G17" i="1"/>
  <c r="G16" i="1"/>
  <c r="G15" i="1"/>
  <c r="G14" i="1"/>
  <c r="H14" i="1" s="1"/>
  <c r="G13" i="1"/>
  <c r="F64" i="1"/>
  <c r="H64" i="1" s="1"/>
  <c r="F63" i="1"/>
  <c r="F62" i="1"/>
  <c r="F61" i="1"/>
  <c r="F60" i="1"/>
  <c r="H60" i="1" s="1"/>
  <c r="F59" i="1"/>
  <c r="F58" i="1"/>
  <c r="F57" i="1"/>
  <c r="F56" i="1"/>
  <c r="H56" i="1" s="1"/>
  <c r="F55" i="1"/>
  <c r="H55" i="1" s="1"/>
  <c r="F54" i="1"/>
  <c r="F53" i="1"/>
  <c r="F52" i="1"/>
  <c r="F51" i="1"/>
  <c r="H51" i="1" s="1"/>
  <c r="F50" i="1"/>
  <c r="F49" i="1"/>
  <c r="F48" i="1"/>
  <c r="H48" i="1" s="1"/>
  <c r="F47" i="1"/>
  <c r="H47" i="1" s="1"/>
  <c r="F46" i="1"/>
  <c r="F45" i="1"/>
  <c r="F44" i="1"/>
  <c r="H44" i="1" s="1"/>
  <c r="F43" i="1"/>
  <c r="F42" i="1"/>
  <c r="F41" i="1"/>
  <c r="F40" i="1"/>
  <c r="H40" i="1" s="1"/>
  <c r="F39" i="1"/>
  <c r="H39" i="1" s="1"/>
  <c r="F38" i="1"/>
  <c r="F37" i="1"/>
  <c r="F36" i="1"/>
  <c r="H36" i="1" s="1"/>
  <c r="F35" i="1"/>
  <c r="F34" i="1"/>
  <c r="F33" i="1"/>
  <c r="F32" i="1"/>
  <c r="H32" i="1" s="1"/>
  <c r="F31" i="1"/>
  <c r="F30" i="1"/>
  <c r="F29" i="1"/>
  <c r="F28" i="1"/>
  <c r="H28" i="1" s="1"/>
  <c r="F27" i="1"/>
  <c r="H27" i="1" s="1"/>
  <c r="F26" i="1"/>
  <c r="F25" i="1"/>
  <c r="F24" i="1"/>
  <c r="F23" i="1"/>
  <c r="H23" i="1" s="1"/>
  <c r="F22" i="1"/>
  <c r="F21" i="1"/>
  <c r="F20" i="1"/>
  <c r="H20" i="1" s="1"/>
  <c r="F19" i="1"/>
  <c r="H19" i="1" s="1"/>
  <c r="F18" i="1"/>
  <c r="F17" i="1"/>
  <c r="F16" i="1"/>
  <c r="H16" i="1" s="1"/>
  <c r="F15" i="1"/>
  <c r="H15" i="1" s="1"/>
  <c r="F14" i="1"/>
  <c r="F13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70" i="1"/>
  <c r="Q69" i="1"/>
  <c r="N69" i="1"/>
  <c r="H69" i="1"/>
  <c r="Q68" i="1"/>
  <c r="H68" i="1"/>
  <c r="D15" i="2"/>
  <c r="F20" i="2"/>
  <c r="F21" i="2"/>
  <c r="D18" i="2"/>
  <c r="N55" i="1"/>
  <c r="N47" i="1"/>
  <c r="N23" i="1"/>
  <c r="Q44" i="1"/>
  <c r="Q62" i="1"/>
  <c r="Q21" i="1"/>
  <c r="Q63" i="1"/>
  <c r="Q40" i="1"/>
  <c r="Q22" i="1"/>
  <c r="Q54" i="1"/>
  <c r="Q26" i="1"/>
  <c r="Q34" i="1"/>
  <c r="Q42" i="1"/>
  <c r="Q58" i="1"/>
  <c r="Q57" i="1"/>
  <c r="Q51" i="1"/>
  <c r="Q46" i="1"/>
  <c r="Q45" i="1"/>
  <c r="Q39" i="1"/>
  <c r="Q38" i="1"/>
  <c r="Q33" i="1"/>
  <c r="Q30" i="1"/>
  <c r="Q28" i="1"/>
  <c r="Q19" i="1"/>
  <c r="Q14" i="1"/>
  <c r="Q18" i="1"/>
  <c r="Q52" i="1"/>
  <c r="Q41" i="1"/>
  <c r="Q47" i="1"/>
  <c r="Q50" i="1"/>
  <c r="H37" i="1"/>
  <c r="H45" i="1"/>
  <c r="H49" i="1"/>
  <c r="H53" i="1"/>
  <c r="H57" i="1"/>
  <c r="H61" i="1"/>
  <c r="H17" i="1"/>
  <c r="H33" i="1"/>
  <c r="H29" i="1"/>
  <c r="H21" i="1"/>
  <c r="H41" i="1"/>
  <c r="H25" i="1"/>
  <c r="H13" i="1"/>
  <c r="B3" i="1"/>
  <c r="E16" i="2"/>
  <c r="F18" i="2"/>
  <c r="H67" i="1" l="1"/>
  <c r="N65" i="1"/>
  <c r="N3" i="1"/>
  <c r="H3" i="1"/>
  <c r="E15" i="2" s="1"/>
  <c r="K67" i="1"/>
  <c r="B4" i="1"/>
  <c r="D16" i="2" s="1"/>
  <c r="H4" i="1"/>
  <c r="F16" i="2"/>
  <c r="D24" i="2"/>
  <c r="B5" i="1"/>
  <c r="D23" i="2"/>
  <c r="N4" i="1"/>
  <c r="K14" i="1"/>
  <c r="K16" i="1"/>
  <c r="K18" i="1"/>
  <c r="K22" i="1"/>
  <c r="K24" i="1"/>
  <c r="K26" i="1"/>
  <c r="K30" i="1"/>
  <c r="K32" i="1"/>
  <c r="K34" i="1"/>
  <c r="K36" i="1"/>
  <c r="K38" i="1"/>
  <c r="K44" i="1"/>
  <c r="K50" i="1"/>
  <c r="K54" i="1"/>
  <c r="K56" i="1"/>
  <c r="K58" i="1"/>
  <c r="K60" i="1"/>
  <c r="K64" i="1"/>
  <c r="N14" i="1"/>
  <c r="N16" i="1"/>
  <c r="N18" i="1"/>
  <c r="N20" i="1"/>
  <c r="N22" i="1"/>
  <c r="N24" i="1"/>
  <c r="N26" i="1"/>
  <c r="N30" i="1"/>
  <c r="N32" i="1"/>
  <c r="N34" i="1"/>
  <c r="N36" i="1"/>
  <c r="N38" i="1"/>
  <c r="N42" i="1"/>
  <c r="N44" i="1"/>
  <c r="N48" i="1"/>
  <c r="N50" i="1"/>
  <c r="N52" i="1"/>
  <c r="N54" i="1"/>
  <c r="N58" i="1"/>
  <c r="N60" i="1"/>
  <c r="N62" i="1"/>
  <c r="N64" i="1"/>
  <c r="N68" i="1"/>
  <c r="N70" i="1"/>
  <c r="N5" i="1" l="1"/>
  <c r="F15" i="2"/>
  <c r="F23" i="2" s="1"/>
  <c r="F26" i="2" s="1"/>
  <c r="E23" i="2"/>
  <c r="H5" i="1"/>
  <c r="D26" i="2"/>
</calcChain>
</file>

<file path=xl/sharedStrings.xml><?xml version="1.0" encoding="utf-8"?>
<sst xmlns="http://schemas.openxmlformats.org/spreadsheetml/2006/main" count="1390" uniqueCount="452">
  <si>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</si>
  <si>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</si>
  <si>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</si>
  <si>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</si>
  <si>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</si>
  <si>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</si>
  <si>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</si>
  <si>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</si>
  <si>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</si>
  <si>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</si>
  <si>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</si>
  <si>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</si>
  <si>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</si>
  <si>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</si>
  <si>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</si>
  <si>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</si>
  <si>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</si>
  <si>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</si>
  <si>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</si>
  <si>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</si>
  <si>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</si>
  <si>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</si>
  <si>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</si>
  <si>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</si>
  <si>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</si>
  <si>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</si>
  <si>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</si>
  <si>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</si>
  <si>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</si>
  <si>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</si>
  <si>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</si>
  <si>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</si>
  <si>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</si>
  <si>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</si>
  <si>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</si>
  <si>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</si>
  <si>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</si>
  <si>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</si>
  <si>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</si>
  <si>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</si>
  <si>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</si>
  <si>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</si>
  <si>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</si>
  <si>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</si>
  <si>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</si>
  <si>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</si>
  <si>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</si>
  <si>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</si>
  <si>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</si>
  <si>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</si>
  <si>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</si>
  <si>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</si>
  <si>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</si>
  <si>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</si>
  <si>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</si>
  <si>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</si>
  <si>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</si>
  <si>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</si>
  <si>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</si>
  <si>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</si>
  <si>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</si>
  <si>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</si>
  <si>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</si>
  <si>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</si>
  <si>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</si>
  <si>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</si>
  <si>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</si>
  <si>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</si>
  <si>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</si>
  <si>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</si>
  <si>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</si>
  <si>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</si>
  <si>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</si>
  <si>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</si>
  <si>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</si>
  <si>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</si>
  <si>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</si>
  <si>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</si>
  <si>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</si>
  <si>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</si>
  <si>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</si>
  <si>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</si>
  <si>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</si>
  <si>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</si>
  <si>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</si>
  <si>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</si>
  <si>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</si>
  <si>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</si>
  <si>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</si>
  <si>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</si>
  <si>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</si>
  <si>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</si>
  <si>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</si>
  <si>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</si>
  <si>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</si>
  <si>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</si>
  <si>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</si>
  <si>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</si>
  <si>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</si>
  <si>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</si>
  <si>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</si>
  <si>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</si>
  <si>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</si>
  <si>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</si>
  <si>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</si>
  <si>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</si>
  <si>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</si>
  <si>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</si>
  <si>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</si>
  <si>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</si>
  <si>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</si>
  <si>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</si>
  <si>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</si>
  <si>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</si>
  <si>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</si>
  <si>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</si>
  <si>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</si>
  <si>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</si>
  <si>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</si>
  <si>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</si>
  <si>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</si>
  <si>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</si>
  <si>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</si>
  <si>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</si>
  <si>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</si>
  <si>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</si>
  <si>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</si>
  <si>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</si>
  <si>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</si>
  <si>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</si>
  <si>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</si>
  <si>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</si>
  <si>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</si>
  <si>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</si>
  <si>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</si>
  <si>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</si>
  <si>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</si>
  <si>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</si>
  <si>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</si>
  <si>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</si>
  <si>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</si>
  <si>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</si>
  <si>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</si>
  <si>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</si>
  <si>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</si>
  <si>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</si>
  <si>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</si>
  <si>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</si>
  <si>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</si>
  <si>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</si>
  <si>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</si>
  <si>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</si>
  <si>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</si>
  <si>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</si>
  <si>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</si>
  <si>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</si>
  <si>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</si>
  <si>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</si>
  <si>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</si>
  <si>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</si>
  <si>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</si>
  <si>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</si>
  <si>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</si>
  <si>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</si>
  <si>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</si>
  <si>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</si>
  <si>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</si>
  <si>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</si>
  <si>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</si>
  <si>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</si>
  <si>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</si>
  <si>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</si>
  <si>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</si>
  <si>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</si>
  <si>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</si>
  <si>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</si>
  <si>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</si>
  <si>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</si>
  <si>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</si>
  <si>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</si>
  <si>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</si>
  <si>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</si>
  <si>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</si>
  <si>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GROSS ASSETS</t>
  </si>
  <si>
    <t>INC PER SHARE</t>
  </si>
  <si>
    <t>OFFERING PRICE</t>
  </si>
  <si>
    <t>CASH-STATE STREET BANK</t>
  </si>
  <si>
    <t>CASH HELD IN OTHER BANKS</t>
  </si>
  <si>
    <t>MORPHOSYS AG ADR</t>
  </si>
  <si>
    <t>BZ2YT41</t>
  </si>
  <si>
    <t>USD</t>
  </si>
  <si>
    <t>FERRARI NV</t>
  </si>
  <si>
    <t>BZ1GMK5</t>
  </si>
  <si>
    <t>N3167Y103</t>
  </si>
  <si>
    <t>SHOPIFY INC   CLASS A</t>
  </si>
  <si>
    <t>BXDZ9Z0</t>
  </si>
  <si>
    <t>82509L107</t>
  </si>
  <si>
    <t>ASCENDIS PHARMA A/S   ADR</t>
  </si>
  <si>
    <t>BV9G6B8</t>
  </si>
  <si>
    <t>04351P101</t>
  </si>
  <si>
    <t>SANDOZ GROUP AG ADR</t>
  </si>
  <si>
    <t>BS1L687</t>
  </si>
  <si>
    <t>UBS GROUP AG REG</t>
  </si>
  <si>
    <t>BRTR118</t>
  </si>
  <si>
    <t>H42097107</t>
  </si>
  <si>
    <t>DASSAULT SYSTEMES SE</t>
  </si>
  <si>
    <t>BM8H5Y5</t>
  </si>
  <si>
    <t>BM8H5Y907</t>
  </si>
  <si>
    <t>EUR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</si>
  <si>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</si>
  <si>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</si>
  <si>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</si>
  <si>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</si>
  <si>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</si>
  <si>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</si>
  <si>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</si>
  <si>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</si>
  <si>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</si>
  <si>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</si>
  <si>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</si>
  <si>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</si>
  <si>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</si>
  <si>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</si>
  <si>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</si>
  <si>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</si>
  <si>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</si>
  <si>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JULIUS BAER GROUP LTD</t>
  </si>
  <si>
    <t>B4R2R50</t>
  </si>
  <si>
    <t>B4R2R5908</t>
  </si>
  <si>
    <t>CHF</t>
  </si>
  <si>
    <t>COMMONWEALTH BK AUS SP ADR</t>
  </si>
  <si>
    <t>B3B1QJ3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</si>
  <si>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</si>
  <si>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</si>
  <si>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</si>
  <si>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</si>
  <si>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</si>
  <si>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</si>
  <si>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</si>
  <si>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</si>
  <si>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</si>
  <si>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</si>
  <si>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</si>
  <si>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</si>
  <si>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</si>
  <si>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</si>
  <si>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</si>
  <si>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</si>
  <si>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</si>
  <si>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</si>
  <si>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</si>
  <si>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</si>
  <si>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</si>
  <si>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</si>
  <si>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NESTLE SA SPONS ADR</t>
  </si>
  <si>
    <t>B014JG9</t>
  </si>
  <si>
    <t>LONZA GROUP AG REG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</si>
  <si>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</si>
  <si>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</si>
  <si>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</si>
  <si>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</si>
  <si>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</si>
  <si>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</si>
  <si>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</si>
  <si>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INFINEON TECHNOLOGIES AG</t>
  </si>
  <si>
    <t>MERCK KGAA</t>
  </si>
  <si>
    <t>VEOLIA ENVIRONNEMENT</t>
  </si>
  <si>
    <t>ASTRAZENECA PLC SPONS ADR</t>
  </si>
  <si>
    <t>046353108</t>
  </si>
  <si>
    <t>TOYOTA MOTOR CORP  SPON ADR</t>
  </si>
  <si>
    <t>SONY GROUP CORP   SP ADR</t>
  </si>
  <si>
    <t>SAP SE SPONSORED ADR</t>
  </si>
  <si>
    <t>ABB LTD SPON ADR</t>
  </si>
  <si>
    <t>000375204</t>
  </si>
  <si>
    <t>ROLLS ROYCE HOLDINGS SP ADR</t>
  </si>
  <si>
    <t>PEARSON PLC SPONSORED ADR</t>
  </si>
  <si>
    <t>OPEN TEXT CORP</t>
  </si>
  <si>
    <t>NOVO NORDISK A/S SPONS ADR</t>
  </si>
  <si>
    <t>NOKIA CORP SPON ADR</t>
  </si>
  <si>
    <t>NOVARTIS AG SPONSORED ADR</t>
  </si>
  <si>
    <t>66987V109</t>
  </si>
  <si>
    <t>SMITH + NEPHEW PLC  SPON ADR</t>
  </si>
  <si>
    <t>83175M205</t>
  </si>
  <si>
    <t>LLOYDS BANKING GROUP PLC ADR</t>
  </si>
  <si>
    <t>STMICROELECTRONICS NV NY SHS</t>
  </si>
  <si>
    <t>ORIX    SPONSORED ADR</t>
  </si>
  <si>
    <t>ELBIT SYSTEMS LTD</t>
  </si>
  <si>
    <t>M3760D101</t>
  </si>
  <si>
    <t>CAD</t>
  </si>
  <si>
    <t>CHECK POINT SOFTWARE TECH</t>
  </si>
  <si>
    <t>M22465104</t>
  </si>
  <si>
    <t>CAE INC</t>
  </si>
  <si>
    <t>TECK RESOURCES LTD CLS B</t>
  </si>
  <si>
    <t>ERICSSON (LM) TEL SP ADR</t>
  </si>
  <si>
    <t>PEARSON PLC</t>
  </si>
  <si>
    <t>0677608</t>
  </si>
  <si>
    <t>067760009</t>
  </si>
  <si>
    <t>SWISS FRANC</t>
  </si>
  <si>
    <t>FC</t>
  </si>
  <si>
    <t>STATE STREET TR</t>
  </si>
  <si>
    <t>86199E9B7</t>
  </si>
  <si>
    <t>SF</t>
  </si>
  <si>
    <t>EURO CURRENCY</t>
  </si>
  <si>
    <t>PEARSON PLC SPONSORED ADR ADR</t>
  </si>
  <si>
    <t>DR</t>
  </si>
  <si>
    <t>N</t>
  </si>
  <si>
    <t>ELBIT SYSTEMS LTD COMMON STOCK ILS1.0</t>
  </si>
  <si>
    <t>YASKAWA ELECTRIC CORP COMMON STOCK</t>
  </si>
  <si>
    <t>PEARSON PLC COMMON STOCK GBP.25</t>
  </si>
  <si>
    <t>MERCK KGAA COMMON STOCK</t>
  </si>
  <si>
    <t>ASAHI KASEI CORP COMMON STOCK</t>
  </si>
  <si>
    <t>MAKITA CORP COMMON STOCK</t>
  </si>
  <si>
    <t>NIDEC CORP COMMON STOCK</t>
  </si>
  <si>
    <t>INFINEON TECHNOLOGIES AG COMMON STOCK</t>
  </si>
  <si>
    <t>NOKIA CORP SPON ADR ADR</t>
  </si>
  <si>
    <t>STMICROELECTRONICS NV NY SHS NY REG SHRS</t>
  </si>
  <si>
    <t>NESTLE SA SPONS ADR ADR</t>
  </si>
  <si>
    <t>NOVO NORDISK A/S SPONS ADR ADR</t>
  </si>
  <si>
    <t>SAP SE SPONSORED ADR ADR</t>
  </si>
  <si>
    <t>SMITH + NEPHEW PLC  SPON ADR ADR</t>
  </si>
  <si>
    <t>LLOYDS BANKING GROUP PLC ADR ADR</t>
  </si>
  <si>
    <t>BALOISE HOLDING AG   REG COMMON STOCK CHF.1</t>
  </si>
  <si>
    <t>ABB LTD SPON ADR ADR</t>
  </si>
  <si>
    <t>LONZA GROUP AG REG COMMON STOCK CHF1.0</t>
  </si>
  <si>
    <t>ERICSSON (LM) TEL SP ADR ADR</t>
  </si>
  <si>
    <t>LONDON STOCK EXCHANGE GROUP COMMON STOCK GBP.06918605</t>
  </si>
  <si>
    <t>LOGITECH INTERNATIONAL REG COMMON STOCK CHF.25</t>
  </si>
  <si>
    <t>SYMRISE AG COMMON STOCK</t>
  </si>
  <si>
    <t>SMITHS GROUP PLC COMMON STOCK GBP.375</t>
  </si>
  <si>
    <t>JULIUS BAER GROUP LTD COMMON STOCK CHF.02</t>
  </si>
  <si>
    <t>JULIUS BAER GROUP LTD UN ADR ADR</t>
  </si>
  <si>
    <t>B5BH372</t>
  </si>
  <si>
    <t>48137C108</t>
  </si>
  <si>
    <t>GRIFOLS SA ADR ADR</t>
  </si>
  <si>
    <t>ASML HOLDING NV NY REG SHS NY REG SHRS EUR.09</t>
  </si>
  <si>
    <t>UBS GROUP AG REG COMMON STOCK USD.1</t>
  </si>
  <si>
    <t>FERRARI NV COMMON STOCK EUR.01</t>
  </si>
  <si>
    <t>INTERCONTINENTAL HOTELS ADR ADR</t>
  </si>
  <si>
    <t>STATE STREET TR STIF FUND</t>
  </si>
  <si>
    <t>IR</t>
  </si>
  <si>
    <t xml:space="preserve">   TOTAL CASH</t>
  </si>
  <si>
    <t xml:space="preserve">   TOTAL ASSETS:</t>
  </si>
  <si>
    <t xml:space="preserve">   TOTAL LIABILITIES:</t>
  </si>
  <si>
    <t xml:space="preserve">   NET ASSETS - EXCLUDING MARKET:</t>
  </si>
  <si>
    <t xml:space="preserve">   TOTAL UNREALIZED SEC &amp; CUR APPR/DEPR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</si>
  <si>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</si>
  <si>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</si>
  <si>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</si>
  <si>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</si>
  <si>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- CURRENT YEAR</t>
  </si>
  <si>
    <t xml:space="preserve">   NET INTERLEDGER TRANSFERS</t>
  </si>
  <si>
    <t xml:space="preserve">   NET AVERAGE GAIN/LOSS</t>
  </si>
  <si>
    <t xml:space="preserve">ASSET TRANSFER </t>
  </si>
  <si>
    <t xml:space="preserve">   TOTAL CAPITAL:</t>
  </si>
  <si>
    <t xml:space="preserve">   NET CAPITAL AT MARKET:</t>
  </si>
  <si>
    <t xml:space="preserve">   ASSETS</t>
  </si>
  <si>
    <t xml:space="preserve">   LIABILITIES</t>
  </si>
  <si>
    <t xml:space="preserve">   CAPITAL</t>
  </si>
  <si>
    <t xml:space="preserve">   BALANCED TRIAL FORMULA</t>
  </si>
  <si>
    <t xml:space="preserve">   TOTAL MKTVAL</t>
  </si>
  <si>
    <t xml:space="preserve">   TOTAL NAV</t>
  </si>
  <si>
    <t xml:space="preserve">   NAV PER SHARE</t>
  </si>
  <si>
    <t xml:space="preserve">   EXTENDED NAV</t>
  </si>
  <si>
    <t xml:space="preserve">   MARKET VALUE IMPACT</t>
  </si>
  <si>
    <t xml:space="preserve">   CAP STOCK IMPACT</t>
  </si>
  <si>
    <t>CAP GAINS IMPACT</t>
  </si>
  <si>
    <t xml:space="preserve">   MISC CAP IMPACT</t>
  </si>
  <si>
    <t xml:space="preserve">   INC/EXP IMPACT</t>
  </si>
  <si>
    <t xml:space="preserve">   CURR. G/L IMPACT</t>
  </si>
  <si>
    <t>MTM IMPACT</t>
  </si>
  <si>
    <t xml:space="preserve">   FUTURES IMPACT</t>
  </si>
  <si>
    <t xml:space="preserve">   INCOME IMPACT</t>
  </si>
  <si>
    <t xml:space="preserve">   EXPENSE IMPACT</t>
  </si>
  <si>
    <t xml:space="preserve">   NET CASHFLOW FOR ROR</t>
  </si>
  <si>
    <t>WH TAX LEDGER</t>
  </si>
  <si>
    <t>INCOME PAYABLE SLP</t>
  </si>
  <si>
    <t xml:space="preserve">   OPEN SELL SLP</t>
  </si>
  <si>
    <t xml:space="preserve">   OPEN BUYS SLP</t>
  </si>
  <si>
    <t xml:space="preserve">   UNREALIZED APP/DEPP SLP</t>
  </si>
  <si>
    <t>UNREALIZED APP/DEPP MV SLP</t>
  </si>
  <si>
    <t xml:space="preserve">   FUTURE OTE SLP</t>
  </si>
  <si>
    <t>BSLP CURRENCY</t>
  </si>
  <si>
    <t>BSLP ST COST</t>
  </si>
  <si>
    <t>BSLP LT COST</t>
  </si>
  <si>
    <t>BSLP INT REC</t>
  </si>
  <si>
    <t>BSLP DIV REC</t>
  </si>
  <si>
    <t>BSLP RECLAIMS</t>
  </si>
  <si>
    <t>BSLP TAX EX PAY</t>
  </si>
  <si>
    <t>m4n9</t>
  </si>
  <si>
    <t>ABB Ltd. Sponsored ADR</t>
  </si>
  <si>
    <t>us</t>
  </si>
  <si>
    <t>ASML HOLDING NV</t>
  </si>
  <si>
    <t>ASTRAZENECA PLC ADR</t>
  </si>
  <si>
    <t>Aercap Holdings N.V.</t>
  </si>
  <si>
    <t xml:space="preserve">Ascendis Pharma A/S Sponsored </t>
  </si>
  <si>
    <t>CGI Inc. Class A</t>
  </si>
  <si>
    <t>Cae Inc.</t>
  </si>
  <si>
    <t>Commonwealth Bank of Australia</t>
  </si>
  <si>
    <t>Elbit Systems Ltd.</t>
  </si>
  <si>
    <t>Experian PLC</t>
  </si>
  <si>
    <t>Ferrari NV</t>
  </si>
  <si>
    <t>Grifols, S.A. Sponsored ADR Cl</t>
  </si>
  <si>
    <t xml:space="preserve">INTERCONTINENTAL HOTELS GROUP </t>
  </si>
  <si>
    <t>Icon Plc</t>
  </si>
  <si>
    <t>Lloyds Banking Group plc Spons</t>
  </si>
  <si>
    <t>Logitech International S.A.</t>
  </si>
  <si>
    <t>Morphosys AG</t>
  </si>
  <si>
    <t>NOVARTIS AG ADR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</si>
  <si>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</si>
  <si>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</si>
  <si>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</si>
  <si>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</si>
  <si>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</si>
  <si>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</si>
  <si>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</si>
  <si>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Sandoz Group Ltd Sponsored ADR</t>
  </si>
  <si>
    <t>Shopify, Inc. Class A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</si>
  <si>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</si>
  <si>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</si>
  <si>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</si>
  <si>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</si>
  <si>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</si>
  <si>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Toyota Motor Corp.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</si>
  <si>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</si>
  <si>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</si>
  <si>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</si>
  <si>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</si>
  <si>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</si>
  <si>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</si>
  <si>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</si>
  <si>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</si>
  <si>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</si>
  <si>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</si>
  <si>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</si>
  <si>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</si>
  <si>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</si>
  <si>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</si>
  <si>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Lonza Group AG</t>
  </si>
  <si>
    <t>Open Text Corp</t>
  </si>
  <si>
    <t>ca</t>
  </si>
  <si>
    <t>Bunzl plc</t>
  </si>
  <si>
    <t>gb</t>
  </si>
  <si>
    <t>London Stock Exchange Grpoup P</t>
  </si>
  <si>
    <t>Pearson PLC</t>
  </si>
  <si>
    <t>Smiths Group PLC</t>
  </si>
  <si>
    <t>money</t>
  </si>
  <si>
    <t>US Dollar</t>
  </si>
  <si>
    <t>Swiss Franc</t>
  </si>
  <si>
    <t>European Union Euro</t>
  </si>
  <si>
    <t>chf</t>
  </si>
  <si>
    <t>eur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</si>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</sst>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4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5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4" fillId="0" borderId="0" xfId="2"/>
    <xf numFmtId="0" fontId="23" fillId="0" borderId="0" xfId="2" applyFont="1"/>
    <xf numFmtId="0" fontId="0" fillId="3" borderId="0" xfId="0" applyFill="1"/>
    <xf numFmtId="43" fontId="16" fillId="0" borderId="0" xfId="1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8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29" fillId="0" borderId="0" xfId="0" applyFont="1"/>
    <xf numFmtId="0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5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3" borderId="0" xfId="2" applyFont="1" applyFill="1"/>
    <xf numFmtId="0" fontId="13" fillId="0" borderId="0" xfId="2" applyFont="1"/>
    <xf numFmtId="2" fontId="4" fillId="0" borderId="0" xfId="12" applyNumberFormat="1"/>
    <xf numFmtId="2" fontId="0" fillId="0" borderId="0" xfId="0" applyNumberFormat="1"/>
    <xf numFmtId="0" fontId="16" fillId="0" borderId="6" xfId="0" quotePrefix="1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31.28515625" style="2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65</v>
      </c>
      <c r="D4" s="13"/>
      <c r="E4" s="13"/>
      <c r="F4" s="13"/>
    </row>
    <row r="5" spans="1:8" ht="21.75" customHeight="1" x14ac:dyDescent="0.2">
      <c r="A5" s="2" t="s">
        <v>58</v>
      </c>
      <c r="B5" s="29">
        <v>45412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>Trial!G100</f>
        <v>103710623.61</v>
      </c>
      <c r="E15" s="30">
        <f>+Recon!H3</f>
        <v>103634179.35000001</v>
      </c>
      <c r="F15" s="12">
        <f>+D15-E15</f>
        <v>76444.259999990463</v>
      </c>
      <c r="G15" s="2" t="s">
        <v>29</v>
      </c>
      <c r="H15" s="2" t="s">
        <v>42</v>
      </c>
    </row>
    <row r="16" spans="1:8" x14ac:dyDescent="0.2">
      <c r="A16" s="2" t="s">
        <v>24</v>
      </c>
      <c r="D16" s="30">
        <f>+Recon!B4</f>
        <v>352680.81000000006</v>
      </c>
      <c r="E16" s="30">
        <f>+Recon!B3</f>
        <v>352680.81000000006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8">
        <f>+Trial!C21</f>
        <v>0</v>
      </c>
      <c r="E18" s="28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8">
        <v>0</v>
      </c>
      <c r="E20" s="28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8">
        <v>0</v>
      </c>
      <c r="E21" s="28">
        <v>0</v>
      </c>
      <c r="F21" s="12">
        <f t="shared" si="0"/>
        <v>0</v>
      </c>
    </row>
    <row r="23" spans="1:7" x14ac:dyDescent="0.2">
      <c r="B23" s="2" t="s">
        <v>31</v>
      </c>
      <c r="D23" s="16">
        <f ca="1">SUM(D14:D22)</f>
        <v>104063304.42</v>
      </c>
      <c r="E23" s="16">
        <f>SUM(E14:E22)</f>
        <v>103986860.16000001</v>
      </c>
      <c r="F23" s="16">
        <f ca="1">SUM(F14:F22)</f>
        <v>76444.259999990463</v>
      </c>
    </row>
    <row r="24" spans="1:7" x14ac:dyDescent="0.2">
      <c r="B24" s="15" t="s">
        <v>36</v>
      </c>
      <c r="D24" s="16">
        <f>+D15+D16</f>
        <v>104063304.42</v>
      </c>
    </row>
    <row r="25" spans="1:7" x14ac:dyDescent="0.2">
      <c r="G25" s="24"/>
    </row>
    <row r="26" spans="1:7" x14ac:dyDescent="0.2">
      <c r="B26" s="15" t="s">
        <v>46</v>
      </c>
      <c r="D26" s="12">
        <f ca="1">+D23-D24</f>
        <v>0</v>
      </c>
      <c r="F26" s="23">
        <f ca="1">(+F23-F18)/D23</f>
        <v>7.3459381696607538E-4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2" t="s">
        <v>34</v>
      </c>
      <c r="B2" s="85"/>
      <c r="C2" s="85"/>
      <c r="D2" s="85"/>
      <c r="E2" s="86"/>
      <c r="G2" s="92" t="s">
        <v>16</v>
      </c>
      <c r="H2" s="85"/>
      <c r="I2" s="85"/>
      <c r="J2" s="85"/>
      <c r="K2" s="86"/>
      <c r="M2" s="84" t="s">
        <v>40</v>
      </c>
      <c r="N2" s="85"/>
      <c r="O2" s="85"/>
      <c r="P2" s="85"/>
      <c r="Q2" s="86"/>
    </row>
    <row r="3" spans="1:19" x14ac:dyDescent="0.2">
      <c r="A3" s="7" t="s">
        <v>11</v>
      </c>
      <c r="B3" s="93">
        <f>SUM(P:P)</f>
        <v>352680.81000000006</v>
      </c>
      <c r="C3" s="93"/>
      <c r="D3" s="93"/>
      <c r="E3" s="94"/>
      <c r="F3" s="2" t="s">
        <v>38</v>
      </c>
      <c r="G3" s="7" t="s">
        <v>11</v>
      </c>
      <c r="H3" s="93">
        <f>SUM(M13:M59962)</f>
        <v>103634179.35000001</v>
      </c>
      <c r="I3" s="93"/>
      <c r="J3" s="93"/>
      <c r="K3" s="94"/>
      <c r="L3" s="2" t="s">
        <v>38</v>
      </c>
      <c r="M3" s="7" t="s">
        <v>11</v>
      </c>
      <c r="N3" s="87">
        <f>SUM(G13:G59962)</f>
        <v>3042571</v>
      </c>
      <c r="O3" s="87"/>
      <c r="P3" s="87"/>
      <c r="Q3" s="88"/>
      <c r="R3" s="2" t="s">
        <v>38</v>
      </c>
    </row>
    <row r="4" spans="1:19" x14ac:dyDescent="0.2">
      <c r="A4" s="7" t="s">
        <v>12</v>
      </c>
      <c r="B4" s="93">
        <f>SUM(O:O)</f>
        <v>352680.81000000006</v>
      </c>
      <c r="C4" s="93"/>
      <c r="D4" s="93"/>
      <c r="E4" s="94"/>
      <c r="F4" s="2" t="s">
        <v>38</v>
      </c>
      <c r="G4" s="7" t="s">
        <v>12</v>
      </c>
      <c r="H4" s="93">
        <f>SUM(L13:L59963)</f>
        <v>103717184.88999999</v>
      </c>
      <c r="I4" s="93"/>
      <c r="J4" s="93"/>
      <c r="K4" s="94"/>
      <c r="L4" s="2" t="s">
        <v>38</v>
      </c>
      <c r="M4" s="7" t="s">
        <v>12</v>
      </c>
      <c r="N4" s="89">
        <f>SUM(F13:F59963)</f>
        <v>3042571</v>
      </c>
      <c r="O4" s="89"/>
      <c r="P4" s="89"/>
      <c r="Q4" s="90"/>
      <c r="R4" s="2" t="s">
        <v>38</v>
      </c>
      <c r="S4" s="22"/>
    </row>
    <row r="5" spans="1:19" ht="13.5" thickBot="1" x14ac:dyDescent="0.25">
      <c r="A5" s="7" t="s">
        <v>13</v>
      </c>
      <c r="B5" s="93">
        <f>B4-B3</f>
        <v>0</v>
      </c>
      <c r="C5" s="93"/>
      <c r="D5" s="93"/>
      <c r="E5" s="94"/>
      <c r="F5" s="2" t="s">
        <v>10</v>
      </c>
      <c r="G5" s="7" t="s">
        <v>13</v>
      </c>
      <c r="H5" s="93">
        <f>H4-H3</f>
        <v>83005.539999976754</v>
      </c>
      <c r="I5" s="93"/>
      <c r="J5" s="93"/>
      <c r="K5" s="94"/>
      <c r="M5" s="7" t="s">
        <v>13</v>
      </c>
      <c r="N5" s="89">
        <f>N4-N3</f>
        <v>0</v>
      </c>
      <c r="O5" s="89"/>
      <c r="P5" s="89"/>
      <c r="Q5" s="90"/>
      <c r="S5" s="22"/>
    </row>
    <row r="6" spans="1:19" ht="13.5" thickBot="1" x14ac:dyDescent="0.25">
      <c r="A6" s="91" t="s">
        <v>14</v>
      </c>
      <c r="B6" s="85"/>
      <c r="C6" s="85"/>
      <c r="D6" s="85"/>
      <c r="E6" s="86"/>
      <c r="G6" s="91" t="s">
        <v>14</v>
      </c>
      <c r="H6" s="85"/>
      <c r="I6" s="85"/>
      <c r="J6" s="85"/>
      <c r="K6" s="86"/>
      <c r="M6" s="91" t="s">
        <v>14</v>
      </c>
      <c r="N6" s="85"/>
      <c r="O6" s="85"/>
      <c r="P6" s="85"/>
      <c r="Q6" s="86"/>
      <c r="S6" s="21"/>
    </row>
    <row r="7" spans="1:19" ht="12.75" customHeight="1" x14ac:dyDescent="0.2">
      <c r="A7" s="6"/>
      <c r="B7" s="83" t="s">
        <v>39</v>
      </c>
      <c r="C7" s="71"/>
      <c r="D7" s="71"/>
      <c r="E7" s="72"/>
      <c r="G7" s="6"/>
      <c r="H7" s="83" t="s">
        <v>44</v>
      </c>
      <c r="I7" s="71"/>
      <c r="J7" s="71"/>
      <c r="K7" s="72"/>
      <c r="M7" s="70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80" t="s">
        <v>8</v>
      </c>
      <c r="B11" s="80" t="s">
        <v>0</v>
      </c>
      <c r="C11" s="80" t="s">
        <v>1</v>
      </c>
      <c r="D11" s="81" t="s">
        <v>9</v>
      </c>
      <c r="E11" s="81" t="s">
        <v>2</v>
      </c>
      <c r="F11" s="41" t="s">
        <v>17</v>
      </c>
      <c r="G11" s="41"/>
      <c r="H11" s="80" t="s">
        <v>3</v>
      </c>
      <c r="I11" s="41" t="s">
        <v>47</v>
      </c>
      <c r="J11" s="41"/>
      <c r="K11" s="80" t="s">
        <v>3</v>
      </c>
      <c r="L11" s="82" t="s">
        <v>18</v>
      </c>
      <c r="M11" s="82"/>
      <c r="N11" s="80" t="s">
        <v>3</v>
      </c>
      <c r="O11" s="41" t="s">
        <v>4</v>
      </c>
      <c r="P11" s="41"/>
      <c r="Q11" s="80" t="s">
        <v>3</v>
      </c>
      <c r="R11" s="79" t="s">
        <v>48</v>
      </c>
      <c r="S11" s="79" t="s">
        <v>5</v>
      </c>
    </row>
    <row r="12" spans="1:19" s="1" customFormat="1" x14ac:dyDescent="0.2">
      <c r="A12" s="80"/>
      <c r="B12" s="80"/>
      <c r="C12" s="80"/>
      <c r="D12" s="81"/>
      <c r="E12" s="81"/>
      <c r="F12" s="42" t="s">
        <v>6</v>
      </c>
      <c r="G12" s="42" t="s">
        <v>7</v>
      </c>
      <c r="H12" s="80"/>
      <c r="I12" s="42" t="s">
        <v>6</v>
      </c>
      <c r="J12" s="42" t="s">
        <v>7</v>
      </c>
      <c r="K12" s="80"/>
      <c r="L12" s="36" t="s">
        <v>6</v>
      </c>
      <c r="M12" s="36" t="s">
        <v>7</v>
      </c>
      <c r="N12" s="80"/>
      <c r="O12" s="42" t="s">
        <v>6</v>
      </c>
      <c r="P12" s="42" t="s">
        <v>7</v>
      </c>
      <c r="Q12" s="80"/>
      <c r="R12" s="79"/>
      <c r="S12" s="79"/>
    </row>
    <row r="13" spans="1:19" x14ac:dyDescent="0.2">
      <c r="A13" s="43">
        <v>45412</v>
      </c>
      <c r="B13" s="37" t="s">
        <v>66</v>
      </c>
      <c r="C13" s="44">
        <f>VLOOKUP(D13,'Holdings Manager'!$C$2:$O$100,13,FALSE)</f>
        <v>43</v>
      </c>
      <c r="D13" s="37" t="s">
        <v>189</v>
      </c>
      <c r="E13" s="37">
        <v>617760202</v>
      </c>
      <c r="F13" s="46">
        <f>VLOOKUP(D13,'Holdings Manager'!$C$2:$E$100,3,FALSE)</f>
        <v>16000</v>
      </c>
      <c r="G13" s="46">
        <f>VLOOKUP(D13,Sheet1!$C$1:$E$100,3,FALSE)</f>
        <v>16000</v>
      </c>
      <c r="H13" s="38">
        <f>F13-G13</f>
        <v>0</v>
      </c>
      <c r="I13" s="46">
        <f>VLOOKUP(D13,'Holdings Manager'!$C$2:$J$100,8,FALSE)</f>
        <v>17.41</v>
      </c>
      <c r="J13" s="46">
        <f>VLOOKUP(D13,Sheet1!$C$1:$J$100,8,FALSE)</f>
        <v>17.41</v>
      </c>
      <c r="K13" s="39">
        <f>I13-J13</f>
        <v>0</v>
      </c>
      <c r="L13" s="46">
        <f>VLOOKUP(D13,'Holdings Manager'!$C$2:$H$100,6,FALSE)</f>
        <v>278560</v>
      </c>
      <c r="M13" s="46">
        <f>VLOOKUP(D13,Sheet1!$C$1:$H$100,6,FALSE)</f>
        <v>278560</v>
      </c>
      <c r="N13" s="39">
        <f>L13-M13</f>
        <v>0</v>
      </c>
      <c r="O13" s="46">
        <f>IFERROR(SUMIF('Accruals Manager'!$B$2:$B$60,D13,'Accruals Manager'!$C$2:$C$60),0)</f>
        <v>0</v>
      </c>
      <c r="P13" s="46">
        <v>0</v>
      </c>
      <c r="Q13" s="38">
        <f t="shared" ref="Q13:Q63" si="0">O13-P13</f>
        <v>0</v>
      </c>
      <c r="R13" s="40"/>
      <c r="S13" s="40"/>
    </row>
    <row r="14" spans="1:19" x14ac:dyDescent="0.2">
      <c r="A14" s="43">
        <v>45412</v>
      </c>
      <c r="B14" s="37" t="s">
        <v>66</v>
      </c>
      <c r="C14" s="44">
        <f>VLOOKUP(D14,'Holdings Manager'!$C$2:$O$100,13,FALSE)</f>
        <v>41</v>
      </c>
      <c r="D14" s="37" t="s">
        <v>192</v>
      </c>
      <c r="E14" s="37" t="s">
        <v>193</v>
      </c>
      <c r="F14" s="46">
        <f>VLOOKUP(D14,'Holdings Manager'!$C$2:$E$100,3,FALSE)</f>
        <v>12535</v>
      </c>
      <c r="G14" s="46">
        <f>VLOOKUP(D14,Sheet1!$C$1:$E$100,3,FALSE)</f>
        <v>12535</v>
      </c>
      <c r="H14" s="38">
        <f t="shared" ref="H14:H63" si="1">F14-G14</f>
        <v>0</v>
      </c>
      <c r="I14" s="46">
        <f>VLOOKUP(D14,'Holdings Manager'!$C$2:$J$100,8,FALSE)</f>
        <v>415.7</v>
      </c>
      <c r="J14" s="46">
        <f>VLOOKUP(D14,Sheet1!$C$1:$J$100,8,FALSE)</f>
        <v>415.7</v>
      </c>
      <c r="K14" s="39">
        <f t="shared" ref="K14:K63" si="2">I14-J14</f>
        <v>0</v>
      </c>
      <c r="L14" s="46">
        <f>VLOOKUP(D14,'Holdings Manager'!$C$2:$H$100,6,FALSE)</f>
        <v>5210799.5</v>
      </c>
      <c r="M14" s="46">
        <f>VLOOKUP(D14,Sheet1!$C$1:$H$100,6,FALSE)</f>
        <v>5210799.5</v>
      </c>
      <c r="N14" s="39">
        <f t="shared" ref="N14:N63" si="3">L14-M14</f>
        <v>0</v>
      </c>
      <c r="O14" s="46">
        <f>IFERROR(SUMIF('Accruals Manager'!$B$2:$B$60,D14,'Accruals Manager'!$C$2:$C$60),0)</f>
        <v>0</v>
      </c>
      <c r="P14" s="46">
        <v>0</v>
      </c>
      <c r="Q14" s="38">
        <f t="shared" si="0"/>
        <v>0</v>
      </c>
      <c r="R14" s="40"/>
      <c r="S14" s="40"/>
    </row>
    <row r="15" spans="1:19" ht="12.75" customHeight="1" x14ac:dyDescent="0.2">
      <c r="A15" s="43">
        <v>45412</v>
      </c>
      <c r="B15" s="37" t="s">
        <v>66</v>
      </c>
      <c r="C15" s="44">
        <f>VLOOKUP(D15,'Holdings Manager'!$C$2:$O$100,13,FALSE)</f>
        <v>41</v>
      </c>
      <c r="D15" s="37" t="s">
        <v>195</v>
      </c>
      <c r="E15" s="37" t="s">
        <v>196</v>
      </c>
      <c r="F15" s="46">
        <f>VLOOKUP(D15,'Holdings Manager'!$C$2:$E$100,3,FALSE)</f>
        <v>42800</v>
      </c>
      <c r="G15" s="46">
        <f>VLOOKUP(D15,Sheet1!$C$1:$E$100,3,FALSE)</f>
        <v>42800</v>
      </c>
      <c r="H15" s="38">
        <f t="shared" si="1"/>
        <v>0</v>
      </c>
      <c r="I15" s="46">
        <f>VLOOKUP(D15,'Holdings Manager'!$C$2:$J$100,8,FALSE)</f>
        <v>70.2</v>
      </c>
      <c r="J15" s="46">
        <f>VLOOKUP(D15,Sheet1!$C$1:$J$100,8,FALSE)</f>
        <v>70.2</v>
      </c>
      <c r="K15" s="39">
        <f t="shared" si="2"/>
        <v>0</v>
      </c>
      <c r="L15" s="46">
        <f>VLOOKUP(D15,'Holdings Manager'!$C$2:$H$100,6,FALSE)</f>
        <v>3004560</v>
      </c>
      <c r="M15" s="46">
        <f>VLOOKUP(D15,Sheet1!$C$1:$H$100,6,FALSE)</f>
        <v>3004560</v>
      </c>
      <c r="N15" s="39">
        <f t="shared" si="3"/>
        <v>0</v>
      </c>
      <c r="O15" s="46">
        <f>IFERROR(SUMIF('Accruals Manager'!$B$2:$B$60,D15,'Accruals Manager'!$C$2:$C$60),0)</f>
        <v>0</v>
      </c>
      <c r="P15" s="46">
        <v>0</v>
      </c>
      <c r="Q15" s="38">
        <f t="shared" si="0"/>
        <v>0</v>
      </c>
      <c r="R15" s="40"/>
      <c r="S15" s="40"/>
    </row>
    <row r="16" spans="1:19" x14ac:dyDescent="0.2">
      <c r="A16" s="43">
        <v>45412</v>
      </c>
      <c r="B16" s="37" t="s">
        <v>66</v>
      </c>
      <c r="C16" s="44">
        <f>VLOOKUP(D16,'Holdings Manager'!$C$2:$O$100,13,FALSE)</f>
        <v>43</v>
      </c>
      <c r="D16" s="37" t="s">
        <v>198</v>
      </c>
      <c r="E16" s="37" t="s">
        <v>199</v>
      </c>
      <c r="F16" s="46">
        <f>VLOOKUP(D16,'Holdings Manager'!$C$2:$E$100,3,FALSE)</f>
        <v>17100</v>
      </c>
      <c r="G16" s="46">
        <f>VLOOKUP(D16,Sheet1!$C$1:$E$100,3,FALSE)</f>
        <v>17100</v>
      </c>
      <c r="H16" s="38">
        <f t="shared" si="1"/>
        <v>0</v>
      </c>
      <c r="I16" s="46">
        <f>VLOOKUP(D16,'Holdings Manager'!$C$2:$J$100,8,FALSE)</f>
        <v>138.44</v>
      </c>
      <c r="J16" s="46">
        <f>VLOOKUP(D16,Sheet1!$C$1:$J$100,8,FALSE)</f>
        <v>138.44</v>
      </c>
      <c r="K16" s="39">
        <f t="shared" si="2"/>
        <v>0</v>
      </c>
      <c r="L16" s="46">
        <f>VLOOKUP(D16,'Holdings Manager'!$C$2:$H$100,6,FALSE)</f>
        <v>2367324</v>
      </c>
      <c r="M16" s="46">
        <f>VLOOKUP(D16,Sheet1!$C$1:$H$100,6,FALSE)</f>
        <v>2367324</v>
      </c>
      <c r="N16" s="39">
        <f t="shared" si="3"/>
        <v>0</v>
      </c>
      <c r="O16" s="46">
        <f>IFERROR(SUMIF('Accruals Manager'!$B$2:$B$60,D16,'Accruals Manager'!$C$2:$C$60),0)</f>
        <v>0</v>
      </c>
      <c r="P16" s="46">
        <v>0</v>
      </c>
      <c r="Q16" s="38">
        <f t="shared" si="0"/>
        <v>0</v>
      </c>
      <c r="R16" s="40"/>
      <c r="S16" s="40"/>
    </row>
    <row r="17" spans="1:19" x14ac:dyDescent="0.2">
      <c r="A17" s="43">
        <v>45412</v>
      </c>
      <c r="B17" s="37" t="s">
        <v>66</v>
      </c>
      <c r="C17" s="44">
        <f>VLOOKUP(D17,'Holdings Manager'!$C$2:$O$100,13,FALSE)</f>
        <v>43</v>
      </c>
      <c r="D17" s="37" t="s">
        <v>201</v>
      </c>
      <c r="E17" s="37">
        <v>799926100</v>
      </c>
      <c r="F17" s="46">
        <f>VLOOKUP(D17,'Holdings Manager'!$C$2:$E$100,3,FALSE)</f>
        <v>760</v>
      </c>
      <c r="G17" s="46">
        <f>VLOOKUP(D17,Sheet1!$C$1:$E$100,3,FALSE)</f>
        <v>760</v>
      </c>
      <c r="H17" s="38">
        <f t="shared" si="1"/>
        <v>0</v>
      </c>
      <c r="I17" s="46">
        <f>VLOOKUP(D17,'Holdings Manager'!$C$2:$J$100,8,FALSE)</f>
        <v>33.880000000000003</v>
      </c>
      <c r="J17" s="46">
        <f>VLOOKUP(D17,Sheet1!$C$1:$J$100,8,FALSE)</f>
        <v>33.880000000000003</v>
      </c>
      <c r="K17" s="39">
        <f t="shared" si="2"/>
        <v>0</v>
      </c>
      <c r="L17" s="46">
        <f>VLOOKUP(D17,'Holdings Manager'!$C$2:$H$100,6,FALSE)</f>
        <v>25748.799999999999</v>
      </c>
      <c r="M17" s="46">
        <f>VLOOKUP(D17,Sheet1!$C$1:$H$100,6,FALSE)</f>
        <v>25748.799999999999</v>
      </c>
      <c r="N17" s="39">
        <f t="shared" si="3"/>
        <v>0</v>
      </c>
      <c r="O17" s="46">
        <f>IFERROR(SUMIF('Accruals Manager'!$B$2:$B$60,D17,'Accruals Manager'!$C$2:$C$60),0)</f>
        <v>0</v>
      </c>
      <c r="P17" s="46">
        <v>0</v>
      </c>
      <c r="Q17" s="38">
        <f t="shared" si="0"/>
        <v>0</v>
      </c>
      <c r="R17" s="40"/>
      <c r="S17" s="40"/>
    </row>
    <row r="18" spans="1:19" x14ac:dyDescent="0.2">
      <c r="A18" s="43">
        <v>45412</v>
      </c>
      <c r="B18" s="37" t="s">
        <v>66</v>
      </c>
      <c r="C18" s="44">
        <f>VLOOKUP(D18,'Holdings Manager'!$C$2:$O$100,13,FALSE)</f>
        <v>41</v>
      </c>
      <c r="D18" s="37" t="s">
        <v>203</v>
      </c>
      <c r="E18" s="37" t="s">
        <v>204</v>
      </c>
      <c r="F18" s="46">
        <f>VLOOKUP(D18,'Holdings Manager'!$C$2:$E$100,3,FALSE)</f>
        <v>165100</v>
      </c>
      <c r="G18" s="46">
        <f>VLOOKUP(D18,Sheet1!$C$1:$E$100,3,FALSE)</f>
        <v>165100</v>
      </c>
      <c r="H18" s="38">
        <f t="shared" si="1"/>
        <v>0</v>
      </c>
      <c r="I18" s="46">
        <f>VLOOKUP(D18,'Holdings Manager'!$C$2:$J$100,8,FALSE)</f>
        <v>26.85</v>
      </c>
      <c r="J18" s="46">
        <f>VLOOKUP(D18,Sheet1!$C$1:$J$100,8,FALSE)</f>
        <v>26.85</v>
      </c>
      <c r="K18" s="39">
        <f t="shared" si="2"/>
        <v>0</v>
      </c>
      <c r="L18" s="46">
        <f>VLOOKUP(D18,'Holdings Manager'!$C$2:$H$100,6,FALSE)</f>
        <v>4432935</v>
      </c>
      <c r="M18" s="46">
        <f>VLOOKUP(D18,Sheet1!$C$1:$H$100,6,FALSE)</f>
        <v>4432935</v>
      </c>
      <c r="N18" s="39">
        <f t="shared" si="3"/>
        <v>0</v>
      </c>
      <c r="O18" s="46">
        <f>IFERROR(SUMIF('Accruals Manager'!$B$2:$B$60,D18,'Accruals Manager'!$C$2:$C$60),0)</f>
        <v>0</v>
      </c>
      <c r="P18" s="46">
        <v>0</v>
      </c>
      <c r="Q18" s="38">
        <f t="shared" si="0"/>
        <v>0</v>
      </c>
      <c r="R18" s="40"/>
      <c r="S18" s="40"/>
    </row>
    <row r="19" spans="1:19" ht="12.75" customHeight="1" x14ac:dyDescent="0.2">
      <c r="A19" s="43">
        <v>45412</v>
      </c>
      <c r="B19" s="37" t="s">
        <v>66</v>
      </c>
      <c r="C19" s="44">
        <f>VLOOKUP(D19,'Holdings Manager'!$C$2:$O$100,13,FALSE)</f>
        <v>41</v>
      </c>
      <c r="D19" s="37" t="s">
        <v>206</v>
      </c>
      <c r="E19" s="37" t="s">
        <v>207</v>
      </c>
      <c r="F19" s="46">
        <f>VLOOKUP(D19,'Holdings Manager'!$C$2:$E$100,3,FALSE)</f>
        <v>78815</v>
      </c>
      <c r="G19" s="46">
        <f>VLOOKUP(D19,Sheet1!$C$1:$E$100,3,FALSE)</f>
        <v>78815</v>
      </c>
      <c r="H19" s="38">
        <f t="shared" si="1"/>
        <v>0</v>
      </c>
      <c r="I19" s="46">
        <f>VLOOKUP(D19,'Holdings Manager'!$C$2:$J$100,8,FALSE)</f>
        <v>37.03</v>
      </c>
      <c r="J19" s="46">
        <f>VLOOKUP(D19,Sheet1!$C$1:$J$100,8,FALSE)</f>
        <v>37.03</v>
      </c>
      <c r="K19" s="39">
        <f t="shared" si="2"/>
        <v>0</v>
      </c>
      <c r="L19" s="46">
        <f>VLOOKUP(D19,'Holdings Manager'!$C$2:$H$100,6,FALSE)</f>
        <v>3120626.85</v>
      </c>
      <c r="M19" s="46">
        <f>VLOOKUP(D19,Sheet1!$C$1:$H$100,6,FALSE)</f>
        <v>3112755.39</v>
      </c>
      <c r="N19" s="39">
        <f t="shared" si="3"/>
        <v>7871.4599999999627</v>
      </c>
      <c r="O19" s="46">
        <f>IFERROR(SUMIF('Accruals Manager'!$B$2:$B$60,D19,'Accruals Manager'!$C$2:$C$60),0)</f>
        <v>0</v>
      </c>
      <c r="P19" s="46">
        <v>0</v>
      </c>
      <c r="Q19" s="38">
        <f t="shared" si="0"/>
        <v>0</v>
      </c>
      <c r="R19" s="5" t="s">
        <v>451</v>
      </c>
      <c r="S19" s="40"/>
    </row>
    <row r="20" spans="1:19" x14ac:dyDescent="0.2">
      <c r="A20" s="43">
        <v>45412</v>
      </c>
      <c r="B20" s="37" t="s">
        <v>66</v>
      </c>
      <c r="C20" s="44">
        <f>VLOOKUP(D20,'Holdings Manager'!$C$2:$O$100,13,FALSE)</f>
        <v>41</v>
      </c>
      <c r="D20" s="37" t="s">
        <v>210</v>
      </c>
      <c r="E20" s="37" t="s">
        <v>211</v>
      </c>
      <c r="F20" s="46">
        <f>VLOOKUP(D20,'Holdings Manager'!$C$2:$E$100,3,FALSE)</f>
        <v>19000</v>
      </c>
      <c r="G20" s="46">
        <f>VLOOKUP(D20,Sheet1!$C$1:$E$100,3,FALSE)</f>
        <v>19000</v>
      </c>
      <c r="H20" s="38">
        <f t="shared" si="1"/>
        <v>0</v>
      </c>
      <c r="I20" s="46">
        <f>VLOOKUP(D20,'Holdings Manager'!$C$2:$J$100,8,FALSE)</f>
        <v>4.41</v>
      </c>
      <c r="J20" s="46">
        <f>VLOOKUP(D20,Sheet1!$C$1:$J$100,8,FALSE)</f>
        <v>4.41</v>
      </c>
      <c r="K20" s="39">
        <f t="shared" si="2"/>
        <v>0</v>
      </c>
      <c r="L20" s="46">
        <f>VLOOKUP(D20,'Holdings Manager'!$C$2:$H$100,6,FALSE)</f>
        <v>83790</v>
      </c>
      <c r="M20" s="46">
        <f>VLOOKUP(D20,Sheet1!$C$1:$H$100,6,FALSE)</f>
        <v>83790</v>
      </c>
      <c r="N20" s="39">
        <f t="shared" si="3"/>
        <v>0</v>
      </c>
      <c r="O20" s="46">
        <f>IFERROR(SUMIF('Accruals Manager'!$B$2:$B$60,D20,'Accruals Manager'!$C$2:$C$60),0)</f>
        <v>0</v>
      </c>
      <c r="P20" s="46">
        <v>0</v>
      </c>
      <c r="Q20" s="38">
        <f t="shared" si="0"/>
        <v>0</v>
      </c>
      <c r="R20" s="40"/>
      <c r="S20" s="40"/>
    </row>
    <row r="21" spans="1:19" x14ac:dyDescent="0.2">
      <c r="A21" s="43">
        <v>45412</v>
      </c>
      <c r="B21" s="37" t="s">
        <v>66</v>
      </c>
      <c r="C21" s="44">
        <f>VLOOKUP(D21,'Holdings Manager'!$C$2:$O$100,13,FALSE)</f>
        <v>41</v>
      </c>
      <c r="D21" s="37" t="s">
        <v>213</v>
      </c>
      <c r="E21" s="37" t="s">
        <v>214</v>
      </c>
      <c r="F21" s="46">
        <f>VLOOKUP(D21,'Holdings Manager'!$C$2:$E$100,3,FALSE)</f>
        <v>32061</v>
      </c>
      <c r="G21" s="46">
        <f>VLOOKUP(D21,Sheet1!$C$1:$E$100,3,FALSE)</f>
        <v>32061</v>
      </c>
      <c r="H21" s="38">
        <f t="shared" si="1"/>
        <v>0</v>
      </c>
      <c r="I21" s="46">
        <f>VLOOKUP(D21,'Holdings Manager'!$C$2:$J$100,8,FALSE)</f>
        <v>101.22</v>
      </c>
      <c r="J21" s="46">
        <f>VLOOKUP(D21,Sheet1!$C$1:$J$100,8,FALSE)</f>
        <v>101.22</v>
      </c>
      <c r="K21" s="39">
        <f t="shared" si="2"/>
        <v>0</v>
      </c>
      <c r="L21" s="46">
        <f>VLOOKUP(D21,'Holdings Manager'!$C$2:$H$100,6,FALSE)</f>
        <v>3245214.42</v>
      </c>
      <c r="M21" s="46">
        <f>VLOOKUP(D21,Sheet1!$C$1:$H$100,6,FALSE)</f>
        <v>3245214.42</v>
      </c>
      <c r="N21" s="39">
        <f t="shared" si="3"/>
        <v>0</v>
      </c>
      <c r="O21" s="46">
        <f>IFERROR(SUMIF('Accruals Manager'!$B$2:$B$60,D21,'Accruals Manager'!$C$2:$C$60),0)</f>
        <v>0</v>
      </c>
      <c r="P21" s="46">
        <v>0</v>
      </c>
      <c r="Q21" s="38">
        <f t="shared" si="0"/>
        <v>0</v>
      </c>
      <c r="R21" s="40"/>
      <c r="S21" s="40"/>
    </row>
    <row r="22" spans="1:19" ht="12.75" customHeight="1" x14ac:dyDescent="0.2">
      <c r="A22" s="43">
        <v>45412</v>
      </c>
      <c r="B22" s="37" t="s">
        <v>66</v>
      </c>
      <c r="C22" s="44">
        <f>VLOOKUP(D22,'Holdings Manager'!$C$2:$O$100,13,FALSE)</f>
        <v>43</v>
      </c>
      <c r="D22" s="37" t="s">
        <v>216</v>
      </c>
      <c r="E22" s="37" t="s">
        <v>217</v>
      </c>
      <c r="F22" s="46">
        <f>VLOOKUP(D22,'Holdings Manager'!$C$2:$E$100,3,FALSE)</f>
        <v>33602</v>
      </c>
      <c r="G22" s="46">
        <f>VLOOKUP(D22,Sheet1!$C$1:$E$100,3,FALSE)</f>
        <v>33602</v>
      </c>
      <c r="H22" s="38">
        <f t="shared" si="1"/>
        <v>0</v>
      </c>
      <c r="I22" s="46">
        <f>VLOOKUP(D22,'Holdings Manager'!$C$2:$J$100,8,FALSE)</f>
        <v>98.35</v>
      </c>
      <c r="J22" s="46">
        <f>VLOOKUP(D22,Sheet1!$C$1:$J$100,8,FALSE)</f>
        <v>98.35</v>
      </c>
      <c r="K22" s="39">
        <f t="shared" si="2"/>
        <v>0</v>
      </c>
      <c r="L22" s="46">
        <f>VLOOKUP(D22,'Holdings Manager'!$C$2:$H$100,6,FALSE)</f>
        <v>3304756.7</v>
      </c>
      <c r="M22" s="46">
        <f>VLOOKUP(D22,Sheet1!$C$1:$H$100,6,FALSE)</f>
        <v>3304756.7</v>
      </c>
      <c r="N22" s="39">
        <f t="shared" si="3"/>
        <v>0</v>
      </c>
      <c r="O22" s="46">
        <f>IFERROR(SUMIF('Accruals Manager'!$B$2:$B$60,D22,'Accruals Manager'!$C$2:$C$60),0)</f>
        <v>0</v>
      </c>
      <c r="P22" s="46">
        <v>0</v>
      </c>
      <c r="Q22" s="38">
        <f t="shared" si="0"/>
        <v>0</v>
      </c>
      <c r="R22" s="40"/>
      <c r="S22" s="40"/>
    </row>
    <row r="23" spans="1:19" ht="12.75" customHeight="1" x14ac:dyDescent="0.2">
      <c r="A23" s="43">
        <v>45412</v>
      </c>
      <c r="B23" s="37" t="s">
        <v>66</v>
      </c>
      <c r="C23" s="44">
        <f>VLOOKUP(D23,'Holdings Manager'!$C$2:$O$100,13,FALSE)</f>
        <v>41</v>
      </c>
      <c r="D23" s="37" t="s">
        <v>219</v>
      </c>
      <c r="E23" s="37" t="s">
        <v>220</v>
      </c>
      <c r="F23" s="46">
        <f>VLOOKUP(D23,'Holdings Manager'!$C$2:$E$100,3,FALSE)</f>
        <v>12526</v>
      </c>
      <c r="G23" s="46">
        <f>VLOOKUP(D23,Sheet1!$C$1:$E$100,3,FALSE)</f>
        <v>12526</v>
      </c>
      <c r="H23" s="38">
        <f t="shared" si="1"/>
        <v>0</v>
      </c>
      <c r="I23" s="46">
        <f>VLOOKUP(D23,'Holdings Manager'!$C$2:$J$100,8,FALSE)</f>
        <v>297.88</v>
      </c>
      <c r="J23" s="46">
        <f>VLOOKUP(D23,Sheet1!$C$1:$J$100,8,FALSE)</f>
        <v>297.88</v>
      </c>
      <c r="K23" s="39">
        <f t="shared" si="2"/>
        <v>0</v>
      </c>
      <c r="L23" s="46">
        <f>VLOOKUP(D23,'Holdings Manager'!$C$2:$H$100,6,FALSE)</f>
        <v>3731244.88</v>
      </c>
      <c r="M23" s="46">
        <f>VLOOKUP(D23,Sheet1!$C$1:$H$100,6,FALSE)</f>
        <v>3731244.88</v>
      </c>
      <c r="N23" s="39">
        <f t="shared" si="3"/>
        <v>0</v>
      </c>
      <c r="O23" s="46">
        <f>IFERROR(SUMIF('Accruals Manager'!$B$2:$B$60,D23,'Accruals Manager'!$C$2:$C$60),0)</f>
        <v>0</v>
      </c>
      <c r="P23" s="46">
        <v>0</v>
      </c>
      <c r="Q23" s="38">
        <f t="shared" si="0"/>
        <v>0</v>
      </c>
      <c r="R23" s="40"/>
      <c r="S23" s="40"/>
    </row>
    <row r="24" spans="1:19" x14ac:dyDescent="0.2">
      <c r="A24" s="43">
        <v>45412</v>
      </c>
      <c r="B24" s="37" t="s">
        <v>66</v>
      </c>
      <c r="C24" s="44">
        <f>VLOOKUP(D24,'Holdings Manager'!$C$2:$O$100,13,FALSE)</f>
        <v>43</v>
      </c>
      <c r="D24" s="37" t="s">
        <v>222</v>
      </c>
      <c r="E24" s="37" t="s">
        <v>223</v>
      </c>
      <c r="F24" s="46">
        <f>VLOOKUP(D24,'Holdings Manager'!$C$2:$E$100,3,FALSE)</f>
        <v>3300</v>
      </c>
      <c r="G24" s="46">
        <f>VLOOKUP(D24,Sheet1!$C$1:$E$100,3,FALSE)</f>
        <v>3300</v>
      </c>
      <c r="H24" s="38">
        <f t="shared" si="1"/>
        <v>0</v>
      </c>
      <c r="I24" s="46">
        <f>VLOOKUP(D24,'Holdings Manager'!$C$2:$J$100,8,FALSE)</f>
        <v>872.47</v>
      </c>
      <c r="J24" s="46">
        <f>VLOOKUP(D24,Sheet1!$C$1:$J$100,8,FALSE)</f>
        <v>872.47</v>
      </c>
      <c r="K24" s="39">
        <f t="shared" si="2"/>
        <v>0</v>
      </c>
      <c r="L24" s="46">
        <f>VLOOKUP(D24,'Holdings Manager'!$C$2:$H$100,6,FALSE)</f>
        <v>2879151</v>
      </c>
      <c r="M24" s="46">
        <f>VLOOKUP(D24,Sheet1!$C$1:$H$100,6,FALSE)</f>
        <v>2879151</v>
      </c>
      <c r="N24" s="39">
        <f t="shared" si="3"/>
        <v>0</v>
      </c>
      <c r="O24" s="46">
        <f>IFERROR(SUMIF('Accruals Manager'!$B$2:$B$60,D24,'Accruals Manager'!$C$2:$C$60),0)</f>
        <v>6181.56</v>
      </c>
      <c r="P24" s="46">
        <v>6181.56</v>
      </c>
      <c r="Q24" s="38">
        <f t="shared" si="0"/>
        <v>0</v>
      </c>
      <c r="R24" s="40"/>
      <c r="S24" s="40"/>
    </row>
    <row r="25" spans="1:19" x14ac:dyDescent="0.2">
      <c r="A25" s="43">
        <v>45412</v>
      </c>
      <c r="B25" s="37" t="s">
        <v>66</v>
      </c>
      <c r="C25" s="44">
        <f>VLOOKUP(D25,'Holdings Manager'!$C$2:$O$100,13,FALSE)</f>
        <v>43</v>
      </c>
      <c r="D25" s="37" t="s">
        <v>225</v>
      </c>
      <c r="E25" s="37">
        <v>398438408</v>
      </c>
      <c r="F25" s="46">
        <f>VLOOKUP(D25,'Holdings Manager'!$C$2:$E$100,3,FALSE)</f>
        <v>95470</v>
      </c>
      <c r="G25" s="46">
        <f>VLOOKUP(D25,Sheet1!$C$1:$E$100,3,FALSE)</f>
        <v>95470</v>
      </c>
      <c r="H25" s="38">
        <f t="shared" si="1"/>
        <v>0</v>
      </c>
      <c r="I25" s="46">
        <f>VLOOKUP(D25,'Holdings Manager'!$C$2:$J$100,8,FALSE)</f>
        <v>6.43</v>
      </c>
      <c r="J25" s="46">
        <f>VLOOKUP(D25,Sheet1!$C$1:$J$100,8,FALSE)</f>
        <v>6.43</v>
      </c>
      <c r="K25" s="39">
        <f t="shared" si="2"/>
        <v>0</v>
      </c>
      <c r="L25" s="46">
        <f>VLOOKUP(D25,'Holdings Manager'!$C$2:$H$100,6,FALSE)</f>
        <v>613872.1</v>
      </c>
      <c r="M25" s="46">
        <f>VLOOKUP(D25,Sheet1!$C$1:$H$100,6,FALSE)</f>
        <v>613872.1</v>
      </c>
      <c r="N25" s="39">
        <f t="shared" si="3"/>
        <v>0</v>
      </c>
      <c r="O25" s="46">
        <f>IFERROR(SUMIF('Accruals Manager'!$B$2:$B$60,D25,'Accruals Manager'!$C$2:$C$60),0)</f>
        <v>0</v>
      </c>
      <c r="P25" s="46">
        <v>0</v>
      </c>
      <c r="Q25" s="38">
        <f t="shared" si="0"/>
        <v>0</v>
      </c>
      <c r="R25" s="40"/>
      <c r="S25" s="40"/>
    </row>
    <row r="26" spans="1:19" x14ac:dyDescent="0.2">
      <c r="A26" s="43">
        <v>45412</v>
      </c>
      <c r="B26" s="37" t="s">
        <v>66</v>
      </c>
      <c r="C26" s="44">
        <f>VLOOKUP(D26,'Holdings Manager'!$C$2:$O$100,13,FALSE)</f>
        <v>41</v>
      </c>
      <c r="D26" s="37" t="s">
        <v>227</v>
      </c>
      <c r="E26" s="37" t="s">
        <v>228</v>
      </c>
      <c r="F26" s="46">
        <f>VLOOKUP(D26,'Holdings Manager'!$C$2:$E$100,3,FALSE)</f>
        <v>31401</v>
      </c>
      <c r="G26" s="46">
        <f>VLOOKUP(D26,Sheet1!$C$1:$E$100,3,FALSE)</f>
        <v>31401</v>
      </c>
      <c r="H26" s="38">
        <f t="shared" si="1"/>
        <v>0</v>
      </c>
      <c r="I26" s="46">
        <f>VLOOKUP(D26,'Holdings Manager'!$C$2:$J$100,8,FALSE)</f>
        <v>49.61</v>
      </c>
      <c r="J26" s="46">
        <f>VLOOKUP(D26,Sheet1!$C$1:$J$100,8,FALSE)</f>
        <v>49.61</v>
      </c>
      <c r="K26" s="39">
        <f t="shared" si="2"/>
        <v>0</v>
      </c>
      <c r="L26" s="46">
        <f>VLOOKUP(D26,'Holdings Manager'!$C$2:$H$100,6,FALSE)</f>
        <v>1698526.53</v>
      </c>
      <c r="M26" s="46">
        <f>VLOOKUP(D26,Sheet1!$C$1:$H$100,6,FALSE)</f>
        <v>1694554.13</v>
      </c>
      <c r="N26" s="39">
        <f t="shared" si="3"/>
        <v>3972.4000000001397</v>
      </c>
      <c r="O26" s="46">
        <f>IFERROR(SUMIF('Accruals Manager'!$B$2:$B$60,D26,'Accruals Manager'!$C$2:$C$60),0)</f>
        <v>0</v>
      </c>
      <c r="P26" s="46">
        <v>0</v>
      </c>
      <c r="Q26" s="38">
        <f t="shared" si="0"/>
        <v>0</v>
      </c>
      <c r="R26" s="5" t="s">
        <v>451</v>
      </c>
      <c r="S26" s="40"/>
    </row>
    <row r="27" spans="1:19" x14ac:dyDescent="0.2">
      <c r="A27" s="43">
        <v>45412</v>
      </c>
      <c r="B27" s="37" t="s">
        <v>66</v>
      </c>
      <c r="C27" s="44">
        <f>VLOOKUP(D27,'Holdings Manager'!$C$2:$O$100,13,FALSE)</f>
        <v>43</v>
      </c>
      <c r="D27" s="37" t="s">
        <v>231</v>
      </c>
      <c r="E27" s="37">
        <v>202712600</v>
      </c>
      <c r="F27" s="46">
        <f>VLOOKUP(D27,'Holdings Manager'!$C$2:$E$100,3,FALSE)</f>
        <v>14000</v>
      </c>
      <c r="G27" s="46">
        <f>VLOOKUP(D27,Sheet1!$C$1:$E$100,3,FALSE)</f>
        <v>14000</v>
      </c>
      <c r="H27" s="38">
        <f t="shared" si="1"/>
        <v>0</v>
      </c>
      <c r="I27" s="46">
        <f>VLOOKUP(D27,'Holdings Manager'!$C$2:$J$100,8,FALSE)</f>
        <v>73.239999999999995</v>
      </c>
      <c r="J27" s="46">
        <f>VLOOKUP(D27,Sheet1!$C$1:$J$100,8,FALSE)</f>
        <v>73.239999999999995</v>
      </c>
      <c r="K27" s="39">
        <f t="shared" si="2"/>
        <v>0</v>
      </c>
      <c r="L27" s="46">
        <f>VLOOKUP(D27,'Holdings Manager'!$C$2:$H$100,6,FALSE)</f>
        <v>1025360</v>
      </c>
      <c r="M27" s="46">
        <f>VLOOKUP(D27,Sheet1!$C$1:$H$100,6,FALSE)</f>
        <v>1025360</v>
      </c>
      <c r="N27" s="39">
        <f t="shared" si="3"/>
        <v>0</v>
      </c>
      <c r="O27" s="46">
        <f>IFERROR(SUMIF('Accruals Manager'!$B$2:$B$60,D27,'Accruals Manager'!$C$2:$C$60),0)</f>
        <v>0</v>
      </c>
      <c r="P27" s="46">
        <v>0</v>
      </c>
      <c r="Q27" s="38">
        <f t="shared" si="0"/>
        <v>0</v>
      </c>
      <c r="R27" s="40"/>
      <c r="S27" s="40"/>
    </row>
    <row r="28" spans="1:19" x14ac:dyDescent="0.2">
      <c r="A28" s="43">
        <v>45412</v>
      </c>
      <c r="B28" s="37" t="s">
        <v>66</v>
      </c>
      <c r="C28" s="44">
        <f>VLOOKUP(D28,'Holdings Manager'!$C$2:$O$100,13,FALSE)</f>
        <v>41</v>
      </c>
      <c r="D28" s="37" t="s">
        <v>233</v>
      </c>
      <c r="E28" s="37" t="s">
        <v>234</v>
      </c>
      <c r="F28" s="46">
        <f>VLOOKUP(D28,'Holdings Manager'!$C$2:$E$100,3,FALSE)</f>
        <v>45485</v>
      </c>
      <c r="G28" s="46">
        <f>VLOOKUP(D28,Sheet1!$C$1:$E$100,3,FALSE)</f>
        <v>45485</v>
      </c>
      <c r="H28" s="38">
        <f t="shared" si="1"/>
        <v>0</v>
      </c>
      <c r="I28" s="46">
        <f>VLOOKUP(D28,'Holdings Manager'!$C$2:$J$100,8,FALSE)</f>
        <v>16.16</v>
      </c>
      <c r="J28" s="46">
        <f>VLOOKUP(D28,Sheet1!$C$1:$J$100,8,FALSE)</f>
        <v>16.16</v>
      </c>
      <c r="K28" s="39">
        <f t="shared" si="2"/>
        <v>0</v>
      </c>
      <c r="L28" s="46">
        <f>VLOOKUP(D28,'Holdings Manager'!$C$2:$H$100,6,FALSE)</f>
        <v>920377.75</v>
      </c>
      <c r="M28" s="46">
        <f>VLOOKUP(D28,Sheet1!$C$1:$H$100,6,FALSE)</f>
        <v>918108.42</v>
      </c>
      <c r="N28" s="39">
        <f t="shared" si="3"/>
        <v>2269.3299999999581</v>
      </c>
      <c r="O28" s="46">
        <f>IFERROR(SUMIF('Accruals Manager'!$B$2:$B$60,D28,'Accruals Manager'!$C$2:$C$60),0)</f>
        <v>7807.88</v>
      </c>
      <c r="P28" s="46">
        <v>7807.88</v>
      </c>
      <c r="Q28" s="38">
        <f t="shared" si="0"/>
        <v>0</v>
      </c>
      <c r="R28" s="5" t="s">
        <v>451</v>
      </c>
      <c r="S28" s="40"/>
    </row>
    <row r="29" spans="1:19" x14ac:dyDescent="0.2">
      <c r="A29" s="43">
        <v>45412</v>
      </c>
      <c r="B29" s="37" t="s">
        <v>66</v>
      </c>
      <c r="C29" s="44">
        <f>VLOOKUP(D29,'Holdings Manager'!$C$2:$O$100,13,FALSE)</f>
        <v>41</v>
      </c>
      <c r="D29" s="37" t="s">
        <v>237</v>
      </c>
      <c r="E29" s="37" t="s">
        <v>238</v>
      </c>
      <c r="F29" s="46">
        <f>VLOOKUP(D29,'Holdings Manager'!$C$2:$E$100,3,FALSE)</f>
        <v>29548</v>
      </c>
      <c r="G29" s="46">
        <f>VLOOKUP(D29,Sheet1!$C$1:$E$100,3,FALSE)</f>
        <v>29548</v>
      </c>
      <c r="H29" s="38">
        <f t="shared" si="1"/>
        <v>0</v>
      </c>
      <c r="I29" s="46">
        <f>VLOOKUP(D29,'Holdings Manager'!$C$2:$J$100,8,FALSE)</f>
        <v>100.7</v>
      </c>
      <c r="J29" s="46">
        <f>VLOOKUP(D29,Sheet1!$C$1:$J$100,8,FALSE)</f>
        <v>100.7</v>
      </c>
      <c r="K29" s="39">
        <f t="shared" si="2"/>
        <v>0</v>
      </c>
      <c r="L29" s="46">
        <f>VLOOKUP(D29,'Holdings Manager'!$C$2:$H$100,6,FALSE)</f>
        <v>3181535.76</v>
      </c>
      <c r="M29" s="46">
        <f>VLOOKUP(D29,Sheet1!$C$1:$H$100,6,FALSE)</f>
        <v>3173510.67</v>
      </c>
      <c r="N29" s="39">
        <f t="shared" si="3"/>
        <v>8025.089999999851</v>
      </c>
      <c r="O29" s="46">
        <f>IFERROR(SUMIF('Accruals Manager'!$B$2:$B$60,D29,'Accruals Manager'!$C$2:$C$60),0)</f>
        <v>0</v>
      </c>
      <c r="P29" s="46">
        <v>0</v>
      </c>
      <c r="Q29" s="38">
        <f t="shared" si="0"/>
        <v>0</v>
      </c>
      <c r="R29" s="5" t="s">
        <v>451</v>
      </c>
      <c r="S29" s="40"/>
    </row>
    <row r="30" spans="1:19" x14ac:dyDescent="0.2">
      <c r="A30" s="43">
        <v>45412</v>
      </c>
      <c r="B30" s="37" t="s">
        <v>66</v>
      </c>
      <c r="C30" s="44">
        <f>VLOOKUP(D30,'Holdings Manager'!$C$2:$O$100,13,FALSE)</f>
        <v>41</v>
      </c>
      <c r="D30" s="37" t="s">
        <v>240</v>
      </c>
      <c r="E30" s="37" t="s">
        <v>241</v>
      </c>
      <c r="F30" s="46">
        <f>VLOOKUP(D30,'Holdings Manager'!$C$2:$E$100,3,FALSE)</f>
        <v>32880</v>
      </c>
      <c r="G30" s="46">
        <f>VLOOKUP(D30,Sheet1!$C$1:$E$100,3,FALSE)</f>
        <v>32880</v>
      </c>
      <c r="H30" s="38">
        <f t="shared" si="1"/>
        <v>0</v>
      </c>
      <c r="I30" s="46">
        <f>VLOOKUP(D30,'Holdings Manager'!$C$2:$J$100,8,FALSE)</f>
        <v>84.49</v>
      </c>
      <c r="J30" s="46">
        <f>VLOOKUP(D30,Sheet1!$C$1:$J$100,8,FALSE)</f>
        <v>84.49</v>
      </c>
      <c r="K30" s="39">
        <f t="shared" si="2"/>
        <v>0</v>
      </c>
      <c r="L30" s="46">
        <f>VLOOKUP(D30,'Holdings Manager'!$C$2:$H$100,6,FALSE)</f>
        <v>2778031.2</v>
      </c>
      <c r="M30" s="46">
        <f>VLOOKUP(D30,Sheet1!$C$1:$H$100,6,FALSE)</f>
        <v>2778031.2</v>
      </c>
      <c r="N30" s="39">
        <f t="shared" si="3"/>
        <v>0</v>
      </c>
      <c r="O30" s="46">
        <f>IFERROR(SUMIF('Accruals Manager'!$B$2:$B$60,D30,'Accruals Manager'!$C$2:$C$60),0)</f>
        <v>0</v>
      </c>
      <c r="P30" s="46">
        <v>0</v>
      </c>
      <c r="Q30" s="38">
        <f t="shared" si="0"/>
        <v>0</v>
      </c>
      <c r="R30" s="40"/>
      <c r="S30" s="40"/>
    </row>
    <row r="31" spans="1:19" x14ac:dyDescent="0.2">
      <c r="A31" s="43">
        <v>45412</v>
      </c>
      <c r="B31" s="37" t="s">
        <v>66</v>
      </c>
      <c r="C31" s="44">
        <f>VLOOKUP(D31,'Holdings Manager'!$C$2:$O$100,13,FALSE)</f>
        <v>43</v>
      </c>
      <c r="D31" s="37" t="s">
        <v>243</v>
      </c>
      <c r="E31" s="37" t="s">
        <v>244</v>
      </c>
      <c r="F31" s="46">
        <f>VLOOKUP(D31,'Holdings Manager'!$C$2:$E$100,3,FALSE)</f>
        <v>25000</v>
      </c>
      <c r="G31" s="46">
        <f>VLOOKUP(D31,Sheet1!$C$1:$E$100,3,FALSE)</f>
        <v>25000</v>
      </c>
      <c r="H31" s="38">
        <f t="shared" si="1"/>
        <v>0</v>
      </c>
      <c r="I31" s="46">
        <f>VLOOKUP(D31,'Holdings Manager'!$C$2:$J$100,8,FALSE)</f>
        <v>40.5</v>
      </c>
      <c r="J31" s="46">
        <f>VLOOKUP(D31,Sheet1!$C$1:$J$100,8,FALSE)</f>
        <v>40.5</v>
      </c>
      <c r="K31" s="39">
        <f t="shared" si="2"/>
        <v>0</v>
      </c>
      <c r="L31" s="46">
        <f>VLOOKUP(D31,'Holdings Manager'!$C$2:$H$100,6,FALSE)</f>
        <v>1012500</v>
      </c>
      <c r="M31" s="46">
        <f>VLOOKUP(D31,Sheet1!$C$1:$H$100,6,FALSE)</f>
        <v>1012500</v>
      </c>
      <c r="N31" s="39">
        <f t="shared" si="3"/>
        <v>0</v>
      </c>
      <c r="O31" s="46">
        <f>IFERROR(SUMIF('Accruals Manager'!$B$2:$B$60,D31,'Accruals Manager'!$C$2:$C$60),0)</f>
        <v>0</v>
      </c>
      <c r="P31" s="46">
        <v>0</v>
      </c>
      <c r="Q31" s="38">
        <f t="shared" si="0"/>
        <v>0</v>
      </c>
      <c r="R31" s="40"/>
      <c r="S31" s="40"/>
    </row>
    <row r="32" spans="1:19" x14ac:dyDescent="0.2">
      <c r="A32" s="43">
        <v>45412</v>
      </c>
      <c r="B32" s="37" t="s">
        <v>66</v>
      </c>
      <c r="C32" s="44">
        <f>VLOOKUP(D32,'Holdings Manager'!$C$2:$O$100,13,FALSE)</f>
        <v>41</v>
      </c>
      <c r="D32" s="37" t="s">
        <v>246</v>
      </c>
      <c r="E32" s="37" t="s">
        <v>247</v>
      </c>
      <c r="F32" s="46">
        <f>VLOOKUP(D32,'Holdings Manager'!$C$2:$E$100,3,FALSE)</f>
        <v>26590</v>
      </c>
      <c r="G32" s="46">
        <f>VLOOKUP(D32,Sheet1!$C$1:$E$100,3,FALSE)</f>
        <v>26590</v>
      </c>
      <c r="H32" s="38">
        <f t="shared" si="1"/>
        <v>0</v>
      </c>
      <c r="I32" s="46">
        <f>VLOOKUP(D32,'Holdings Manager'!$C$2:$J$100,8,FALSE)</f>
        <v>78.39</v>
      </c>
      <c r="J32" s="46">
        <f>VLOOKUP(D32,Sheet1!$C$1:$J$100,8,FALSE)</f>
        <v>78.39</v>
      </c>
      <c r="K32" s="39">
        <f t="shared" si="2"/>
        <v>0</v>
      </c>
      <c r="L32" s="46">
        <f>VLOOKUP(D32,'Holdings Manager'!$C$2:$H$100,6,FALSE)</f>
        <v>2084390.1</v>
      </c>
      <c r="M32" s="46">
        <f>VLOOKUP(D32,Sheet1!$C$1:$H$100,6,FALSE)</f>
        <v>2084390.1</v>
      </c>
      <c r="N32" s="39">
        <f t="shared" si="3"/>
        <v>0</v>
      </c>
      <c r="O32" s="46">
        <f>IFERROR(SUMIF('Accruals Manager'!$B$2:$B$60,D32,'Accruals Manager'!$C$2:$C$60),0)</f>
        <v>0</v>
      </c>
      <c r="P32" s="46">
        <v>0</v>
      </c>
      <c r="Q32" s="38">
        <f t="shared" si="0"/>
        <v>0</v>
      </c>
      <c r="R32" s="40"/>
      <c r="S32" s="40"/>
    </row>
    <row r="33" spans="1:19" x14ac:dyDescent="0.2">
      <c r="A33" s="43">
        <v>45412</v>
      </c>
      <c r="B33" s="37" t="s">
        <v>66</v>
      </c>
      <c r="C33" s="44">
        <f>VLOOKUP(D33,'Holdings Manager'!$C$2:$O$100,13,FALSE)</f>
        <v>41</v>
      </c>
      <c r="D33" s="37" t="s">
        <v>249</v>
      </c>
      <c r="E33" s="37" t="s">
        <v>250</v>
      </c>
      <c r="F33" s="46">
        <f>VLOOKUP(D33,'Holdings Manager'!$C$2:$E$100,3,FALSE)</f>
        <v>27583</v>
      </c>
      <c r="G33" s="46">
        <f>VLOOKUP(D33,Sheet1!$C$1:$E$100,3,FALSE)</f>
        <v>27583</v>
      </c>
      <c r="H33" s="38">
        <f t="shared" si="1"/>
        <v>0</v>
      </c>
      <c r="I33" s="46">
        <f>VLOOKUP(D33,'Holdings Manager'!$C$2:$J$100,8,FALSE)</f>
        <v>88.46</v>
      </c>
      <c r="J33" s="46">
        <f>VLOOKUP(D33,Sheet1!$C$1:$J$100,8,FALSE)</f>
        <v>88.46</v>
      </c>
      <c r="K33" s="39">
        <f t="shared" si="2"/>
        <v>0</v>
      </c>
      <c r="L33" s="46">
        <f>VLOOKUP(D33,'Holdings Manager'!$C$2:$H$100,6,FALSE)</f>
        <v>3055237.6</v>
      </c>
      <c r="M33" s="46">
        <f>VLOOKUP(D33,Sheet1!$C$1:$H$100,6,FALSE)</f>
        <v>3047704.45</v>
      </c>
      <c r="N33" s="39">
        <f t="shared" si="3"/>
        <v>7533.1499999999069</v>
      </c>
      <c r="O33" s="46">
        <f>IFERROR(SUMIF('Accruals Manager'!$B$2:$B$60,D33,'Accruals Manager'!$C$2:$C$60),0)</f>
        <v>27222.45</v>
      </c>
      <c r="P33" s="46">
        <v>27222.45</v>
      </c>
      <c r="Q33" s="38">
        <f t="shared" si="0"/>
        <v>0</v>
      </c>
      <c r="R33" s="40" t="s">
        <v>451</v>
      </c>
      <c r="S33" s="40"/>
    </row>
    <row r="34" spans="1:19" x14ac:dyDescent="0.2">
      <c r="A34" s="43">
        <v>45412</v>
      </c>
      <c r="B34" s="37" t="s">
        <v>66</v>
      </c>
      <c r="C34" s="44">
        <f>VLOOKUP(D34,'Holdings Manager'!$C$2:$O$100,13,FALSE)</f>
        <v>41</v>
      </c>
      <c r="D34" s="37" t="s">
        <v>252</v>
      </c>
      <c r="E34" s="37" t="s">
        <v>253</v>
      </c>
      <c r="F34" s="46">
        <f>VLOOKUP(D34,'Holdings Manager'!$C$2:$E$100,3,FALSE)</f>
        <v>58625</v>
      </c>
      <c r="G34" s="46">
        <f>VLOOKUP(D34,Sheet1!$C$1:$E$100,3,FALSE)</f>
        <v>58625</v>
      </c>
      <c r="H34" s="38">
        <f t="shared" si="1"/>
        <v>0</v>
      </c>
      <c r="I34" s="46">
        <f>VLOOKUP(D34,'Holdings Manager'!$C$2:$J$100,8,FALSE)</f>
        <v>30.74</v>
      </c>
      <c r="J34" s="46">
        <f>VLOOKUP(D34,Sheet1!$C$1:$J$100,8,FALSE)</f>
        <v>30.74</v>
      </c>
      <c r="K34" s="39">
        <f t="shared" si="2"/>
        <v>0</v>
      </c>
      <c r="L34" s="46">
        <f>VLOOKUP(D34,'Holdings Manager'!$C$2:$H$100,6,FALSE)</f>
        <v>2256541.23</v>
      </c>
      <c r="M34" s="46">
        <f>VLOOKUP(D34,Sheet1!$C$1:$H$100,6,FALSE)</f>
        <v>2250977.39</v>
      </c>
      <c r="N34" s="39">
        <f t="shared" si="3"/>
        <v>5563.839999999851</v>
      </c>
      <c r="O34" s="46">
        <f>IFERROR(SUMIF('Accruals Manager'!$B$2:$B$60,D34,'Accruals Manager'!$C$2:$C$60),0)</f>
        <v>0</v>
      </c>
      <c r="P34" s="46">
        <v>0</v>
      </c>
      <c r="Q34" s="38">
        <f t="shared" si="0"/>
        <v>0</v>
      </c>
      <c r="R34" s="40" t="s">
        <v>451</v>
      </c>
      <c r="S34" s="40"/>
    </row>
    <row r="35" spans="1:19" x14ac:dyDescent="0.2">
      <c r="A35" s="43">
        <v>45412</v>
      </c>
      <c r="B35" s="37" t="s">
        <v>66</v>
      </c>
      <c r="C35" s="44">
        <f>VLOOKUP(D35,'Holdings Manager'!$C$2:$O$100,13,FALSE)</f>
        <v>43</v>
      </c>
      <c r="D35" s="37" t="s">
        <v>255</v>
      </c>
      <c r="E35" s="37">
        <v>641069406</v>
      </c>
      <c r="F35" s="46">
        <f>VLOOKUP(D35,'Holdings Manager'!$C$2:$E$100,3,FALSE)</f>
        <v>500</v>
      </c>
      <c r="G35" s="46">
        <f>VLOOKUP(D35,Sheet1!$C$1:$E$100,3,FALSE)</f>
        <v>500</v>
      </c>
      <c r="H35" s="38">
        <f t="shared" si="1"/>
        <v>0</v>
      </c>
      <c r="I35" s="46">
        <f>VLOOKUP(D35,'Holdings Manager'!$C$2:$J$100,8,FALSE)</f>
        <v>100.6</v>
      </c>
      <c r="J35" s="46">
        <f>VLOOKUP(D35,Sheet1!$C$1:$J$100,8,FALSE)</f>
        <v>100.6</v>
      </c>
      <c r="K35" s="39">
        <f t="shared" si="2"/>
        <v>0</v>
      </c>
      <c r="L35" s="46">
        <f>VLOOKUP(D35,'Holdings Manager'!$C$2:$H$100,6,FALSE)</f>
        <v>50300</v>
      </c>
      <c r="M35" s="46">
        <f>VLOOKUP(D35,Sheet1!$C$1:$H$100,6,FALSE)</f>
        <v>50300</v>
      </c>
      <c r="N35" s="39">
        <f t="shared" si="3"/>
        <v>0</v>
      </c>
      <c r="O35" s="46">
        <f>IFERROR(SUMIF('Accruals Manager'!$B$2:$B$60,D35,'Accruals Manager'!$C$2:$C$60),0)</f>
        <v>1703.96</v>
      </c>
      <c r="P35" s="46">
        <v>1703.96</v>
      </c>
      <c r="Q35" s="38">
        <f t="shared" si="0"/>
        <v>0</v>
      </c>
      <c r="R35" s="40"/>
      <c r="S35" s="40"/>
    </row>
    <row r="36" spans="1:19" x14ac:dyDescent="0.2">
      <c r="A36" s="43">
        <v>45412</v>
      </c>
      <c r="B36" s="37" t="s">
        <v>66</v>
      </c>
      <c r="C36" s="44">
        <f>VLOOKUP(D36,'Holdings Manager'!$C$2:$O$100,13,FALSE)</f>
        <v>41</v>
      </c>
      <c r="D36" s="37">
        <v>7333378</v>
      </c>
      <c r="E36" s="37">
        <v>733337901</v>
      </c>
      <c r="F36" s="46">
        <f>VLOOKUP(D36,'Holdings Manager'!$C$2:$E$100,3,FALSE)</f>
        <v>3687</v>
      </c>
      <c r="G36" s="46">
        <f>VLOOKUP(D36,Sheet1!$C$1:$E$100,3,FALSE)</f>
        <v>3687</v>
      </c>
      <c r="H36" s="38">
        <f t="shared" si="1"/>
        <v>0</v>
      </c>
      <c r="I36" s="46">
        <f>VLOOKUP(D36,'Holdings Manager'!$C$2:$J$100,8,FALSE)</f>
        <v>510.4</v>
      </c>
      <c r="J36" s="46">
        <f>VLOOKUP(D36,Sheet1!$C$1:$J$100,8,FALSE)</f>
        <v>510.4</v>
      </c>
      <c r="K36" s="39">
        <f t="shared" si="2"/>
        <v>0</v>
      </c>
      <c r="L36" s="46">
        <f>VLOOKUP(D36,'Holdings Manager'!$C$2:$H$100,6,FALSE)</f>
        <v>2051839.72</v>
      </c>
      <c r="M36" s="46">
        <f>VLOOKUP(D36,Sheet1!$C$1:$H$100,6,FALSE)</f>
        <v>2047041.01</v>
      </c>
      <c r="N36" s="39">
        <f t="shared" si="3"/>
        <v>4798.7099999999627</v>
      </c>
      <c r="O36" s="46">
        <f>IFERROR(SUMIF('Accruals Manager'!$B$2:$B$60,D36,'Accruals Manager'!$C$2:$C$60),0)</f>
        <v>0</v>
      </c>
      <c r="P36" s="46">
        <v>0</v>
      </c>
      <c r="Q36" s="38">
        <f t="shared" si="0"/>
        <v>0</v>
      </c>
      <c r="R36" s="40" t="s">
        <v>451</v>
      </c>
      <c r="S36" s="40"/>
    </row>
    <row r="37" spans="1:19" x14ac:dyDescent="0.2">
      <c r="A37" s="43">
        <v>45412</v>
      </c>
      <c r="B37" s="37" t="s">
        <v>66</v>
      </c>
      <c r="C37" s="44">
        <f>VLOOKUP(D37,'Holdings Manager'!$C$2:$O$100,13,FALSE)</f>
        <v>41</v>
      </c>
      <c r="D37" s="37">
        <v>7124594</v>
      </c>
      <c r="E37" s="37">
        <v>712459908</v>
      </c>
      <c r="F37" s="46">
        <f>VLOOKUP(D37,'Holdings Manager'!$C$2:$E$100,3,FALSE)</f>
        <v>7989</v>
      </c>
      <c r="G37" s="46">
        <f>VLOOKUP(D37,Sheet1!$C$1:$E$100,3,FALSE)</f>
        <v>7989</v>
      </c>
      <c r="H37" s="38">
        <f t="shared" si="1"/>
        <v>0</v>
      </c>
      <c r="I37" s="46">
        <f>VLOOKUP(D37,'Holdings Manager'!$C$2:$J$100,8,FALSE)</f>
        <v>138.80000000000001</v>
      </c>
      <c r="J37" s="46">
        <f>VLOOKUP(D37,Sheet1!$C$1:$J$100,8,FALSE)</f>
        <v>138.80000000000001</v>
      </c>
      <c r="K37" s="39">
        <f t="shared" si="2"/>
        <v>0</v>
      </c>
      <c r="L37" s="46">
        <f>VLOOKUP(D37,'Holdings Manager'!$C$2:$H$100,6,FALSE)</f>
        <v>1209042.3600000001</v>
      </c>
      <c r="M37" s="46">
        <f>VLOOKUP(D37,Sheet1!$C$1:$H$100,6,FALSE)</f>
        <v>1206214.73</v>
      </c>
      <c r="N37" s="39">
        <f t="shared" si="3"/>
        <v>2827.6300000001211</v>
      </c>
      <c r="O37" s="46">
        <f>IFERROR(SUMIF('Accruals Manager'!$B$2:$B$60,D37,'Accruals Manager'!$C$2:$C$60),0)</f>
        <v>67072.23</v>
      </c>
      <c r="P37" s="46">
        <v>67072.23</v>
      </c>
      <c r="Q37" s="38">
        <f t="shared" si="0"/>
        <v>0</v>
      </c>
      <c r="R37" s="40" t="s">
        <v>451</v>
      </c>
      <c r="S37" s="40"/>
    </row>
    <row r="38" spans="1:19" x14ac:dyDescent="0.2">
      <c r="A38" s="43">
        <v>45412</v>
      </c>
      <c r="B38" s="37" t="s">
        <v>66</v>
      </c>
      <c r="C38" s="44">
        <f>VLOOKUP(D38,'Holdings Manager'!$C$2:$O$100,13,FALSE)</f>
        <v>41</v>
      </c>
      <c r="D38" s="37">
        <v>6986041</v>
      </c>
      <c r="E38" s="37">
        <v>698604006</v>
      </c>
      <c r="F38" s="46">
        <f>VLOOKUP(D38,'Holdings Manager'!$C$2:$E$100,3,FALSE)</f>
        <v>48000</v>
      </c>
      <c r="G38" s="46">
        <f>VLOOKUP(D38,Sheet1!$C$1:$E$100,3,FALSE)</f>
        <v>48000</v>
      </c>
      <c r="H38" s="38">
        <f t="shared" si="1"/>
        <v>0</v>
      </c>
      <c r="I38" s="46">
        <f>VLOOKUP(D38,'Holdings Manager'!$C$2:$J$100,8,FALSE)</f>
        <v>6580</v>
      </c>
      <c r="J38" s="46">
        <f>VLOOKUP(D38,Sheet1!$C$1:$J$100,8,FALSE)</f>
        <v>6580</v>
      </c>
      <c r="K38" s="39">
        <f t="shared" si="2"/>
        <v>0</v>
      </c>
      <c r="L38" s="46">
        <f>VLOOKUP(D38,'Holdings Manager'!$C$2:$H$100,6,FALSE)</f>
        <v>2007053.67</v>
      </c>
      <c r="M38" s="46">
        <f>VLOOKUP(D38,Sheet1!$C$1:$H$100,6,FALSE)</f>
        <v>2001520.91</v>
      </c>
      <c r="N38" s="39">
        <f t="shared" si="3"/>
        <v>5532.7600000000093</v>
      </c>
      <c r="O38" s="46">
        <f>IFERROR(SUMIF('Accruals Manager'!$B$2:$B$60,D38,'Accruals Manager'!$C$2:$C$60),0)</f>
        <v>10184.66</v>
      </c>
      <c r="P38" s="46">
        <v>10184.66</v>
      </c>
      <c r="Q38" s="38">
        <f t="shared" si="0"/>
        <v>0</v>
      </c>
      <c r="R38" s="40" t="s">
        <v>451</v>
      </c>
      <c r="S38" s="40"/>
    </row>
    <row r="39" spans="1:19" x14ac:dyDescent="0.2">
      <c r="A39" s="43">
        <v>45412</v>
      </c>
      <c r="B39" s="37" t="s">
        <v>66</v>
      </c>
      <c r="C39" s="44">
        <f>VLOOKUP(D39,'Holdings Manager'!$C$2:$O$100,13,FALSE)</f>
        <v>41</v>
      </c>
      <c r="D39" s="37">
        <v>6640682</v>
      </c>
      <c r="E39" s="37">
        <v>664068004</v>
      </c>
      <c r="F39" s="46">
        <f>VLOOKUP(D39,'Holdings Manager'!$C$2:$E$100,3,FALSE)</f>
        <v>24200</v>
      </c>
      <c r="G39" s="46">
        <f>VLOOKUP(D39,Sheet1!$C$1:$E$100,3,FALSE)</f>
        <v>24200</v>
      </c>
      <c r="H39" s="38">
        <f t="shared" si="1"/>
        <v>0</v>
      </c>
      <c r="I39" s="46">
        <f>VLOOKUP(D39,'Holdings Manager'!$C$2:$J$100,8,FALSE)</f>
        <v>7373</v>
      </c>
      <c r="J39" s="46">
        <f>VLOOKUP(D39,Sheet1!$C$1:$J$100,8,FALSE)</f>
        <v>7373</v>
      </c>
      <c r="K39" s="39">
        <f t="shared" si="2"/>
        <v>0</v>
      </c>
      <c r="L39" s="46">
        <f>VLOOKUP(D39,'Holdings Manager'!$C$2:$H$100,6,FALSE)</f>
        <v>1133839.1599999999</v>
      </c>
      <c r="M39" s="46">
        <f>VLOOKUP(D39,Sheet1!$C$1:$H$100,6,FALSE)</f>
        <v>1130713.56</v>
      </c>
      <c r="N39" s="39">
        <f t="shared" si="3"/>
        <v>3125.5999999998603</v>
      </c>
      <c r="O39" s="46">
        <f>IFERROR(SUMIF('Accruals Manager'!$B$2:$B$60,D39,'Accruals Manager'!$C$2:$C$60),0)</f>
        <v>6395.98</v>
      </c>
      <c r="P39" s="46">
        <v>6395.98</v>
      </c>
      <c r="Q39" s="38">
        <f t="shared" si="0"/>
        <v>0</v>
      </c>
      <c r="R39" s="40" t="s">
        <v>451</v>
      </c>
      <c r="S39" s="40"/>
    </row>
    <row r="40" spans="1:19" x14ac:dyDescent="0.2">
      <c r="A40" s="43">
        <v>45412</v>
      </c>
      <c r="B40" s="37" t="s">
        <v>66</v>
      </c>
      <c r="C40" s="44">
        <f>VLOOKUP(D40,'Holdings Manager'!$C$2:$O$100,13,FALSE)</f>
        <v>41</v>
      </c>
      <c r="D40" s="37">
        <v>6555805</v>
      </c>
      <c r="E40" s="37">
        <v>655580009</v>
      </c>
      <c r="F40" s="46">
        <f>VLOOKUP(D40,'Holdings Manager'!$C$2:$E$100,3,FALSE)</f>
        <v>30941</v>
      </c>
      <c r="G40" s="46">
        <f>VLOOKUP(D40,Sheet1!$C$1:$E$100,3,FALSE)</f>
        <v>30941</v>
      </c>
      <c r="H40" s="38">
        <f t="shared" si="1"/>
        <v>0</v>
      </c>
      <c r="I40" s="46">
        <f>VLOOKUP(D40,'Holdings Manager'!$C$2:$J$100,8,FALSE)</f>
        <v>4603</v>
      </c>
      <c r="J40" s="46">
        <f>VLOOKUP(D40,Sheet1!$C$1:$J$100,8,FALSE)</f>
        <v>4603</v>
      </c>
      <c r="K40" s="39">
        <f t="shared" si="2"/>
        <v>0</v>
      </c>
      <c r="L40" s="46">
        <f>VLOOKUP(D40,'Holdings Manager'!$C$2:$H$100,6,FALSE)</f>
        <v>905038.75</v>
      </c>
      <c r="M40" s="46">
        <f>VLOOKUP(D40,Sheet1!$C$1:$H$100,6,FALSE)</f>
        <v>902543.87</v>
      </c>
      <c r="N40" s="39">
        <f t="shared" si="3"/>
        <v>2494.8800000000047</v>
      </c>
      <c r="O40" s="46">
        <f>IFERROR(SUMIF('Accruals Manager'!$B$2:$B$60,D40,'Accruals Manager'!$C$2:$C$60),0)</f>
        <v>9608.69</v>
      </c>
      <c r="P40" s="46">
        <v>9608.69</v>
      </c>
      <c r="Q40" s="38">
        <f t="shared" si="0"/>
        <v>0</v>
      </c>
      <c r="R40" s="40" t="s">
        <v>451</v>
      </c>
      <c r="S40" s="40"/>
    </row>
    <row r="41" spans="1:19" x14ac:dyDescent="0.2">
      <c r="A41" s="43">
        <v>45412</v>
      </c>
      <c r="B41" s="37" t="s">
        <v>66</v>
      </c>
      <c r="C41" s="44">
        <f>VLOOKUP(D41,'Holdings Manager'!$C$2:$O$100,13,FALSE)</f>
        <v>41</v>
      </c>
      <c r="D41" s="37">
        <v>6054603</v>
      </c>
      <c r="E41" s="37">
        <v>605460005</v>
      </c>
      <c r="F41" s="46">
        <f>VLOOKUP(D41,'Holdings Manager'!$C$2:$E$100,3,FALSE)</f>
        <v>118200</v>
      </c>
      <c r="G41" s="46">
        <f>VLOOKUP(D41,Sheet1!$C$1:$E$100,3,FALSE)</f>
        <v>118200</v>
      </c>
      <c r="H41" s="38">
        <f t="shared" si="1"/>
        <v>0</v>
      </c>
      <c r="I41" s="46">
        <f>VLOOKUP(D41,'Holdings Manager'!$C$2:$J$100,8,FALSE)</f>
        <v>1100.5</v>
      </c>
      <c r="J41" s="46">
        <f>VLOOKUP(D41,Sheet1!$C$1:$J$100,8,FALSE)</f>
        <v>1100.5</v>
      </c>
      <c r="K41" s="39">
        <f t="shared" si="2"/>
        <v>0</v>
      </c>
      <c r="L41" s="46">
        <f>VLOOKUP(D41,'Holdings Manager'!$C$2:$H$100,6,FALSE)</f>
        <v>826607.57</v>
      </c>
      <c r="M41" s="46">
        <f>VLOOKUP(D41,Sheet1!$C$1:$H$100,6,FALSE)</f>
        <v>824328.9</v>
      </c>
      <c r="N41" s="39">
        <f t="shared" si="3"/>
        <v>2278.6699999999255</v>
      </c>
      <c r="O41" s="46">
        <f>IFERROR(SUMIF('Accruals Manager'!$B$2:$B$60,D41,'Accruals Manager'!$C$2:$C$60),0)</f>
        <v>14057.95</v>
      </c>
      <c r="P41" s="46">
        <v>14057.95</v>
      </c>
      <c r="Q41" s="38">
        <f t="shared" si="0"/>
        <v>0</v>
      </c>
      <c r="R41" s="40" t="s">
        <v>451</v>
      </c>
      <c r="S41" s="40"/>
    </row>
    <row r="42" spans="1:19" x14ac:dyDescent="0.2">
      <c r="A42" s="43">
        <v>45412</v>
      </c>
      <c r="B42" s="37" t="s">
        <v>66</v>
      </c>
      <c r="C42" s="44">
        <f>VLOOKUP(D42,'Holdings Manager'!$C$2:$O$100,13,FALSE)</f>
        <v>41</v>
      </c>
      <c r="D42" s="37">
        <v>5999330</v>
      </c>
      <c r="E42" s="37">
        <v>599933900</v>
      </c>
      <c r="F42" s="46">
        <f>VLOOKUP(D42,'Holdings Manager'!$C$2:$E$100,3,FALSE)</f>
        <v>9594</v>
      </c>
      <c r="G42" s="46">
        <f>VLOOKUP(D42,Sheet1!$C$1:$E$100,3,FALSE)</f>
        <v>9594</v>
      </c>
      <c r="H42" s="38">
        <f t="shared" si="1"/>
        <v>0</v>
      </c>
      <c r="I42" s="46">
        <f>VLOOKUP(D42,'Holdings Manager'!$C$2:$J$100,8,FALSE)</f>
        <v>85.48</v>
      </c>
      <c r="J42" s="46">
        <f>VLOOKUP(D42,Sheet1!$C$1:$J$100,8,FALSE)</f>
        <v>85.48</v>
      </c>
      <c r="K42" s="39">
        <f t="shared" si="2"/>
        <v>0</v>
      </c>
      <c r="L42" s="46">
        <f>VLOOKUP(D42,'Holdings Manager'!$C$2:$H$100,6,FALSE)</f>
        <v>876886.69</v>
      </c>
      <c r="M42" s="46">
        <f>VLOOKUP(D42,Sheet1!$C$1:$H$100,6,FALSE)</f>
        <v>874674.83</v>
      </c>
      <c r="N42" s="39">
        <f t="shared" si="3"/>
        <v>2211.859999999986</v>
      </c>
      <c r="O42" s="46">
        <f>IFERROR(SUMIF('Accruals Manager'!$B$2:$B$60,D42,'Accruals Manager'!$C$2:$C$60),0)</f>
        <v>0</v>
      </c>
      <c r="P42" s="46">
        <v>0</v>
      </c>
      <c r="Q42" s="38">
        <f t="shared" si="0"/>
        <v>0</v>
      </c>
      <c r="R42" s="40" t="s">
        <v>451</v>
      </c>
      <c r="S42" s="40"/>
    </row>
    <row r="43" spans="1:19" x14ac:dyDescent="0.2">
      <c r="A43" s="43">
        <v>45412</v>
      </c>
      <c r="B43" s="37" t="s">
        <v>66</v>
      </c>
      <c r="C43" s="44">
        <f>VLOOKUP(D43,'Holdings Manager'!$C$2:$O$100,13,FALSE)</f>
        <v>41</v>
      </c>
      <c r="D43" s="37">
        <v>5889505</v>
      </c>
      <c r="E43" s="37">
        <v>588950907</v>
      </c>
      <c r="F43" s="46">
        <f>VLOOKUP(D43,'Holdings Manager'!$C$2:$E$100,3,FALSE)</f>
        <v>93988</v>
      </c>
      <c r="G43" s="46">
        <f>VLOOKUP(D43,Sheet1!$C$1:$E$100,3,FALSE)</f>
        <v>93988</v>
      </c>
      <c r="H43" s="38">
        <f t="shared" si="1"/>
        <v>0</v>
      </c>
      <c r="I43" s="46">
        <f>VLOOKUP(D43,'Holdings Manager'!$C$2:$J$100,8,FALSE)</f>
        <v>32.72</v>
      </c>
      <c r="J43" s="46">
        <f>VLOOKUP(D43,Sheet1!$C$1:$J$100,8,FALSE)</f>
        <v>32.72</v>
      </c>
      <c r="K43" s="39">
        <f t="shared" si="2"/>
        <v>0</v>
      </c>
      <c r="L43" s="46">
        <f>VLOOKUP(D43,'Holdings Manager'!$C$2:$H$100,6,FALSE)</f>
        <v>3288250.93</v>
      </c>
      <c r="M43" s="46">
        <f>VLOOKUP(D43,Sheet1!$C$1:$H$100,6,FALSE)</f>
        <v>3279956.66</v>
      </c>
      <c r="N43" s="39">
        <f t="shared" si="3"/>
        <v>8294.2700000000186</v>
      </c>
      <c r="O43" s="46">
        <f>IFERROR(SUMIF('Accruals Manager'!$B$2:$B$60,D43,'Accruals Manager'!$C$2:$C$60),0)</f>
        <v>0</v>
      </c>
      <c r="P43" s="46">
        <v>0</v>
      </c>
      <c r="Q43" s="38">
        <f t="shared" si="0"/>
        <v>0</v>
      </c>
      <c r="R43" s="40" t="s">
        <v>451</v>
      </c>
      <c r="S43" s="40"/>
    </row>
    <row r="44" spans="1:19" x14ac:dyDescent="0.2">
      <c r="A44" s="43">
        <v>45412</v>
      </c>
      <c r="B44" s="37" t="s">
        <v>66</v>
      </c>
      <c r="C44" s="44">
        <f>VLOOKUP(D44,'Holdings Manager'!$C$2:$O$100,13,FALSE)</f>
        <v>41</v>
      </c>
      <c r="D44" s="37">
        <v>4741844</v>
      </c>
      <c r="E44" s="37">
        <v>474184900</v>
      </c>
      <c r="F44" s="46">
        <f>VLOOKUP(D44,'Holdings Manager'!$C$2:$E$100,3,FALSE)</f>
        <v>13484</v>
      </c>
      <c r="G44" s="46">
        <f>VLOOKUP(D44,Sheet1!$C$1:$E$100,3,FALSE)</f>
        <v>13484</v>
      </c>
      <c r="H44" s="38">
        <f t="shared" si="1"/>
        <v>0</v>
      </c>
      <c r="I44" s="46">
        <f>VLOOKUP(D44,'Holdings Manager'!$C$2:$J$100,8,FALSE)</f>
        <v>148.94999999999999</v>
      </c>
      <c r="J44" s="46">
        <f>VLOOKUP(D44,Sheet1!$C$1:$J$100,8,FALSE)</f>
        <v>148.94999999999999</v>
      </c>
      <c r="K44" s="39">
        <f t="shared" si="2"/>
        <v>0</v>
      </c>
      <c r="L44" s="46">
        <f>VLOOKUP(D44,'Holdings Manager'!$C$2:$H$100,6,FALSE)</f>
        <v>2147526.34</v>
      </c>
      <c r="M44" s="46">
        <f>VLOOKUP(D44,Sheet1!$C$1:$H$100,6,FALSE)</f>
        <v>2142109.4300000002</v>
      </c>
      <c r="N44" s="39">
        <f t="shared" si="3"/>
        <v>5416.9099999996834</v>
      </c>
      <c r="O44" s="46">
        <f>IFERROR(SUMIF('Accruals Manager'!$B$2:$B$60,D44,'Accruals Manager'!$C$2:$C$60),0)</f>
        <v>31779.91</v>
      </c>
      <c r="P44" s="46">
        <v>31779.91</v>
      </c>
      <c r="Q44" s="38">
        <f t="shared" si="0"/>
        <v>0</v>
      </c>
      <c r="R44" s="40" t="s">
        <v>451</v>
      </c>
      <c r="S44" s="40"/>
    </row>
    <row r="45" spans="1:19" x14ac:dyDescent="0.2">
      <c r="A45" s="43">
        <v>45412</v>
      </c>
      <c r="B45" s="37" t="s">
        <v>66</v>
      </c>
      <c r="C45" s="44">
        <f>VLOOKUP(D45,'Holdings Manager'!$C$2:$O$100,13,FALSE)</f>
        <v>41</v>
      </c>
      <c r="D45" s="37">
        <v>4031879</v>
      </c>
      <c r="E45" s="37">
        <v>403187909</v>
      </c>
      <c r="F45" s="46">
        <f>VLOOKUP(D45,'Holdings Manager'!$C$2:$E$100,3,FALSE)</f>
        <v>70100</v>
      </c>
      <c r="G45" s="46">
        <f>VLOOKUP(D45,Sheet1!$C$1:$E$100,3,FALSE)</f>
        <v>70100</v>
      </c>
      <c r="H45" s="38">
        <f t="shared" si="1"/>
        <v>0</v>
      </c>
      <c r="I45" s="46">
        <f>VLOOKUP(D45,'Holdings Manager'!$C$2:$J$100,8,FALSE)</f>
        <v>29.19</v>
      </c>
      <c r="J45" s="46">
        <f>VLOOKUP(D45,Sheet1!$C$1:$J$100,8,FALSE)</f>
        <v>29.19</v>
      </c>
      <c r="K45" s="39">
        <f t="shared" si="2"/>
        <v>0</v>
      </c>
      <c r="L45" s="46">
        <f>VLOOKUP(D45,'Holdings Manager'!$C$2:$H$100,6,FALSE)</f>
        <v>2187919.61</v>
      </c>
      <c r="M45" s="46">
        <f>VLOOKUP(D45,Sheet1!$C$1:$H$100,6,FALSE)</f>
        <v>2182400.81</v>
      </c>
      <c r="N45" s="39">
        <f t="shared" si="3"/>
        <v>5518.7999999998137</v>
      </c>
      <c r="O45" s="46">
        <f>IFERROR(SUMIF('Accruals Manager'!$B$2:$B$60,D45,'Accruals Manager'!$C$2:$C$60),0)</f>
        <v>0</v>
      </c>
      <c r="P45" s="46">
        <v>0</v>
      </c>
      <c r="Q45" s="38">
        <f t="shared" si="0"/>
        <v>0</v>
      </c>
      <c r="R45" s="40" t="s">
        <v>451</v>
      </c>
      <c r="S45" s="40"/>
    </row>
    <row r="46" spans="1:19" x14ac:dyDescent="0.2">
      <c r="A46" s="43">
        <v>45412</v>
      </c>
      <c r="B46" s="37" t="s">
        <v>66</v>
      </c>
      <c r="C46" s="44">
        <f>VLOOKUP(D46,'Holdings Manager'!$C$2:$O$100,13,FALSE)</f>
        <v>43</v>
      </c>
      <c r="D46" s="37">
        <v>2989044</v>
      </c>
      <c r="E46" s="37" t="s">
        <v>268</v>
      </c>
      <c r="F46" s="46">
        <f>VLOOKUP(D46,'Holdings Manager'!$C$2:$E$100,3,FALSE)</f>
        <v>12800</v>
      </c>
      <c r="G46" s="46">
        <f>VLOOKUP(D46,Sheet1!$C$1:$E$100,3,FALSE)</f>
        <v>12800</v>
      </c>
      <c r="H46" s="38">
        <f t="shared" si="1"/>
        <v>0</v>
      </c>
      <c r="I46" s="46">
        <f>VLOOKUP(D46,'Holdings Manager'!$C$2:$J$100,8,FALSE)</f>
        <v>75.88</v>
      </c>
      <c r="J46" s="46">
        <f>VLOOKUP(D46,Sheet1!$C$1:$J$100,8,FALSE)</f>
        <v>75.88</v>
      </c>
      <c r="K46" s="39">
        <f t="shared" si="2"/>
        <v>0</v>
      </c>
      <c r="L46" s="46">
        <f>VLOOKUP(D46,'Holdings Manager'!$C$2:$H$100,6,FALSE)</f>
        <v>971264</v>
      </c>
      <c r="M46" s="46">
        <f>VLOOKUP(D46,Sheet1!$C$1:$H$100,6,FALSE)</f>
        <v>971264</v>
      </c>
      <c r="N46" s="39">
        <f t="shared" si="3"/>
        <v>0</v>
      </c>
      <c r="O46" s="46">
        <f>IFERROR(SUMIF('Accruals Manager'!$B$2:$B$60,D46,'Accruals Manager'!$C$2:$C$60),0)</f>
        <v>0</v>
      </c>
      <c r="P46" s="46">
        <v>0</v>
      </c>
      <c r="Q46" s="38">
        <f t="shared" si="0"/>
        <v>0</v>
      </c>
      <c r="R46" s="40"/>
      <c r="S46" s="40"/>
    </row>
    <row r="47" spans="1:19" x14ac:dyDescent="0.2">
      <c r="A47" s="43">
        <v>45412</v>
      </c>
      <c r="B47" s="37" t="s">
        <v>66</v>
      </c>
      <c r="C47" s="44">
        <f>VLOOKUP(D47,'Holdings Manager'!$C$2:$O$100,13,FALSE)</f>
        <v>43</v>
      </c>
      <c r="D47" s="37">
        <v>2898957</v>
      </c>
      <c r="E47" s="37">
        <v>892331307</v>
      </c>
      <c r="F47" s="46">
        <f>VLOOKUP(D47,'Holdings Manager'!$C$2:$E$100,3,FALSE)</f>
        <v>4500</v>
      </c>
      <c r="G47" s="46">
        <f>VLOOKUP(D47,Sheet1!$C$1:$E$100,3,FALSE)</f>
        <v>4500</v>
      </c>
      <c r="H47" s="38">
        <f t="shared" si="1"/>
        <v>0</v>
      </c>
      <c r="I47" s="46">
        <f>VLOOKUP(D47,'Holdings Manager'!$C$2:$J$100,8,FALSE)</f>
        <v>227.31</v>
      </c>
      <c r="J47" s="46">
        <f>VLOOKUP(D47,Sheet1!$C$1:$J$100,8,FALSE)</f>
        <v>227.31</v>
      </c>
      <c r="K47" s="39">
        <f t="shared" si="2"/>
        <v>0</v>
      </c>
      <c r="L47" s="46">
        <f>VLOOKUP(D47,'Holdings Manager'!$C$2:$H$100,6,FALSE)</f>
        <v>1022895</v>
      </c>
      <c r="M47" s="46">
        <f>VLOOKUP(D47,Sheet1!$C$1:$H$100,6,FALSE)</f>
        <v>1022895</v>
      </c>
      <c r="N47" s="39">
        <f t="shared" si="3"/>
        <v>0</v>
      </c>
      <c r="O47" s="46">
        <f>IFERROR(SUMIF('Accruals Manager'!$B$2:$B$60,D47,'Accruals Manager'!$C$2:$C$60),0)</f>
        <v>0</v>
      </c>
      <c r="P47" s="46">
        <v>0</v>
      </c>
      <c r="Q47" s="38">
        <f t="shared" si="0"/>
        <v>0</v>
      </c>
      <c r="R47" s="40"/>
      <c r="S47" s="40"/>
    </row>
    <row r="48" spans="1:19" x14ac:dyDescent="0.2">
      <c r="A48" s="43">
        <v>45412</v>
      </c>
      <c r="B48" s="37" t="s">
        <v>66</v>
      </c>
      <c r="C48" s="44">
        <f>VLOOKUP(D48,'Holdings Manager'!$C$2:$O$100,13,FALSE)</f>
        <v>43</v>
      </c>
      <c r="D48" s="37">
        <v>2821481</v>
      </c>
      <c r="E48" s="37">
        <v>835699307</v>
      </c>
      <c r="F48" s="46">
        <f>VLOOKUP(D48,'Holdings Manager'!$C$2:$E$100,3,FALSE)</f>
        <v>36825</v>
      </c>
      <c r="G48" s="46">
        <f>VLOOKUP(D48,Sheet1!$C$1:$E$100,3,FALSE)</f>
        <v>36825</v>
      </c>
      <c r="H48" s="38">
        <f t="shared" si="1"/>
        <v>0</v>
      </c>
      <c r="I48" s="46">
        <f>VLOOKUP(D48,'Holdings Manager'!$C$2:$J$100,8,FALSE)</f>
        <v>82.57</v>
      </c>
      <c r="J48" s="46">
        <f>VLOOKUP(D48,Sheet1!$C$1:$J$100,8,FALSE)</f>
        <v>82.57</v>
      </c>
      <c r="K48" s="39">
        <f t="shared" si="2"/>
        <v>0</v>
      </c>
      <c r="L48" s="46">
        <f>VLOOKUP(D48,'Holdings Manager'!$C$2:$H$100,6,FALSE)</f>
        <v>3040640.25</v>
      </c>
      <c r="M48" s="46">
        <f>VLOOKUP(D48,Sheet1!$C$1:$H$100,6,FALSE)</f>
        <v>3040640.25</v>
      </c>
      <c r="N48" s="39">
        <f t="shared" si="3"/>
        <v>0</v>
      </c>
      <c r="O48" s="46">
        <f>IFERROR(SUMIF('Accruals Manager'!$B$2:$B$60,D48,'Accruals Manager'!$C$2:$C$60),0)</f>
        <v>0</v>
      </c>
      <c r="P48" s="46">
        <v>0</v>
      </c>
      <c r="Q48" s="38">
        <f t="shared" si="0"/>
        <v>0</v>
      </c>
      <c r="R48" s="40"/>
      <c r="S48" s="40"/>
    </row>
    <row r="49" spans="1:19" x14ac:dyDescent="0.2">
      <c r="A49" s="43">
        <v>45412</v>
      </c>
      <c r="B49" s="37" t="s">
        <v>66</v>
      </c>
      <c r="C49" s="44">
        <f>VLOOKUP(D49,'Holdings Manager'!$C$2:$O$100,13,FALSE)</f>
        <v>43</v>
      </c>
      <c r="D49" s="37">
        <v>2775135</v>
      </c>
      <c r="E49" s="37">
        <v>803054204</v>
      </c>
      <c r="F49" s="46">
        <f>VLOOKUP(D49,'Holdings Manager'!$C$2:$E$100,3,FALSE)</f>
        <v>11024</v>
      </c>
      <c r="G49" s="46">
        <f>VLOOKUP(D49,Sheet1!$C$1:$E$100,3,FALSE)</f>
        <v>11024</v>
      </c>
      <c r="H49" s="38">
        <f t="shared" si="1"/>
        <v>0</v>
      </c>
      <c r="I49" s="46">
        <f>VLOOKUP(D49,'Holdings Manager'!$C$2:$J$100,8,FALSE)</f>
        <v>181.21</v>
      </c>
      <c r="J49" s="46">
        <f>VLOOKUP(D49,Sheet1!$C$1:$J$100,8,FALSE)</f>
        <v>181.21</v>
      </c>
      <c r="K49" s="39">
        <f t="shared" si="2"/>
        <v>0</v>
      </c>
      <c r="L49" s="46">
        <f>VLOOKUP(D49,'Holdings Manager'!$C$2:$H$100,6,FALSE)</f>
        <v>1997659.04</v>
      </c>
      <c r="M49" s="46">
        <f>VLOOKUP(D49,Sheet1!$C$1:$H$100,6,FALSE)</f>
        <v>1997659.04</v>
      </c>
      <c r="N49" s="39">
        <f t="shared" si="3"/>
        <v>0</v>
      </c>
      <c r="O49" s="46">
        <f>IFERROR(SUMIF('Accruals Manager'!$B$2:$B$60,D49,'Accruals Manager'!$C$2:$C$60),0)</f>
        <v>0</v>
      </c>
      <c r="P49" s="46">
        <v>0</v>
      </c>
      <c r="Q49" s="38">
        <f t="shared" si="0"/>
        <v>0</v>
      </c>
      <c r="R49" s="40"/>
      <c r="S49" s="40"/>
    </row>
    <row r="50" spans="1:19" x14ac:dyDescent="0.2">
      <c r="A50" s="43">
        <v>45412</v>
      </c>
      <c r="B50" s="37" t="s">
        <v>66</v>
      </c>
      <c r="C50" s="44">
        <f>VLOOKUP(D50,'Holdings Manager'!$C$2:$O$100,13,FALSE)</f>
        <v>43</v>
      </c>
      <c r="D50" s="37">
        <v>2748472</v>
      </c>
      <c r="E50" s="37" t="s">
        <v>273</v>
      </c>
      <c r="F50" s="46">
        <f>VLOOKUP(D50,'Holdings Manager'!$C$2:$E$100,3,FALSE)</f>
        <v>1200</v>
      </c>
      <c r="G50" s="46">
        <f>VLOOKUP(D50,Sheet1!$C$1:$E$100,3,FALSE)</f>
        <v>1200</v>
      </c>
      <c r="H50" s="38">
        <f t="shared" si="1"/>
        <v>0</v>
      </c>
      <c r="I50" s="46">
        <f>VLOOKUP(D50,'Holdings Manager'!$C$2:$J$100,8,FALSE)</f>
        <v>48.7</v>
      </c>
      <c r="J50" s="46">
        <f>VLOOKUP(D50,Sheet1!$C$1:$J$100,8,FALSE)</f>
        <v>48.7</v>
      </c>
      <c r="K50" s="39">
        <f t="shared" si="2"/>
        <v>0</v>
      </c>
      <c r="L50" s="46">
        <f>VLOOKUP(D50,'Holdings Manager'!$C$2:$H$100,6,FALSE)</f>
        <v>58440</v>
      </c>
      <c r="M50" s="46">
        <f>VLOOKUP(D50,Sheet1!$C$1:$H$100,6,FALSE)</f>
        <v>58440</v>
      </c>
      <c r="N50" s="39">
        <f t="shared" si="3"/>
        <v>0</v>
      </c>
      <c r="O50" s="46">
        <f>IFERROR(SUMIF('Accruals Manager'!$B$2:$B$60,D50,'Accruals Manager'!$C$2:$C$60),0)</f>
        <v>1199.17</v>
      </c>
      <c r="P50" s="46">
        <v>1199.17</v>
      </c>
      <c r="Q50" s="38">
        <f t="shared" si="0"/>
        <v>0</v>
      </c>
      <c r="R50" s="40"/>
      <c r="S50" s="40"/>
    </row>
    <row r="51" spans="1:19" x14ac:dyDescent="0.2">
      <c r="A51" s="43">
        <v>45412</v>
      </c>
      <c r="B51" s="37" t="s">
        <v>66</v>
      </c>
      <c r="C51" s="44">
        <f>VLOOKUP(D51,'Holdings Manager'!$C$2:$O$100,13,FALSE)</f>
        <v>43</v>
      </c>
      <c r="D51" s="37">
        <v>2739001</v>
      </c>
      <c r="E51" s="37">
        <v>775781206</v>
      </c>
      <c r="F51" s="46">
        <f>VLOOKUP(D51,'Holdings Manager'!$C$2:$E$100,3,FALSE)</f>
        <v>278000</v>
      </c>
      <c r="G51" s="46">
        <f>VLOOKUP(D51,Sheet1!$C$1:$E$100,3,FALSE)</f>
        <v>278000</v>
      </c>
      <c r="H51" s="38">
        <f t="shared" si="1"/>
        <v>0</v>
      </c>
      <c r="I51" s="46">
        <f>VLOOKUP(D51,'Holdings Manager'!$C$2:$J$100,8,FALSE)</f>
        <v>5.0999999999999996</v>
      </c>
      <c r="J51" s="46">
        <f>VLOOKUP(D51,Sheet1!$C$1:$J$100,8,FALSE)</f>
        <v>5.0999999999999996</v>
      </c>
      <c r="K51" s="39">
        <f t="shared" si="2"/>
        <v>0</v>
      </c>
      <c r="L51" s="46">
        <f>VLOOKUP(D51,'Holdings Manager'!$C$2:$H$100,6,FALSE)</f>
        <v>1417800</v>
      </c>
      <c r="M51" s="46">
        <f>VLOOKUP(D51,Sheet1!$C$1:$H$100,6,FALSE)</f>
        <v>1417800</v>
      </c>
      <c r="N51" s="39">
        <f t="shared" si="3"/>
        <v>0</v>
      </c>
      <c r="O51" s="46">
        <f>IFERROR(SUMIF('Accruals Manager'!$B$2:$B$60,D51,'Accruals Manager'!$C$2:$C$60),0)</f>
        <v>0</v>
      </c>
      <c r="P51" s="46">
        <v>0</v>
      </c>
      <c r="Q51" s="38">
        <f t="shared" si="0"/>
        <v>0</v>
      </c>
      <c r="R51" s="40"/>
      <c r="S51" s="40"/>
    </row>
    <row r="52" spans="1:19" x14ac:dyDescent="0.2">
      <c r="A52" s="43">
        <v>45412</v>
      </c>
      <c r="B52" s="37" t="s">
        <v>66</v>
      </c>
      <c r="C52" s="44">
        <f>VLOOKUP(D52,'Holdings Manager'!$C$2:$O$100,13,FALSE)</f>
        <v>43</v>
      </c>
      <c r="D52" s="37">
        <v>2704485</v>
      </c>
      <c r="E52" s="37">
        <v>705015105</v>
      </c>
      <c r="F52" s="46">
        <f>VLOOKUP(D52,'Holdings Manager'!$C$2:$E$100,3,FALSE)</f>
        <v>153000</v>
      </c>
      <c r="G52" s="46">
        <f>VLOOKUP(D52,Sheet1!$C$1:$E$100,3,FALSE)</f>
        <v>153000</v>
      </c>
      <c r="H52" s="38">
        <f t="shared" si="1"/>
        <v>0</v>
      </c>
      <c r="I52" s="46">
        <f>VLOOKUP(D52,'Holdings Manager'!$C$2:$J$100,8,FALSE)</f>
        <v>12.18</v>
      </c>
      <c r="J52" s="46">
        <f>VLOOKUP(D52,Sheet1!$C$1:$J$100,8,FALSE)</f>
        <v>12.18</v>
      </c>
      <c r="K52" s="39">
        <f t="shared" si="2"/>
        <v>0</v>
      </c>
      <c r="L52" s="46">
        <f>VLOOKUP(D52,'Holdings Manager'!$C$2:$H$100,6,FALSE)</f>
        <v>1863540</v>
      </c>
      <c r="M52" s="46">
        <f>VLOOKUP(D52,Sheet1!$C$1:$H$100,6,FALSE)</f>
        <v>1863540</v>
      </c>
      <c r="N52" s="39">
        <f t="shared" si="3"/>
        <v>0</v>
      </c>
      <c r="O52" s="46">
        <f>IFERROR(SUMIF('Accruals Manager'!$B$2:$B$60,D52,'Accruals Manager'!$C$2:$C$60),0)</f>
        <v>30398.5</v>
      </c>
      <c r="P52" s="46">
        <v>30398.5</v>
      </c>
      <c r="Q52" s="38">
        <f t="shared" si="0"/>
        <v>0</v>
      </c>
      <c r="R52" s="40"/>
      <c r="S52" s="40"/>
    </row>
    <row r="53" spans="1:19" x14ac:dyDescent="0.2">
      <c r="A53" s="43">
        <v>45412</v>
      </c>
      <c r="B53" s="37" t="s">
        <v>66</v>
      </c>
      <c r="C53" s="44">
        <f>VLOOKUP(D53,'Holdings Manager'!$C$2:$O$100,13,FALSE)</f>
        <v>41</v>
      </c>
      <c r="D53" s="37">
        <v>2655657</v>
      </c>
      <c r="E53" s="37">
        <v>683715106</v>
      </c>
      <c r="F53" s="46">
        <f>VLOOKUP(D53,'Holdings Manager'!$C$2:$E$100,3,FALSE)</f>
        <v>41898</v>
      </c>
      <c r="G53" s="46">
        <f>VLOOKUP(D53,Sheet1!$C$1:$E$100,3,FALSE)</f>
        <v>41898</v>
      </c>
      <c r="H53" s="38">
        <f t="shared" si="1"/>
        <v>0</v>
      </c>
      <c r="I53" s="46">
        <f>VLOOKUP(D53,'Holdings Manager'!$C$2:$J$100,8,FALSE)</f>
        <v>35.31</v>
      </c>
      <c r="J53" s="46">
        <f>VLOOKUP(D53,Sheet1!$C$1:$J$100,8,FALSE)</f>
        <v>35.31</v>
      </c>
      <c r="K53" s="39">
        <f t="shared" si="2"/>
        <v>0</v>
      </c>
      <c r="L53" s="46">
        <f>VLOOKUP(D53,'Holdings Manager'!$C$2:$H$100,6,FALSE)</f>
        <v>1479418.38</v>
      </c>
      <c r="M53" s="46">
        <f>VLOOKUP(D53,Sheet1!$C$1:$H$100,6,FALSE)</f>
        <v>1479418.38</v>
      </c>
      <c r="N53" s="39">
        <f t="shared" si="3"/>
        <v>0</v>
      </c>
      <c r="O53" s="46">
        <f>IFERROR(SUMIF('Accruals Manager'!$B$2:$B$60,D53,'Accruals Manager'!$C$2:$C$60),0)</f>
        <v>0</v>
      </c>
      <c r="P53" s="46">
        <v>0</v>
      </c>
      <c r="Q53" s="38">
        <f t="shared" si="0"/>
        <v>0</v>
      </c>
      <c r="R53" s="40"/>
      <c r="S53" s="40"/>
    </row>
    <row r="54" spans="1:19" x14ac:dyDescent="0.2">
      <c r="A54" s="43">
        <v>45412</v>
      </c>
      <c r="B54" s="37" t="s">
        <v>66</v>
      </c>
      <c r="C54" s="44">
        <f>VLOOKUP(D54,'Holdings Manager'!$C$2:$O$100,13,FALSE)</f>
        <v>43</v>
      </c>
      <c r="D54" s="37">
        <v>2651202</v>
      </c>
      <c r="E54" s="37">
        <v>670100205</v>
      </c>
      <c r="F54" s="46">
        <f>VLOOKUP(D54,'Holdings Manager'!$C$2:$E$100,3,FALSE)</f>
        <v>19600</v>
      </c>
      <c r="G54" s="46">
        <f>VLOOKUP(D54,Sheet1!$C$1:$E$100,3,FALSE)</f>
        <v>19600</v>
      </c>
      <c r="H54" s="38">
        <f t="shared" si="1"/>
        <v>0</v>
      </c>
      <c r="I54" s="46">
        <f>VLOOKUP(D54,'Holdings Manager'!$C$2:$J$100,8,FALSE)</f>
        <v>128.31</v>
      </c>
      <c r="J54" s="46">
        <f>VLOOKUP(D54,Sheet1!$C$1:$J$100,8,FALSE)</f>
        <v>128.31</v>
      </c>
      <c r="K54" s="39">
        <f t="shared" si="2"/>
        <v>0</v>
      </c>
      <c r="L54" s="46">
        <f>VLOOKUP(D54,'Holdings Manager'!$C$2:$H$100,6,FALSE)</f>
        <v>2514876</v>
      </c>
      <c r="M54" s="46">
        <f>VLOOKUP(D54,Sheet1!$C$1:$H$100,6,FALSE)</f>
        <v>2514876</v>
      </c>
      <c r="N54" s="39">
        <f t="shared" si="3"/>
        <v>0</v>
      </c>
      <c r="O54" s="46">
        <f>IFERROR(SUMIF('Accruals Manager'!$B$2:$B$60,D54,'Accruals Manager'!$C$2:$C$60),0)</f>
        <v>0</v>
      </c>
      <c r="P54" s="46">
        <v>0</v>
      </c>
      <c r="Q54" s="38">
        <f t="shared" si="0"/>
        <v>0</v>
      </c>
      <c r="R54" s="40"/>
      <c r="S54" s="40"/>
    </row>
    <row r="55" spans="1:19" x14ac:dyDescent="0.2">
      <c r="A55" s="43">
        <v>45412</v>
      </c>
      <c r="B55" s="37" t="s">
        <v>66</v>
      </c>
      <c r="C55" s="44">
        <f>VLOOKUP(D55,'Holdings Manager'!$C$2:$O$100,13,FALSE)</f>
        <v>43</v>
      </c>
      <c r="D55" s="37">
        <v>2640891</v>
      </c>
      <c r="E55" s="37">
        <v>654902204</v>
      </c>
      <c r="F55" s="46">
        <f>VLOOKUP(D55,'Holdings Manager'!$C$2:$E$100,3,FALSE)</f>
        <v>207000</v>
      </c>
      <c r="G55" s="46">
        <f>VLOOKUP(D55,Sheet1!$C$1:$E$100,3,FALSE)</f>
        <v>207000</v>
      </c>
      <c r="H55" s="38">
        <f t="shared" si="1"/>
        <v>0</v>
      </c>
      <c r="I55" s="46">
        <f>VLOOKUP(D55,'Holdings Manager'!$C$2:$J$100,8,FALSE)</f>
        <v>3.65</v>
      </c>
      <c r="J55" s="46">
        <f>VLOOKUP(D55,Sheet1!$C$1:$J$100,8,FALSE)</f>
        <v>3.65</v>
      </c>
      <c r="K55" s="39">
        <f t="shared" si="2"/>
        <v>0</v>
      </c>
      <c r="L55" s="46">
        <f>VLOOKUP(D55,'Holdings Manager'!$C$2:$H$100,6,FALSE)</f>
        <v>755550</v>
      </c>
      <c r="M55" s="46">
        <f>VLOOKUP(D55,Sheet1!$C$1:$H$100,6,FALSE)</f>
        <v>755550</v>
      </c>
      <c r="N55" s="39">
        <f t="shared" si="3"/>
        <v>0</v>
      </c>
      <c r="O55" s="46">
        <f>IFERROR(SUMIF('Accruals Manager'!$B$2:$B$60,D55,'Accruals Manager'!$C$2:$C$60),0)</f>
        <v>8828.14</v>
      </c>
      <c r="P55" s="46">
        <v>8828.14</v>
      </c>
      <c r="Q55" s="38">
        <f t="shared" si="0"/>
        <v>0</v>
      </c>
      <c r="R55" s="40"/>
      <c r="S55" s="40"/>
    </row>
    <row r="56" spans="1:19" x14ac:dyDescent="0.2">
      <c r="A56" s="43">
        <v>45412</v>
      </c>
      <c r="B56" s="37" t="s">
        <v>66</v>
      </c>
      <c r="C56" s="44">
        <f>VLOOKUP(D56,'Holdings Manager'!$C$2:$O$100,13,FALSE)</f>
        <v>43</v>
      </c>
      <c r="D56" s="37">
        <v>2620105</v>
      </c>
      <c r="E56" s="37" t="s">
        <v>280</v>
      </c>
      <c r="F56" s="46">
        <f>VLOOKUP(D56,'Holdings Manager'!$C$2:$E$100,3,FALSE)</f>
        <v>8600</v>
      </c>
      <c r="G56" s="46">
        <f>VLOOKUP(D56,Sheet1!$C$1:$E$100,3,FALSE)</f>
        <v>8600</v>
      </c>
      <c r="H56" s="38">
        <f t="shared" si="1"/>
        <v>0</v>
      </c>
      <c r="I56" s="46">
        <f>VLOOKUP(D56,'Holdings Manager'!$C$2:$J$100,8,FALSE)</f>
        <v>97.13</v>
      </c>
      <c r="J56" s="46">
        <f>VLOOKUP(D56,Sheet1!$C$1:$J$100,8,FALSE)</f>
        <v>97.13</v>
      </c>
      <c r="K56" s="39">
        <f t="shared" si="2"/>
        <v>0</v>
      </c>
      <c r="L56" s="46">
        <f>VLOOKUP(D56,'Holdings Manager'!$C$2:$H$100,6,FALSE)</f>
        <v>835318</v>
      </c>
      <c r="M56" s="46">
        <f>VLOOKUP(D56,Sheet1!$C$1:$H$100,6,FALSE)</f>
        <v>835318</v>
      </c>
      <c r="N56" s="39">
        <f t="shared" si="3"/>
        <v>0</v>
      </c>
      <c r="O56" s="46">
        <f>IFERROR(SUMIF('Accruals Manager'!$B$2:$B$60,D56,'Accruals Manager'!$C$2:$C$60),0)</f>
        <v>0</v>
      </c>
      <c r="P56" s="46">
        <v>0</v>
      </c>
      <c r="Q56" s="38">
        <f t="shared" si="0"/>
        <v>0</v>
      </c>
      <c r="R56" s="40"/>
      <c r="S56" s="40"/>
    </row>
    <row r="57" spans="1:19" x14ac:dyDescent="0.2">
      <c r="A57" s="43">
        <v>45412</v>
      </c>
      <c r="B57" s="37" t="s">
        <v>66</v>
      </c>
      <c r="C57" s="44">
        <f>VLOOKUP(D57,'Holdings Manager'!$C$2:$O$100,13,FALSE)</f>
        <v>43</v>
      </c>
      <c r="D57" s="37">
        <v>2615565</v>
      </c>
      <c r="E57" s="37" t="s">
        <v>282</v>
      </c>
      <c r="F57" s="46">
        <f>VLOOKUP(D57,'Holdings Manager'!$C$2:$E$100,3,FALSE)</f>
        <v>82948</v>
      </c>
      <c r="G57" s="46">
        <f>VLOOKUP(D57,Sheet1!$C$1:$E$100,3,FALSE)</f>
        <v>82948</v>
      </c>
      <c r="H57" s="38">
        <f t="shared" si="1"/>
        <v>0</v>
      </c>
      <c r="I57" s="46">
        <f>VLOOKUP(D57,'Holdings Manager'!$C$2:$J$100,8,FALSE)</f>
        <v>24.13</v>
      </c>
      <c r="J57" s="46">
        <f>VLOOKUP(D57,Sheet1!$C$1:$J$100,8,FALSE)</f>
        <v>24.13</v>
      </c>
      <c r="K57" s="39">
        <f t="shared" si="2"/>
        <v>0</v>
      </c>
      <c r="L57" s="46">
        <f>VLOOKUP(D57,'Holdings Manager'!$C$2:$H$100,6,FALSE)</f>
        <v>2001535.24</v>
      </c>
      <c r="M57" s="46">
        <f>VLOOKUP(D57,Sheet1!$C$1:$H$100,6,FALSE)</f>
        <v>2001535.24</v>
      </c>
      <c r="N57" s="39">
        <f t="shared" si="3"/>
        <v>0</v>
      </c>
      <c r="O57" s="46">
        <f>IFERROR(SUMIF('Accruals Manager'!$B$2:$B$60,D57,'Accruals Manager'!$C$2:$C$60),0)</f>
        <v>38321.980000000003</v>
      </c>
      <c r="P57" s="46">
        <v>38321.980000000003</v>
      </c>
      <c r="Q57" s="38">
        <f t="shared" si="0"/>
        <v>0</v>
      </c>
      <c r="R57" s="40"/>
      <c r="S57" s="40"/>
    </row>
    <row r="58" spans="1:19" x14ac:dyDescent="0.2">
      <c r="A58" s="43">
        <v>45412</v>
      </c>
      <c r="B58" s="37" t="s">
        <v>66</v>
      </c>
      <c r="C58" s="44">
        <f>VLOOKUP(D58,'Holdings Manager'!$C$2:$O$100,13,FALSE)</f>
        <v>43</v>
      </c>
      <c r="D58" s="37">
        <v>2544346</v>
      </c>
      <c r="E58" s="37">
        <v>539439109</v>
      </c>
      <c r="F58" s="46">
        <f>VLOOKUP(D58,'Holdings Manager'!$C$2:$E$100,3,FALSE)</f>
        <v>500000</v>
      </c>
      <c r="G58" s="46">
        <f>VLOOKUP(D58,Sheet1!$C$1:$E$100,3,FALSE)</f>
        <v>500000</v>
      </c>
      <c r="H58" s="38">
        <f t="shared" si="1"/>
        <v>0</v>
      </c>
      <c r="I58" s="46">
        <f>VLOOKUP(D58,'Holdings Manager'!$C$2:$J$100,8,FALSE)</f>
        <v>2.56</v>
      </c>
      <c r="J58" s="46">
        <f>VLOOKUP(D58,Sheet1!$C$1:$J$100,8,FALSE)</f>
        <v>2.56</v>
      </c>
      <c r="K58" s="39">
        <f t="shared" si="2"/>
        <v>0</v>
      </c>
      <c r="L58" s="46">
        <f>VLOOKUP(D58,'Holdings Manager'!$C$2:$H$100,6,FALSE)</f>
        <v>1280000</v>
      </c>
      <c r="M58" s="46">
        <f>VLOOKUP(D58,Sheet1!$C$1:$H$100,6,FALSE)</f>
        <v>1280000</v>
      </c>
      <c r="N58" s="39">
        <f t="shared" si="3"/>
        <v>0</v>
      </c>
      <c r="O58" s="46">
        <f>IFERROR(SUMIF('Accruals Manager'!$B$2:$B$60,D58,'Accruals Manager'!$C$2:$C$60),0)</f>
        <v>46640</v>
      </c>
      <c r="P58" s="46">
        <v>46640</v>
      </c>
      <c r="Q58" s="38">
        <f t="shared" si="0"/>
        <v>0</v>
      </c>
      <c r="R58" s="40"/>
      <c r="S58" s="40"/>
    </row>
    <row r="59" spans="1:19" x14ac:dyDescent="0.2">
      <c r="A59" s="43">
        <v>45412</v>
      </c>
      <c r="B59" s="37" t="s">
        <v>66</v>
      </c>
      <c r="C59" s="44">
        <f>VLOOKUP(D59,'Holdings Manager'!$C$2:$O$100,13,FALSE)</f>
        <v>43</v>
      </c>
      <c r="D59" s="37">
        <v>2430025</v>
      </c>
      <c r="E59" s="37">
        <v>861012102</v>
      </c>
      <c r="F59" s="46">
        <f>VLOOKUP(D59,'Holdings Manager'!$C$2:$E$100,3,FALSE)</f>
        <v>56014</v>
      </c>
      <c r="G59" s="46">
        <f>VLOOKUP(D59,Sheet1!$C$1:$E$100,3,FALSE)</f>
        <v>56014</v>
      </c>
      <c r="H59" s="38">
        <f t="shared" si="1"/>
        <v>0</v>
      </c>
      <c r="I59" s="46">
        <f>VLOOKUP(D59,'Holdings Manager'!$C$2:$J$100,8,FALSE)</f>
        <v>39.56</v>
      </c>
      <c r="J59" s="46">
        <f>VLOOKUP(D59,Sheet1!$C$1:$J$100,8,FALSE)</f>
        <v>39.56</v>
      </c>
      <c r="K59" s="39">
        <f t="shared" si="2"/>
        <v>0</v>
      </c>
      <c r="L59" s="46">
        <f>VLOOKUP(D59,'Holdings Manager'!$C$2:$H$100,6,FALSE)</f>
        <v>2215913.84</v>
      </c>
      <c r="M59" s="46">
        <f>VLOOKUP(D59,Sheet1!$C$1:$H$100,6,FALSE)</f>
        <v>2215913.84</v>
      </c>
      <c r="N59" s="39">
        <f t="shared" si="3"/>
        <v>0</v>
      </c>
      <c r="O59" s="46">
        <f>IFERROR(SUMIF('Accruals Manager'!$B$2:$B$60,D59,'Accruals Manager'!$C$2:$C$60),0)</f>
        <v>0</v>
      </c>
      <c r="P59" s="46">
        <v>0</v>
      </c>
      <c r="Q59" s="38">
        <f t="shared" si="0"/>
        <v>0</v>
      </c>
      <c r="R59" s="40"/>
      <c r="S59" s="40"/>
    </row>
    <row r="60" spans="1:19" x14ac:dyDescent="0.2">
      <c r="A60" s="43">
        <v>45412</v>
      </c>
      <c r="B60" s="37" t="s">
        <v>66</v>
      </c>
      <c r="C60" s="44">
        <f>VLOOKUP(D60,'Holdings Manager'!$C$2:$O$100,13,FALSE)</f>
        <v>43</v>
      </c>
      <c r="D60" s="37">
        <v>2402444</v>
      </c>
      <c r="E60" s="37">
        <v>686330101</v>
      </c>
      <c r="F60" s="46">
        <f>VLOOKUP(D60,'Holdings Manager'!$C$2:$E$100,3,FALSE)</f>
        <v>33866</v>
      </c>
      <c r="G60" s="46">
        <f>VLOOKUP(D60,Sheet1!$C$1:$E$100,3,FALSE)</f>
        <v>33866</v>
      </c>
      <c r="H60" s="38">
        <f t="shared" si="1"/>
        <v>0</v>
      </c>
      <c r="I60" s="46">
        <f>VLOOKUP(D60,'Holdings Manager'!$C$2:$J$100,8,FALSE)</f>
        <v>102.57</v>
      </c>
      <c r="J60" s="46">
        <f>VLOOKUP(D60,Sheet1!$C$1:$J$100,8,FALSE)</f>
        <v>102.57</v>
      </c>
      <c r="K60" s="39">
        <f t="shared" si="2"/>
        <v>0</v>
      </c>
      <c r="L60" s="46">
        <f>VLOOKUP(D60,'Holdings Manager'!$C$2:$H$100,6,FALSE)</f>
        <v>3473635.62</v>
      </c>
      <c r="M60" s="46">
        <f>VLOOKUP(D60,Sheet1!$C$1:$H$100,6,FALSE)</f>
        <v>3473635.62</v>
      </c>
      <c r="N60" s="39">
        <f t="shared" si="3"/>
        <v>0</v>
      </c>
      <c r="O60" s="46">
        <f>IFERROR(SUMIF('Accruals Manager'!$B$2:$B$60,D60,'Accruals Manager'!$C$2:$C$60),0)</f>
        <v>0</v>
      </c>
      <c r="P60" s="46">
        <v>0</v>
      </c>
      <c r="Q60" s="38">
        <f t="shared" si="0"/>
        <v>0</v>
      </c>
      <c r="R60" s="40"/>
      <c r="S60" s="40"/>
    </row>
    <row r="61" spans="1:19" x14ac:dyDescent="0.2">
      <c r="A61" s="43">
        <v>45412</v>
      </c>
      <c r="B61" s="37" t="s">
        <v>66</v>
      </c>
      <c r="C61" s="44">
        <f>VLOOKUP(D61,'Holdings Manager'!$C$2:$O$100,13,FALSE)</f>
        <v>41</v>
      </c>
      <c r="D61" s="37">
        <v>2311614</v>
      </c>
      <c r="E61" s="37" t="s">
        <v>287</v>
      </c>
      <c r="F61" s="46">
        <f>VLOOKUP(D61,'Holdings Manager'!$C$2:$E$100,3,FALSE)</f>
        <v>11986</v>
      </c>
      <c r="G61" s="46">
        <f>VLOOKUP(D61,Sheet1!$C$1:$E$100,3,FALSE)</f>
        <v>11986</v>
      </c>
      <c r="H61" s="38">
        <f t="shared" si="1"/>
        <v>0</v>
      </c>
      <c r="I61" s="46">
        <f>VLOOKUP(D61,'Holdings Manager'!$C$2:$J$100,8,FALSE)</f>
        <v>202.92</v>
      </c>
      <c r="J61" s="46">
        <f>VLOOKUP(D61,Sheet1!$C$1:$J$100,8,FALSE)</f>
        <v>202.92</v>
      </c>
      <c r="K61" s="39">
        <f t="shared" si="2"/>
        <v>0</v>
      </c>
      <c r="L61" s="46">
        <f>VLOOKUP(D61,'Holdings Manager'!$C$2:$H$100,6,FALSE)</f>
        <v>2432199.12</v>
      </c>
      <c r="M61" s="46">
        <f>VLOOKUP(D61,Sheet1!$C$1:$H$100,6,FALSE)</f>
        <v>2432199.12</v>
      </c>
      <c r="N61" s="39">
        <f t="shared" si="3"/>
        <v>0</v>
      </c>
      <c r="O61" s="46">
        <f>IFERROR(SUMIF('Accruals Manager'!$B$2:$B$60,D61,'Accruals Manager'!$C$2:$C$60),0)</f>
        <v>5993</v>
      </c>
      <c r="P61" s="46">
        <v>5993</v>
      </c>
      <c r="Q61" s="38">
        <f t="shared" si="0"/>
        <v>0</v>
      </c>
      <c r="S61" s="40"/>
    </row>
    <row r="62" spans="1:19" x14ac:dyDescent="0.2">
      <c r="A62" s="43">
        <v>45412</v>
      </c>
      <c r="B62" s="37" t="s">
        <v>66</v>
      </c>
      <c r="C62" s="44">
        <f>VLOOKUP(D62,'Holdings Manager'!$C$2:$O$100,13,FALSE)</f>
        <v>41</v>
      </c>
      <c r="D62" s="37">
        <v>2260824</v>
      </c>
      <c r="E62" s="37">
        <v>683715957</v>
      </c>
      <c r="F62" s="46">
        <f>VLOOKUP(D62,'Holdings Manager'!$C$2:$E$100,3,FALSE)</f>
        <v>10205</v>
      </c>
      <c r="G62" s="46">
        <f>VLOOKUP(D62,Sheet1!$C$1:$E$100,3,FALSE)</f>
        <v>10205</v>
      </c>
      <c r="H62" s="38">
        <f t="shared" si="1"/>
        <v>0</v>
      </c>
      <c r="I62" s="46">
        <f>VLOOKUP(D62,'Holdings Manager'!$C$2:$J$100,8,FALSE)</f>
        <v>48.61</v>
      </c>
      <c r="J62" s="46">
        <f>VLOOKUP(D62,Sheet1!$C$1:$J$100,8,FALSE)</f>
        <v>48.61</v>
      </c>
      <c r="K62" s="39">
        <f t="shared" si="2"/>
        <v>0</v>
      </c>
      <c r="L62" s="46">
        <f>VLOOKUP(D62,'Holdings Manager'!$C$2:$H$100,6,FALSE)</f>
        <v>361076.57</v>
      </c>
      <c r="M62" s="46">
        <f>VLOOKUP(D62,Sheet1!$C$1:$H$100,6,FALSE)</f>
        <v>360067.54</v>
      </c>
      <c r="N62" s="39">
        <f t="shared" si="3"/>
        <v>1009.0300000000279</v>
      </c>
      <c r="O62" s="46">
        <f>IFERROR(SUMIF('Accruals Manager'!$B$2:$B$60,D62,'Accruals Manager'!$C$2:$C$60),0)</f>
        <v>0</v>
      </c>
      <c r="P62" s="46">
        <v>0</v>
      </c>
      <c r="Q62" s="38">
        <f t="shared" si="0"/>
        <v>0</v>
      </c>
      <c r="R62" s="40" t="s">
        <v>451</v>
      </c>
      <c r="S62" s="40"/>
    </row>
    <row r="63" spans="1:19" x14ac:dyDescent="0.2">
      <c r="A63" s="43">
        <v>45412</v>
      </c>
      <c r="B63" s="37" t="s">
        <v>66</v>
      </c>
      <c r="C63" s="44">
        <f>VLOOKUP(D63,'Holdings Manager'!$C$2:$O$100,13,FALSE)</f>
        <v>41</v>
      </c>
      <c r="D63" s="37">
        <v>2181334</v>
      </c>
      <c r="E63" s="37" t="s">
        <v>290</v>
      </c>
      <c r="F63" s="46">
        <f>VLOOKUP(D63,'Holdings Manager'!$C$2:$E$100,3,FALSE)</f>
        <v>16292</v>
      </c>
      <c r="G63" s="46">
        <f>VLOOKUP(D63,Sheet1!$C$1:$E$100,3,FALSE)</f>
        <v>16292</v>
      </c>
      <c r="H63" s="38">
        <f t="shared" si="1"/>
        <v>0</v>
      </c>
      <c r="I63" s="46">
        <f>VLOOKUP(D63,'Holdings Manager'!$C$2:$J$100,8,FALSE)</f>
        <v>149.41999999999999</v>
      </c>
      <c r="J63" s="46">
        <f>VLOOKUP(D63,Sheet1!$C$1:$J$100,8,FALSE)</f>
        <v>149.41999999999999</v>
      </c>
      <c r="K63" s="39">
        <f t="shared" si="2"/>
        <v>0</v>
      </c>
      <c r="L63" s="46">
        <f>VLOOKUP(D63,'Holdings Manager'!$C$2:$H$100,6,FALSE)</f>
        <v>2434350.64</v>
      </c>
      <c r="M63" s="46">
        <f>VLOOKUP(D63,Sheet1!$C$1:$H$100,6,FALSE)</f>
        <v>2434350.64</v>
      </c>
      <c r="N63" s="39">
        <f t="shared" si="3"/>
        <v>0</v>
      </c>
      <c r="O63" s="46">
        <f>IFERROR(SUMIF('Accruals Manager'!$B$2:$B$60,D63,'Accruals Manager'!$C$2:$C$60),0)</f>
        <v>0</v>
      </c>
      <c r="P63" s="46">
        <v>0</v>
      </c>
      <c r="Q63" s="38">
        <f t="shared" si="0"/>
        <v>0</v>
      </c>
      <c r="R63" s="40"/>
      <c r="S63" s="40"/>
    </row>
    <row r="64" spans="1:19" x14ac:dyDescent="0.2">
      <c r="A64" s="43">
        <v>45412</v>
      </c>
      <c r="B64" s="37" t="s">
        <v>66</v>
      </c>
      <c r="C64" s="44">
        <f>VLOOKUP(D64,'Holdings Manager'!$C$2:$O$100,13,FALSE)</f>
        <v>41</v>
      </c>
      <c r="D64" s="37">
        <v>2125097</v>
      </c>
      <c r="E64" s="37">
        <v>124765108</v>
      </c>
      <c r="F64" s="46">
        <f>VLOOKUP(D64,'Holdings Manager'!$C$2:$E$100,3,FALSE)</f>
        <v>44304</v>
      </c>
      <c r="G64" s="46">
        <f>VLOOKUP(D64,Sheet1!$C$1:$E$100,3,FALSE)</f>
        <v>44304</v>
      </c>
      <c r="H64" s="38">
        <f t="shared" ref="H64:H70" si="4">F64-G64</f>
        <v>0</v>
      </c>
      <c r="I64" s="46">
        <f>VLOOKUP(D64,'Holdings Manager'!$C$2:$J$100,8,FALSE)</f>
        <v>19.29</v>
      </c>
      <c r="J64" s="46">
        <f>VLOOKUP(D64,Sheet1!$C$1:$J$100,8,FALSE)</f>
        <v>19.29</v>
      </c>
      <c r="K64" s="39">
        <f t="shared" ref="K64:K70" si="5">I64-J64</f>
        <v>0</v>
      </c>
      <c r="L64" s="46">
        <f>VLOOKUP(D64,'Holdings Manager'!$C$2:$H$100,6,FALSE)</f>
        <v>854624.16</v>
      </c>
      <c r="M64" s="46">
        <f>VLOOKUP(D64,Sheet1!$C$1:$H$100,6,FALSE)</f>
        <v>854624.16</v>
      </c>
      <c r="N64" s="39">
        <f t="shared" ref="N64:N70" si="6">L64-M64</f>
        <v>0</v>
      </c>
      <c r="O64" s="46">
        <f>IFERROR(SUMIF('Accruals Manager'!$B$2:$B$60,D64,'Accruals Manager'!$C$2:$C$60),0)</f>
        <v>0</v>
      </c>
      <c r="P64" s="46">
        <v>0</v>
      </c>
      <c r="Q64" s="38">
        <f t="shared" ref="Q64:Q70" si="7">O64-P64</f>
        <v>0</v>
      </c>
      <c r="R64" s="40"/>
      <c r="S64" s="40"/>
    </row>
    <row r="65" spans="1:19" x14ac:dyDescent="0.2">
      <c r="A65" s="43">
        <v>45412</v>
      </c>
      <c r="B65" s="37" t="s">
        <v>66</v>
      </c>
      <c r="C65" s="44">
        <f>VLOOKUP(D65,'Holdings Manager'!$C$2:$O$100,13,FALSE)</f>
        <v>41</v>
      </c>
      <c r="D65" s="37">
        <v>2124533</v>
      </c>
      <c r="E65" s="37">
        <v>878742204</v>
      </c>
      <c r="F65" s="46">
        <f>VLOOKUP(D65,'Holdings Manager'!$C$2:$E$100,3,FALSE)</f>
        <v>35702</v>
      </c>
      <c r="G65" s="46">
        <f>VLOOKUP(D65,Sheet1!$C$1:$E$100,3,FALSE)</f>
        <v>35702</v>
      </c>
      <c r="H65" s="38">
        <f t="shared" ref="H65:H67" si="8">F65-G65</f>
        <v>0</v>
      </c>
      <c r="I65" s="46">
        <f>VLOOKUP(D65,'Holdings Manager'!$C$2:$J$100,8,FALSE)</f>
        <v>49.19</v>
      </c>
      <c r="J65" s="46">
        <f>VLOOKUP(D65,Sheet1!$C$1:$J$100,8,FALSE)</f>
        <v>49.19</v>
      </c>
      <c r="K65" s="39">
        <f t="shared" ref="K65:K67" si="9">I65-J65</f>
        <v>0</v>
      </c>
      <c r="L65" s="46">
        <f>VLOOKUP(D65,'Holdings Manager'!$C$2:$H$100,6,FALSE)</f>
        <v>1756181.38</v>
      </c>
      <c r="M65" s="46">
        <f>VLOOKUP(D65,Sheet1!$C$1:$H$100,6,FALSE)</f>
        <v>1756181.38</v>
      </c>
      <c r="N65" s="39">
        <f t="shared" ref="N65:N67" si="10">L65-M65</f>
        <v>0</v>
      </c>
      <c r="O65" s="46">
        <f>IFERROR(SUMIF('Accruals Manager'!$B$2:$B$60,D65,'Accruals Manager'!$C$2:$C$60),0)</f>
        <v>0</v>
      </c>
      <c r="P65" s="46">
        <v>0</v>
      </c>
      <c r="Q65" s="38">
        <f t="shared" ref="Q65:Q67" si="11">O65-P65</f>
        <v>0</v>
      </c>
      <c r="R65" s="40"/>
      <c r="S65" s="40"/>
    </row>
    <row r="66" spans="1:19" x14ac:dyDescent="0.2">
      <c r="A66" s="43">
        <v>45412</v>
      </c>
      <c r="B66" s="37" t="s">
        <v>66</v>
      </c>
      <c r="C66" s="44">
        <f>VLOOKUP(D66,'Holdings Manager'!$C$2:$O$100,13,FALSE)</f>
        <v>43</v>
      </c>
      <c r="D66" s="37">
        <v>2031730</v>
      </c>
      <c r="E66" s="37">
        <v>294821608</v>
      </c>
      <c r="F66" s="46">
        <f>VLOOKUP(D66,'Holdings Manager'!$C$2:$E$100,3,FALSE)</f>
        <v>98693</v>
      </c>
      <c r="G66" s="46">
        <f>VLOOKUP(D66,Sheet1!$C$1:$E$100,3,FALSE)</f>
        <v>98693</v>
      </c>
      <c r="H66" s="38">
        <f t="shared" si="8"/>
        <v>0</v>
      </c>
      <c r="I66" s="46">
        <f>VLOOKUP(D66,'Holdings Manager'!$C$2:$J$100,8,FALSE)</f>
        <v>5.0199999999999996</v>
      </c>
      <c r="J66" s="46">
        <f>VLOOKUP(D66,Sheet1!$C$1:$J$100,8,FALSE)</f>
        <v>5.0199999999999996</v>
      </c>
      <c r="K66" s="39">
        <f t="shared" si="9"/>
        <v>0</v>
      </c>
      <c r="L66" s="46">
        <f>VLOOKUP(D66,'Holdings Manager'!$C$2:$H$100,6,FALSE)</f>
        <v>495438.86</v>
      </c>
      <c r="M66" s="46">
        <f>VLOOKUP(D66,Sheet1!$C$1:$H$100,6,FALSE)</f>
        <v>495438.86</v>
      </c>
      <c r="N66" s="39">
        <f t="shared" si="10"/>
        <v>0</v>
      </c>
      <c r="O66" s="46">
        <f>IFERROR(SUMIF('Accruals Manager'!$B$2:$B$60,D66,'Accruals Manager'!$C$2:$C$60),0)</f>
        <v>11988.51</v>
      </c>
      <c r="P66" s="46">
        <v>11988.51</v>
      </c>
      <c r="Q66" s="38">
        <f t="shared" si="11"/>
        <v>0</v>
      </c>
      <c r="R66" s="40"/>
      <c r="S66" s="40"/>
    </row>
    <row r="67" spans="1:19" x14ac:dyDescent="0.2">
      <c r="A67" s="43">
        <v>45412</v>
      </c>
      <c r="B67" s="37" t="s">
        <v>66</v>
      </c>
      <c r="C67" s="44">
        <f>VLOOKUP(D67,'Holdings Manager'!$C$2:$O$100,13,FALSE)</f>
        <v>41</v>
      </c>
      <c r="D67" s="37" t="s">
        <v>295</v>
      </c>
      <c r="E67" s="37" t="s">
        <v>296</v>
      </c>
      <c r="F67" s="46">
        <f>VLOOKUP(D67,'Holdings Manager'!$C$2:$E$100,3,FALSE)</f>
        <v>137250</v>
      </c>
      <c r="G67" s="46">
        <f>VLOOKUP(D67,Sheet1!$C$1:$E$100,3,FALSE)</f>
        <v>137250</v>
      </c>
      <c r="H67" s="38">
        <f t="shared" si="8"/>
        <v>0</v>
      </c>
      <c r="I67" s="46">
        <f>VLOOKUP(D67,'Holdings Manager'!$C$2:$J$100,8,FALSE)</f>
        <v>9.7360000000000007</v>
      </c>
      <c r="J67" s="46">
        <f>VLOOKUP(D67,Sheet1!$C$1:$J$100,8,FALSE)</f>
        <v>9.74</v>
      </c>
      <c r="K67" s="39">
        <f t="shared" si="9"/>
        <v>-3.9999999999995595E-3</v>
      </c>
      <c r="L67" s="46">
        <f>VLOOKUP(D67,'Holdings Manager'!$C$2:$H$100,6,FALSE)</f>
        <v>1673206.23</v>
      </c>
      <c r="M67" s="46">
        <f>VLOOKUP(D67,Sheet1!$C$1:$H$100,6,FALSE)</f>
        <v>1669080.69</v>
      </c>
      <c r="N67" s="39">
        <f t="shared" si="10"/>
        <v>4125.5400000000373</v>
      </c>
      <c r="O67" s="46">
        <f>IFERROR(SUMIF('Accruals Manager'!$B$2:$B$60,D67,'Accruals Manager'!$C$2:$C$60),0)</f>
        <v>27296.240000000002</v>
      </c>
      <c r="P67" s="46">
        <v>27296.240000000002</v>
      </c>
      <c r="Q67" s="38">
        <f t="shared" si="11"/>
        <v>0</v>
      </c>
      <c r="R67" s="40" t="s">
        <v>451</v>
      </c>
      <c r="S67" s="40"/>
    </row>
    <row r="68" spans="1:19" x14ac:dyDescent="0.2">
      <c r="A68" s="43">
        <v>45412</v>
      </c>
      <c r="B68" s="37" t="s">
        <v>66</v>
      </c>
      <c r="C68" s="44" t="str">
        <f>VLOOKUP(D68,'Holdings Manager'!$C$2:$O$100,13,FALSE)</f>
        <v>FC</v>
      </c>
      <c r="D68" s="37" t="s">
        <v>229</v>
      </c>
      <c r="E68" s="37" t="s">
        <v>229</v>
      </c>
      <c r="F68" s="43"/>
      <c r="G68" s="43"/>
      <c r="H68" s="38">
        <f t="shared" si="4"/>
        <v>0</v>
      </c>
      <c r="I68" s="46">
        <f>VLOOKUP(D68,'Holdings Manager'!$C$2:$J$100,8,FALSE)</f>
        <v>1</v>
      </c>
      <c r="J68" s="46">
        <f t="shared" ref="J66:J70" si="12">I68</f>
        <v>1</v>
      </c>
      <c r="K68" s="39">
        <f t="shared" si="5"/>
        <v>0</v>
      </c>
      <c r="L68" s="46">
        <f>VLOOKUP(D68,'Holdings Manager'!$C$2:$H$100,6,FALSE)</f>
        <v>57861.52</v>
      </c>
      <c r="M68" s="46">
        <f>VLOOKUP(D68,Sheet1!$C$1:$H$100,6,FALSE)</f>
        <v>57726.19</v>
      </c>
      <c r="N68" s="39">
        <f t="shared" si="6"/>
        <v>135.32999999999447</v>
      </c>
      <c r="O68" s="46">
        <f>IFERROR(SUMIF('Accruals Manager'!$B$2:$B$60,D68,'Accruals Manager'!$C$2:$C$60),0)</f>
        <v>0</v>
      </c>
      <c r="P68" s="46">
        <v>0</v>
      </c>
      <c r="Q68" s="38">
        <f t="shared" si="7"/>
        <v>0</v>
      </c>
      <c r="R68" s="40"/>
      <c r="S68" s="40"/>
    </row>
    <row r="69" spans="1:19" x14ac:dyDescent="0.2">
      <c r="A69" s="43">
        <v>45412</v>
      </c>
      <c r="B69" s="37" t="s">
        <v>66</v>
      </c>
      <c r="C69" s="44" t="str">
        <f>VLOOKUP(D69,'Holdings Manager'!$C$2:$O$100,13,FALSE)</f>
        <v>SF</v>
      </c>
      <c r="D69" s="37" t="s">
        <v>300</v>
      </c>
      <c r="E69" s="43" t="s">
        <v>300</v>
      </c>
      <c r="F69" s="43"/>
      <c r="G69" s="43"/>
      <c r="H69" s="38">
        <f t="shared" si="4"/>
        <v>0</v>
      </c>
      <c r="I69" s="46">
        <f>VLOOKUP(D69,'Holdings Manager'!$C$2:$J$100,8,FALSE)</f>
        <v>100</v>
      </c>
      <c r="J69" s="46">
        <f t="shared" si="12"/>
        <v>100</v>
      </c>
      <c r="K69" s="39">
        <f t="shared" si="5"/>
        <v>0</v>
      </c>
      <c r="L69" s="46">
        <f>VLOOKUP(D69,'Holdings Manager'!$C$2:$H$100,6,FALSE)</f>
        <v>1728261.55</v>
      </c>
      <c r="M69" s="46">
        <f>VLOOKUP(D69,Sheet1!$C$1:$H$100,6,FALSE)</f>
        <v>1728261.55</v>
      </c>
      <c r="N69" s="39">
        <f t="shared" si="6"/>
        <v>0</v>
      </c>
      <c r="O69" s="46">
        <f>IFERROR(SUMIF('Accruals Manager'!$B$2:$B$60,D69,'Accruals Manager'!$C$2:$C$60),0)</f>
        <v>0</v>
      </c>
      <c r="P69" s="46">
        <v>0</v>
      </c>
      <c r="Q69" s="38">
        <f t="shared" si="7"/>
        <v>0</v>
      </c>
      <c r="R69" s="40"/>
      <c r="S69" s="40"/>
    </row>
    <row r="70" spans="1:19" x14ac:dyDescent="0.2">
      <c r="A70" s="43">
        <v>45412</v>
      </c>
      <c r="B70" s="37" t="s">
        <v>66</v>
      </c>
      <c r="C70" s="44" t="str">
        <f>VLOOKUP(D70,'Holdings Manager'!$C$2:$O$100,13,FALSE)</f>
        <v>FC</v>
      </c>
      <c r="D70" s="43" t="s">
        <v>208</v>
      </c>
      <c r="E70" s="43" t="s">
        <v>208</v>
      </c>
      <c r="F70" s="43"/>
      <c r="G70" s="43"/>
      <c r="H70" s="38">
        <f t="shared" si="4"/>
        <v>0</v>
      </c>
      <c r="I70" s="46">
        <f>VLOOKUP(D70,'Holdings Manager'!$C$2:$J$100,8,FALSE)</f>
        <v>1</v>
      </c>
      <c r="J70" s="46">
        <f t="shared" si="12"/>
        <v>1</v>
      </c>
      <c r="K70" s="39">
        <f t="shared" si="5"/>
        <v>0</v>
      </c>
      <c r="L70" s="46">
        <f>VLOOKUP(D70,'Holdings Manager'!$C$2:$H$100,6,FALSE)</f>
        <v>111.27</v>
      </c>
      <c r="M70" s="46">
        <f>VLOOKUP(D70,Sheet1!$C$1:$H$100,6,FALSE)</f>
        <v>110.99</v>
      </c>
      <c r="N70" s="39">
        <f t="shared" si="6"/>
        <v>0.28000000000000114</v>
      </c>
      <c r="O70" s="46">
        <f>IFERROR(SUMIF('Accruals Manager'!$B$2:$B$60,D70,'Accruals Manager'!$C$2:$C$60),0)</f>
        <v>0</v>
      </c>
      <c r="P70" s="46">
        <v>0</v>
      </c>
      <c r="Q70" s="38">
        <f t="shared" si="7"/>
        <v>0</v>
      </c>
      <c r="R70" s="40"/>
      <c r="S70" s="40"/>
    </row>
    <row r="71" spans="1:19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39"/>
      <c r="L71" s="45"/>
      <c r="M71" s="47"/>
      <c r="N71" s="39"/>
      <c r="O71" s="46"/>
      <c r="P71" s="46"/>
      <c r="Q71" s="38"/>
      <c r="R71" s="40"/>
      <c r="S71" s="40"/>
    </row>
    <row r="72" spans="1:19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39"/>
      <c r="L72" s="45"/>
      <c r="M72" s="47"/>
      <c r="N72" s="39"/>
      <c r="O72" s="46"/>
      <c r="P72" s="46"/>
      <c r="Q72" s="38"/>
      <c r="R72" s="40"/>
      <c r="S72" s="40"/>
    </row>
    <row r="73" spans="1:19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39"/>
      <c r="L73" s="45"/>
      <c r="M73" s="47"/>
      <c r="N73" s="39"/>
      <c r="O73" s="46"/>
      <c r="P73" s="46"/>
      <c r="Q73" s="38"/>
      <c r="R73" s="40"/>
      <c r="S73" s="40"/>
    </row>
    <row r="74" spans="1:19" ht="15" x14ac:dyDescent="0.25">
      <c r="G74" s="48"/>
      <c r="H74" s="48"/>
      <c r="I74" s="48"/>
      <c r="J74" s="48"/>
      <c r="K74" s="48"/>
      <c r="L74" s="2"/>
      <c r="M74" s="2"/>
      <c r="N74" s="2"/>
      <c r="R74" s="2"/>
      <c r="S74" s="2"/>
    </row>
    <row r="75" spans="1:19" ht="15" x14ac:dyDescent="0.25">
      <c r="G75" s="35"/>
      <c r="H75" s="35"/>
      <c r="I75" s="35"/>
      <c r="J75" s="35"/>
      <c r="K75" s="35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2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2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2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2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D79:D83">
    <cfRule type="duplicateValues" dxfId="3" priority="10"/>
  </conditionalFormatting>
  <conditionalFormatting sqref="G78:G82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7" customWidth="1"/>
    <col min="4" max="4" width="17" style="5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57" t="s">
        <v>81</v>
      </c>
      <c r="D1" s="57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188</v>
      </c>
      <c r="C2" s="57" t="s">
        <v>189</v>
      </c>
      <c r="D2" s="57">
        <v>617760202</v>
      </c>
      <c r="E2">
        <v>16000</v>
      </c>
      <c r="F2">
        <v>130710.39999999999</v>
      </c>
      <c r="G2">
        <v>17.41</v>
      </c>
      <c r="H2">
        <v>278560</v>
      </c>
      <c r="I2" t="s">
        <v>190</v>
      </c>
      <c r="J2">
        <v>17.41</v>
      </c>
      <c r="K2">
        <v>278560</v>
      </c>
      <c r="L2">
        <v>130710.39999999999</v>
      </c>
      <c r="M2" t="s">
        <v>190</v>
      </c>
      <c r="N2" s="34">
        <v>45412</v>
      </c>
      <c r="O2">
        <v>43</v>
      </c>
    </row>
    <row r="3" spans="1:15" x14ac:dyDescent="0.2">
      <c r="A3" t="s">
        <v>66</v>
      </c>
      <c r="B3" t="s">
        <v>191</v>
      </c>
      <c r="C3" s="57" t="s">
        <v>192</v>
      </c>
      <c r="D3" s="57" t="s">
        <v>193</v>
      </c>
      <c r="E3">
        <v>12535</v>
      </c>
      <c r="F3">
        <v>1400034.15</v>
      </c>
      <c r="G3">
        <v>415.7</v>
      </c>
      <c r="H3">
        <v>5210799.5</v>
      </c>
      <c r="I3" t="s">
        <v>190</v>
      </c>
      <c r="J3">
        <v>415.7</v>
      </c>
      <c r="K3">
        <v>5210799.5</v>
      </c>
      <c r="L3">
        <v>1400034.15</v>
      </c>
      <c r="M3" t="s">
        <v>190</v>
      </c>
      <c r="N3" s="34">
        <v>45412</v>
      </c>
      <c r="O3">
        <v>41</v>
      </c>
    </row>
    <row r="4" spans="1:15" x14ac:dyDescent="0.2">
      <c r="A4" t="s">
        <v>66</v>
      </c>
      <c r="B4" t="s">
        <v>194</v>
      </c>
      <c r="C4" s="57" t="s">
        <v>195</v>
      </c>
      <c r="D4" s="57" t="s">
        <v>196</v>
      </c>
      <c r="E4">
        <v>42800</v>
      </c>
      <c r="F4">
        <v>1481680.86</v>
      </c>
      <c r="G4">
        <v>70.2</v>
      </c>
      <c r="H4">
        <v>3004560</v>
      </c>
      <c r="I4" t="s">
        <v>190</v>
      </c>
      <c r="J4">
        <v>70.2</v>
      </c>
      <c r="K4">
        <v>3004560</v>
      </c>
      <c r="L4">
        <v>1481680.86</v>
      </c>
      <c r="M4" t="s">
        <v>190</v>
      </c>
      <c r="N4" s="34">
        <v>45412</v>
      </c>
      <c r="O4">
        <v>41</v>
      </c>
    </row>
    <row r="5" spans="1:15" x14ac:dyDescent="0.2">
      <c r="A5" t="s">
        <v>66</v>
      </c>
      <c r="B5" t="s">
        <v>197</v>
      </c>
      <c r="C5" s="57" t="s">
        <v>198</v>
      </c>
      <c r="D5" s="57" t="s">
        <v>199</v>
      </c>
      <c r="E5">
        <v>17100</v>
      </c>
      <c r="F5">
        <v>2076325.17</v>
      </c>
      <c r="G5">
        <v>138.44</v>
      </c>
      <c r="H5">
        <v>2367324</v>
      </c>
      <c r="I5" t="s">
        <v>190</v>
      </c>
      <c r="J5">
        <v>138.44</v>
      </c>
      <c r="K5">
        <v>2367324</v>
      </c>
      <c r="L5">
        <v>2076325.17</v>
      </c>
      <c r="M5" t="s">
        <v>190</v>
      </c>
      <c r="N5" s="34">
        <v>45412</v>
      </c>
      <c r="O5">
        <v>43</v>
      </c>
    </row>
    <row r="6" spans="1:15" x14ac:dyDescent="0.2">
      <c r="A6" t="s">
        <v>66</v>
      </c>
      <c r="B6" t="s">
        <v>200</v>
      </c>
      <c r="C6" s="57" t="s">
        <v>201</v>
      </c>
      <c r="D6" s="57">
        <v>799926100</v>
      </c>
      <c r="E6">
        <v>760</v>
      </c>
      <c r="F6">
        <v>20260.54</v>
      </c>
      <c r="G6">
        <v>33.880000000000003</v>
      </c>
      <c r="H6">
        <v>25748.799999999999</v>
      </c>
      <c r="I6" t="s">
        <v>190</v>
      </c>
      <c r="J6">
        <v>33.880000000000003</v>
      </c>
      <c r="K6">
        <v>25748.799999999999</v>
      </c>
      <c r="L6">
        <v>20260.54</v>
      </c>
      <c r="M6" t="s">
        <v>190</v>
      </c>
      <c r="N6" s="34">
        <v>45412</v>
      </c>
      <c r="O6">
        <v>43</v>
      </c>
    </row>
    <row r="7" spans="1:15" x14ac:dyDescent="0.2">
      <c r="A7" t="s">
        <v>66</v>
      </c>
      <c r="B7" t="s">
        <v>202</v>
      </c>
      <c r="C7" s="57" t="s">
        <v>203</v>
      </c>
      <c r="D7" s="57" t="s">
        <v>204</v>
      </c>
      <c r="E7">
        <v>165100</v>
      </c>
      <c r="F7">
        <v>1997159.93</v>
      </c>
      <c r="G7">
        <v>26.85</v>
      </c>
      <c r="H7">
        <v>4432935</v>
      </c>
      <c r="I7" t="s">
        <v>190</v>
      </c>
      <c r="J7">
        <v>26.85</v>
      </c>
      <c r="K7">
        <v>4432935</v>
      </c>
      <c r="L7">
        <v>1997159.93</v>
      </c>
      <c r="M7" t="s">
        <v>190</v>
      </c>
      <c r="N7" s="34">
        <v>45412</v>
      </c>
      <c r="O7">
        <v>41</v>
      </c>
    </row>
    <row r="8" spans="1:15" x14ac:dyDescent="0.2">
      <c r="A8" t="s">
        <v>66</v>
      </c>
      <c r="B8" t="s">
        <v>205</v>
      </c>
      <c r="C8" s="57" t="s">
        <v>206</v>
      </c>
      <c r="D8" s="57" t="s">
        <v>207</v>
      </c>
      <c r="E8">
        <v>78815</v>
      </c>
      <c r="F8">
        <v>1972717.83</v>
      </c>
      <c r="G8">
        <v>39.594327</v>
      </c>
      <c r="H8">
        <v>3120626.85</v>
      </c>
      <c r="I8" t="s">
        <v>190</v>
      </c>
      <c r="J8">
        <v>37.03</v>
      </c>
      <c r="K8">
        <v>2918519.45</v>
      </c>
      <c r="L8">
        <v>1737082.6</v>
      </c>
      <c r="M8" t="s">
        <v>208</v>
      </c>
      <c r="N8" s="34">
        <v>45412</v>
      </c>
      <c r="O8">
        <v>41</v>
      </c>
    </row>
    <row r="9" spans="1:15" x14ac:dyDescent="0.2">
      <c r="A9" t="s">
        <v>66</v>
      </c>
      <c r="B9" t="s">
        <v>209</v>
      </c>
      <c r="C9" s="57" t="s">
        <v>210</v>
      </c>
      <c r="D9" s="57" t="s">
        <v>211</v>
      </c>
      <c r="E9">
        <v>19000</v>
      </c>
      <c r="F9">
        <v>406993.3</v>
      </c>
      <c r="G9">
        <v>4.41</v>
      </c>
      <c r="H9">
        <v>83790</v>
      </c>
      <c r="I9" t="s">
        <v>190</v>
      </c>
      <c r="J9">
        <v>4.41</v>
      </c>
      <c r="K9">
        <v>83790</v>
      </c>
      <c r="L9">
        <v>406993.3</v>
      </c>
      <c r="M9" t="s">
        <v>190</v>
      </c>
      <c r="N9" s="34">
        <v>45412</v>
      </c>
      <c r="O9">
        <v>41</v>
      </c>
    </row>
    <row r="10" spans="1:15" x14ac:dyDescent="0.2">
      <c r="A10" t="s">
        <v>66</v>
      </c>
      <c r="B10" t="s">
        <v>212</v>
      </c>
      <c r="C10" s="57" t="s">
        <v>213</v>
      </c>
      <c r="D10" s="57" t="s">
        <v>214</v>
      </c>
      <c r="E10">
        <v>32061</v>
      </c>
      <c r="F10">
        <v>2064087.18</v>
      </c>
      <c r="G10">
        <v>101.22</v>
      </c>
      <c r="H10">
        <v>3245214.42</v>
      </c>
      <c r="I10" t="s">
        <v>190</v>
      </c>
      <c r="J10">
        <v>101.22</v>
      </c>
      <c r="K10">
        <v>3245214.42</v>
      </c>
      <c r="L10">
        <v>2064087.18</v>
      </c>
      <c r="M10" t="s">
        <v>190</v>
      </c>
      <c r="N10" s="34">
        <v>45412</v>
      </c>
      <c r="O10">
        <v>41</v>
      </c>
    </row>
    <row r="11" spans="1:15" x14ac:dyDescent="0.2">
      <c r="A11" t="s">
        <v>66</v>
      </c>
      <c r="B11" t="s">
        <v>215</v>
      </c>
      <c r="C11" s="57" t="s">
        <v>216</v>
      </c>
      <c r="D11" s="57" t="s">
        <v>217</v>
      </c>
      <c r="E11">
        <v>33602</v>
      </c>
      <c r="F11">
        <v>2003101.1</v>
      </c>
      <c r="G11">
        <v>98.35</v>
      </c>
      <c r="H11">
        <v>3304756.7</v>
      </c>
      <c r="I11" t="s">
        <v>190</v>
      </c>
      <c r="J11">
        <v>98.35</v>
      </c>
      <c r="K11">
        <v>3304756.7</v>
      </c>
      <c r="L11">
        <v>2003101.1</v>
      </c>
      <c r="M11" t="s">
        <v>190</v>
      </c>
      <c r="N11" s="34">
        <v>45412</v>
      </c>
      <c r="O11">
        <v>43</v>
      </c>
    </row>
    <row r="12" spans="1:15" x14ac:dyDescent="0.2">
      <c r="A12" t="s">
        <v>66</v>
      </c>
      <c r="B12" t="s">
        <v>218</v>
      </c>
      <c r="C12" s="57" t="s">
        <v>219</v>
      </c>
      <c r="D12" s="57" t="s">
        <v>220</v>
      </c>
      <c r="E12">
        <v>12526</v>
      </c>
      <c r="F12">
        <v>2054393.68</v>
      </c>
      <c r="G12">
        <v>297.88</v>
      </c>
      <c r="H12">
        <v>3731244.88</v>
      </c>
      <c r="I12" t="s">
        <v>190</v>
      </c>
      <c r="J12">
        <v>297.88</v>
      </c>
      <c r="K12">
        <v>3731244.88</v>
      </c>
      <c r="L12">
        <v>2054393.68</v>
      </c>
      <c r="M12" t="s">
        <v>190</v>
      </c>
      <c r="N12" s="34">
        <v>45412</v>
      </c>
      <c r="O12">
        <v>41</v>
      </c>
    </row>
    <row r="13" spans="1:15" x14ac:dyDescent="0.2">
      <c r="A13" t="s">
        <v>66</v>
      </c>
      <c r="B13" t="s">
        <v>221</v>
      </c>
      <c r="C13" s="57" t="s">
        <v>222</v>
      </c>
      <c r="D13" s="57" t="s">
        <v>223</v>
      </c>
      <c r="E13">
        <v>3300</v>
      </c>
      <c r="F13">
        <v>2243924.44</v>
      </c>
      <c r="G13">
        <v>872.47</v>
      </c>
      <c r="H13">
        <v>2879151</v>
      </c>
      <c r="I13" t="s">
        <v>190</v>
      </c>
      <c r="J13">
        <v>872.47</v>
      </c>
      <c r="K13">
        <v>2879151</v>
      </c>
      <c r="L13">
        <v>2243924.44</v>
      </c>
      <c r="M13" t="s">
        <v>190</v>
      </c>
      <c r="N13" s="34">
        <v>45412</v>
      </c>
      <c r="O13">
        <v>43</v>
      </c>
    </row>
    <row r="14" spans="1:15" x14ac:dyDescent="0.2">
      <c r="A14" t="s">
        <v>66</v>
      </c>
      <c r="B14" t="s">
        <v>224</v>
      </c>
      <c r="C14" s="57" t="s">
        <v>225</v>
      </c>
      <c r="D14" s="57">
        <v>398438408</v>
      </c>
      <c r="E14">
        <v>95470</v>
      </c>
      <c r="F14">
        <v>1633816.15</v>
      </c>
      <c r="G14">
        <v>6.43</v>
      </c>
      <c r="H14">
        <v>613872.1</v>
      </c>
      <c r="I14" t="s">
        <v>190</v>
      </c>
      <c r="J14">
        <v>6.43</v>
      </c>
      <c r="K14">
        <v>613872.1</v>
      </c>
      <c r="L14">
        <v>1633816.15</v>
      </c>
      <c r="M14" t="s">
        <v>190</v>
      </c>
      <c r="N14" s="34">
        <v>45412</v>
      </c>
      <c r="O14">
        <v>43</v>
      </c>
    </row>
    <row r="15" spans="1:15" x14ac:dyDescent="0.2">
      <c r="A15" t="s">
        <v>66</v>
      </c>
      <c r="B15" t="s">
        <v>226</v>
      </c>
      <c r="C15" s="57" t="s">
        <v>227</v>
      </c>
      <c r="D15" s="57" t="s">
        <v>228</v>
      </c>
      <c r="E15">
        <v>31401</v>
      </c>
      <c r="F15">
        <v>1269764.04</v>
      </c>
      <c r="G15">
        <v>54.091479</v>
      </c>
      <c r="H15">
        <v>1698526.53</v>
      </c>
      <c r="I15" t="s">
        <v>190</v>
      </c>
      <c r="J15">
        <v>49.61</v>
      </c>
      <c r="K15">
        <v>1557803.61</v>
      </c>
      <c r="L15">
        <v>1269779.6599999999</v>
      </c>
      <c r="M15" t="s">
        <v>229</v>
      </c>
      <c r="N15" s="34">
        <v>45412</v>
      </c>
      <c r="O15">
        <v>41</v>
      </c>
    </row>
    <row r="16" spans="1:15" x14ac:dyDescent="0.2">
      <c r="A16" t="s">
        <v>66</v>
      </c>
      <c r="B16" t="s">
        <v>230</v>
      </c>
      <c r="C16" s="57" t="s">
        <v>231</v>
      </c>
      <c r="D16" s="57">
        <v>202712600</v>
      </c>
      <c r="E16">
        <v>14000</v>
      </c>
      <c r="F16">
        <v>1000124.02</v>
      </c>
      <c r="G16">
        <v>73.239999999999995</v>
      </c>
      <c r="H16">
        <v>1025360</v>
      </c>
      <c r="I16" t="s">
        <v>190</v>
      </c>
      <c r="J16">
        <v>73.239999999999995</v>
      </c>
      <c r="K16">
        <v>1025360</v>
      </c>
      <c r="L16">
        <v>1000124.02</v>
      </c>
      <c r="M16" t="s">
        <v>190</v>
      </c>
      <c r="N16" s="34">
        <v>45412</v>
      </c>
      <c r="O16">
        <v>43</v>
      </c>
    </row>
    <row r="17" spans="1:15" x14ac:dyDescent="0.2">
      <c r="A17" t="s">
        <v>66</v>
      </c>
      <c r="B17" t="s">
        <v>232</v>
      </c>
      <c r="C17" s="57" t="s">
        <v>233</v>
      </c>
      <c r="D17" s="57" t="s">
        <v>234</v>
      </c>
      <c r="E17">
        <v>45485</v>
      </c>
      <c r="F17">
        <v>862262.89</v>
      </c>
      <c r="G17">
        <v>20.234753000000001</v>
      </c>
      <c r="H17">
        <v>920377.75</v>
      </c>
      <c r="I17" t="s">
        <v>190</v>
      </c>
      <c r="J17">
        <v>16.16</v>
      </c>
      <c r="K17">
        <v>735037.6</v>
      </c>
      <c r="L17">
        <v>667009.71</v>
      </c>
      <c r="M17" t="s">
        <v>235</v>
      </c>
      <c r="N17" s="34">
        <v>45412</v>
      </c>
      <c r="O17">
        <v>41</v>
      </c>
    </row>
    <row r="18" spans="1:15" x14ac:dyDescent="0.2">
      <c r="A18" t="s">
        <v>66</v>
      </c>
      <c r="B18" t="s">
        <v>236</v>
      </c>
      <c r="C18" s="57" t="s">
        <v>237</v>
      </c>
      <c r="D18" s="57" t="s">
        <v>238</v>
      </c>
      <c r="E18">
        <v>29548</v>
      </c>
      <c r="F18">
        <v>2463873.17</v>
      </c>
      <c r="G18">
        <v>107.673472</v>
      </c>
      <c r="H18">
        <v>3181535.76</v>
      </c>
      <c r="I18" t="s">
        <v>190</v>
      </c>
      <c r="J18">
        <v>100.7</v>
      </c>
      <c r="K18">
        <v>2975483.6</v>
      </c>
      <c r="L18">
        <v>2169626.9</v>
      </c>
      <c r="M18" t="s">
        <v>208</v>
      </c>
      <c r="N18" s="34">
        <v>45412</v>
      </c>
      <c r="O18">
        <v>41</v>
      </c>
    </row>
    <row r="19" spans="1:15" x14ac:dyDescent="0.2">
      <c r="A19" t="s">
        <v>66</v>
      </c>
      <c r="B19" t="s">
        <v>239</v>
      </c>
      <c r="C19" s="57" t="s">
        <v>240</v>
      </c>
      <c r="D19" s="57" t="s">
        <v>241</v>
      </c>
      <c r="E19">
        <v>32880</v>
      </c>
      <c r="F19">
        <v>1636671.29</v>
      </c>
      <c r="G19">
        <v>84.49</v>
      </c>
      <c r="H19">
        <v>2778031.2</v>
      </c>
      <c r="I19" t="s">
        <v>190</v>
      </c>
      <c r="J19">
        <v>84.49</v>
      </c>
      <c r="K19">
        <v>2778031.2</v>
      </c>
      <c r="L19">
        <v>1636671.29</v>
      </c>
      <c r="M19" t="s">
        <v>190</v>
      </c>
      <c r="N19" s="34">
        <v>45412</v>
      </c>
      <c r="O19">
        <v>41</v>
      </c>
    </row>
    <row r="20" spans="1:15" x14ac:dyDescent="0.2">
      <c r="A20" t="s">
        <v>66</v>
      </c>
      <c r="B20" t="s">
        <v>242</v>
      </c>
      <c r="C20" s="57" t="s">
        <v>243</v>
      </c>
      <c r="D20" s="57" t="s">
        <v>244</v>
      </c>
      <c r="E20">
        <v>25000</v>
      </c>
      <c r="F20">
        <v>1010176.2</v>
      </c>
      <c r="G20">
        <v>40.5</v>
      </c>
      <c r="H20">
        <v>1012500</v>
      </c>
      <c r="I20" t="s">
        <v>190</v>
      </c>
      <c r="J20">
        <v>40.5</v>
      </c>
      <c r="K20">
        <v>1012500</v>
      </c>
      <c r="L20">
        <v>1010176.2</v>
      </c>
      <c r="M20" t="s">
        <v>190</v>
      </c>
      <c r="N20" s="34">
        <v>45412</v>
      </c>
      <c r="O20">
        <v>43</v>
      </c>
    </row>
    <row r="21" spans="1:15" x14ac:dyDescent="0.2">
      <c r="A21" t="s">
        <v>66</v>
      </c>
      <c r="B21" t="s">
        <v>245</v>
      </c>
      <c r="C21" s="57" t="s">
        <v>246</v>
      </c>
      <c r="D21" s="57" t="s">
        <v>247</v>
      </c>
      <c r="E21">
        <v>26590</v>
      </c>
      <c r="F21">
        <v>896083</v>
      </c>
      <c r="G21">
        <v>78.39</v>
      </c>
      <c r="H21">
        <v>2084390.1</v>
      </c>
      <c r="I21" t="s">
        <v>190</v>
      </c>
      <c r="J21">
        <v>78.39</v>
      </c>
      <c r="K21">
        <v>2084390.1</v>
      </c>
      <c r="L21">
        <v>896083</v>
      </c>
      <c r="M21" t="s">
        <v>190</v>
      </c>
      <c r="N21" s="34">
        <v>45412</v>
      </c>
      <c r="O21">
        <v>41</v>
      </c>
    </row>
    <row r="22" spans="1:15" x14ac:dyDescent="0.2">
      <c r="A22" t="s">
        <v>66</v>
      </c>
      <c r="B22" t="s">
        <v>248</v>
      </c>
      <c r="C22" s="57" t="s">
        <v>249</v>
      </c>
      <c r="D22" s="57" t="s">
        <v>250</v>
      </c>
      <c r="E22">
        <v>27583</v>
      </c>
      <c r="F22">
        <v>1613802.96</v>
      </c>
      <c r="G22">
        <v>110.76523899999999</v>
      </c>
      <c r="H22">
        <v>3055237.6</v>
      </c>
      <c r="I22" t="s">
        <v>190</v>
      </c>
      <c r="J22">
        <v>88.46</v>
      </c>
      <c r="K22">
        <v>2439992.1800000002</v>
      </c>
      <c r="L22">
        <v>1239362.0900000001</v>
      </c>
      <c r="M22" t="s">
        <v>235</v>
      </c>
      <c r="N22" s="34">
        <v>45412</v>
      </c>
      <c r="O22">
        <v>41</v>
      </c>
    </row>
    <row r="23" spans="1:15" x14ac:dyDescent="0.2">
      <c r="A23" t="s">
        <v>66</v>
      </c>
      <c r="B23" t="s">
        <v>251</v>
      </c>
      <c r="C23" s="57" t="s">
        <v>252</v>
      </c>
      <c r="D23" s="57" t="s">
        <v>253</v>
      </c>
      <c r="E23">
        <v>58625</v>
      </c>
      <c r="F23">
        <v>1842258.76</v>
      </c>
      <c r="G23">
        <v>38.491107999999997</v>
      </c>
      <c r="H23">
        <v>2256541.23</v>
      </c>
      <c r="I23" t="s">
        <v>190</v>
      </c>
      <c r="J23">
        <v>30.74</v>
      </c>
      <c r="K23">
        <v>1802132.5</v>
      </c>
      <c r="L23">
        <v>1419624.42</v>
      </c>
      <c r="M23" t="s">
        <v>235</v>
      </c>
      <c r="N23" s="34">
        <v>45412</v>
      </c>
      <c r="O23">
        <v>41</v>
      </c>
    </row>
    <row r="24" spans="1:15" x14ac:dyDescent="0.2">
      <c r="A24" t="s">
        <v>66</v>
      </c>
      <c r="B24" t="s">
        <v>254</v>
      </c>
      <c r="C24" s="57" t="s">
        <v>255</v>
      </c>
      <c r="D24" s="57">
        <v>641069406</v>
      </c>
      <c r="E24">
        <v>500</v>
      </c>
      <c r="F24">
        <v>58434.85</v>
      </c>
      <c r="G24">
        <v>100.6</v>
      </c>
      <c r="H24">
        <v>50300</v>
      </c>
      <c r="I24" t="s">
        <v>190</v>
      </c>
      <c r="J24">
        <v>100.6</v>
      </c>
      <c r="K24">
        <v>50300</v>
      </c>
      <c r="L24">
        <v>58434.85</v>
      </c>
      <c r="M24" t="s">
        <v>190</v>
      </c>
      <c r="N24" s="34">
        <v>45412</v>
      </c>
      <c r="O24">
        <v>43</v>
      </c>
    </row>
    <row r="25" spans="1:15" x14ac:dyDescent="0.2">
      <c r="A25" t="s">
        <v>66</v>
      </c>
      <c r="B25" t="s">
        <v>256</v>
      </c>
      <c r="C25" s="57">
        <v>7333378</v>
      </c>
      <c r="D25" s="57">
        <v>733337901</v>
      </c>
      <c r="E25">
        <v>3687</v>
      </c>
      <c r="F25">
        <v>1010450.88</v>
      </c>
      <c r="G25">
        <v>556.50656900000001</v>
      </c>
      <c r="H25">
        <v>2051839.72</v>
      </c>
      <c r="I25" t="s">
        <v>190</v>
      </c>
      <c r="J25">
        <v>510.4</v>
      </c>
      <c r="K25">
        <v>1881844.8</v>
      </c>
      <c r="L25">
        <v>1008025.8</v>
      </c>
      <c r="M25" t="s">
        <v>229</v>
      </c>
      <c r="N25" s="34">
        <v>45412</v>
      </c>
      <c r="O25">
        <v>41</v>
      </c>
    </row>
    <row r="26" spans="1:15" x14ac:dyDescent="0.2">
      <c r="A26" t="s">
        <v>66</v>
      </c>
      <c r="B26" t="s">
        <v>257</v>
      </c>
      <c r="C26" s="57">
        <v>7124594</v>
      </c>
      <c r="D26" s="57">
        <v>712459908</v>
      </c>
      <c r="E26">
        <v>7989</v>
      </c>
      <c r="F26">
        <v>1234066.6599999999</v>
      </c>
      <c r="G26">
        <v>151.33838499999999</v>
      </c>
      <c r="H26">
        <v>1209042.3600000001</v>
      </c>
      <c r="I26" t="s">
        <v>190</v>
      </c>
      <c r="J26">
        <v>138.80000000000001</v>
      </c>
      <c r="K26">
        <v>1108873.2</v>
      </c>
      <c r="L26">
        <v>1231104.8999999999</v>
      </c>
      <c r="M26" t="s">
        <v>229</v>
      </c>
      <c r="N26" s="34">
        <v>45412</v>
      </c>
      <c r="O26">
        <v>41</v>
      </c>
    </row>
    <row r="27" spans="1:15" x14ac:dyDescent="0.2">
      <c r="A27" t="s">
        <v>66</v>
      </c>
      <c r="B27" t="s">
        <v>258</v>
      </c>
      <c r="C27" s="57">
        <v>6986041</v>
      </c>
      <c r="D27" s="57">
        <v>698604006</v>
      </c>
      <c r="E27">
        <v>48000</v>
      </c>
      <c r="F27">
        <v>1836424.74</v>
      </c>
      <c r="G27">
        <v>41.813617999999998</v>
      </c>
      <c r="H27">
        <v>2007053.67</v>
      </c>
      <c r="I27" t="s">
        <v>190</v>
      </c>
      <c r="J27">
        <v>6580</v>
      </c>
      <c r="K27">
        <v>315840000</v>
      </c>
      <c r="L27">
        <v>201168705</v>
      </c>
      <c r="M27" t="s">
        <v>259</v>
      </c>
      <c r="N27" s="34">
        <v>45412</v>
      </c>
      <c r="O27">
        <v>41</v>
      </c>
    </row>
    <row r="28" spans="1:15" x14ac:dyDescent="0.2">
      <c r="A28" t="s">
        <v>66</v>
      </c>
      <c r="B28" t="s">
        <v>260</v>
      </c>
      <c r="C28" s="57">
        <v>6640682</v>
      </c>
      <c r="D28" s="57">
        <v>664068004</v>
      </c>
      <c r="E28">
        <v>24200</v>
      </c>
      <c r="F28">
        <v>1373190.79</v>
      </c>
      <c r="G28">
        <v>46.852857999999998</v>
      </c>
      <c r="H28">
        <v>1133839.1599999999</v>
      </c>
      <c r="I28" t="s">
        <v>190</v>
      </c>
      <c r="J28">
        <v>7373</v>
      </c>
      <c r="K28">
        <v>178426600</v>
      </c>
      <c r="L28">
        <v>150282000</v>
      </c>
      <c r="M28" t="s">
        <v>259</v>
      </c>
      <c r="N28" s="34">
        <v>45412</v>
      </c>
      <c r="O28">
        <v>41</v>
      </c>
    </row>
    <row r="29" spans="1:15" x14ac:dyDescent="0.2">
      <c r="A29" t="s">
        <v>66</v>
      </c>
      <c r="B29" t="s">
        <v>261</v>
      </c>
      <c r="C29" s="57">
        <v>6555805</v>
      </c>
      <c r="D29" s="57">
        <v>655580009</v>
      </c>
      <c r="E29">
        <v>30941</v>
      </c>
      <c r="F29">
        <v>1137508.1200000001</v>
      </c>
      <c r="G29">
        <v>29.250468999999999</v>
      </c>
      <c r="H29">
        <v>905038.75</v>
      </c>
      <c r="I29" t="s">
        <v>190</v>
      </c>
      <c r="J29">
        <v>4603</v>
      </c>
      <c r="K29">
        <v>142421423</v>
      </c>
      <c r="L29">
        <v>124529062</v>
      </c>
      <c r="M29" t="s">
        <v>259</v>
      </c>
      <c r="N29" s="34">
        <v>45412</v>
      </c>
      <c r="O29">
        <v>41</v>
      </c>
    </row>
    <row r="30" spans="1:15" x14ac:dyDescent="0.2">
      <c r="A30" t="s">
        <v>66</v>
      </c>
      <c r="B30" t="s">
        <v>262</v>
      </c>
      <c r="C30" s="57">
        <v>6054603</v>
      </c>
      <c r="D30" s="57">
        <v>605460005</v>
      </c>
      <c r="E30">
        <v>118200</v>
      </c>
      <c r="F30">
        <v>1242050.44</v>
      </c>
      <c r="G30">
        <v>6.993296</v>
      </c>
      <c r="H30">
        <v>826607.57</v>
      </c>
      <c r="I30" t="s">
        <v>190</v>
      </c>
      <c r="J30">
        <v>1100.5</v>
      </c>
      <c r="K30">
        <v>130079100</v>
      </c>
      <c r="L30">
        <v>135930000</v>
      </c>
      <c r="M30" t="s">
        <v>259</v>
      </c>
      <c r="N30" s="34">
        <v>45412</v>
      </c>
      <c r="O30">
        <v>41</v>
      </c>
    </row>
    <row r="31" spans="1:15" x14ac:dyDescent="0.2">
      <c r="A31" t="s">
        <v>66</v>
      </c>
      <c r="B31" t="s">
        <v>263</v>
      </c>
      <c r="C31" s="57">
        <v>5999330</v>
      </c>
      <c r="D31" s="57">
        <v>599933900</v>
      </c>
      <c r="E31">
        <v>9594</v>
      </c>
      <c r="F31">
        <v>1624430.3</v>
      </c>
      <c r="G31">
        <v>91.399488000000005</v>
      </c>
      <c r="H31">
        <v>876886.69</v>
      </c>
      <c r="I31" t="s">
        <v>190</v>
      </c>
      <c r="J31">
        <v>85.48</v>
      </c>
      <c r="K31">
        <v>820095.12</v>
      </c>
      <c r="L31">
        <v>1433374.7</v>
      </c>
      <c r="M31" t="s">
        <v>208</v>
      </c>
      <c r="N31" s="34">
        <v>45412</v>
      </c>
      <c r="O31">
        <v>41</v>
      </c>
    </row>
    <row r="32" spans="1:15" x14ac:dyDescent="0.2">
      <c r="A32" t="s">
        <v>66</v>
      </c>
      <c r="B32" t="s">
        <v>264</v>
      </c>
      <c r="C32" s="57">
        <v>5889505</v>
      </c>
      <c r="D32" s="57">
        <v>588950907</v>
      </c>
      <c r="E32">
        <v>93988</v>
      </c>
      <c r="F32">
        <v>1939953.53</v>
      </c>
      <c r="G32">
        <v>34.985858999999998</v>
      </c>
      <c r="H32">
        <v>3288250.93</v>
      </c>
      <c r="I32" t="s">
        <v>190</v>
      </c>
      <c r="J32">
        <v>32.72</v>
      </c>
      <c r="K32">
        <v>3075287.36</v>
      </c>
      <c r="L32">
        <v>1708231.9</v>
      </c>
      <c r="M32" t="s">
        <v>208</v>
      </c>
      <c r="N32" s="34">
        <v>45412</v>
      </c>
      <c r="O32">
        <v>41</v>
      </c>
    </row>
    <row r="33" spans="1:15" x14ac:dyDescent="0.2">
      <c r="A33" t="s">
        <v>66</v>
      </c>
      <c r="B33" t="s">
        <v>265</v>
      </c>
      <c r="C33" s="57">
        <v>4741844</v>
      </c>
      <c r="D33" s="57">
        <v>474184900</v>
      </c>
      <c r="E33">
        <v>13484</v>
      </c>
      <c r="F33">
        <v>1384917.16</v>
      </c>
      <c r="G33">
        <v>159.26478399999999</v>
      </c>
      <c r="H33">
        <v>2147526.34</v>
      </c>
      <c r="I33" t="s">
        <v>190</v>
      </c>
      <c r="J33">
        <v>148.94999999999999</v>
      </c>
      <c r="K33">
        <v>2008441.8</v>
      </c>
      <c r="L33">
        <v>1219492.96</v>
      </c>
      <c r="M33" t="s">
        <v>208</v>
      </c>
      <c r="N33" s="34">
        <v>45412</v>
      </c>
      <c r="O33">
        <v>41</v>
      </c>
    </row>
    <row r="34" spans="1:15" x14ac:dyDescent="0.2">
      <c r="A34" t="s">
        <v>66</v>
      </c>
      <c r="B34" t="s">
        <v>266</v>
      </c>
      <c r="C34" s="57">
        <v>4031879</v>
      </c>
      <c r="D34" s="57">
        <v>403187909</v>
      </c>
      <c r="E34">
        <v>70100</v>
      </c>
      <c r="F34">
        <v>1505979.23</v>
      </c>
      <c r="G34">
        <v>31.211407000000001</v>
      </c>
      <c r="H34">
        <v>2187919.61</v>
      </c>
      <c r="I34" t="s">
        <v>190</v>
      </c>
      <c r="J34">
        <v>29.19</v>
      </c>
      <c r="K34">
        <v>2046219</v>
      </c>
      <c r="L34">
        <v>1320209.9199999999</v>
      </c>
      <c r="M34" t="s">
        <v>208</v>
      </c>
      <c r="N34" s="34">
        <v>45412</v>
      </c>
      <c r="O34">
        <v>41</v>
      </c>
    </row>
    <row r="35" spans="1:15" x14ac:dyDescent="0.2">
      <c r="A35" t="s">
        <v>66</v>
      </c>
      <c r="B35" t="s">
        <v>267</v>
      </c>
      <c r="C35" s="57">
        <v>2989044</v>
      </c>
      <c r="D35" s="57" t="s">
        <v>268</v>
      </c>
      <c r="E35">
        <v>12800</v>
      </c>
      <c r="F35">
        <v>845398.49</v>
      </c>
      <c r="G35">
        <v>75.88</v>
      </c>
      <c r="H35">
        <v>971264</v>
      </c>
      <c r="I35" t="s">
        <v>190</v>
      </c>
      <c r="J35">
        <v>75.88</v>
      </c>
      <c r="K35">
        <v>971264</v>
      </c>
      <c r="L35">
        <v>845398.49</v>
      </c>
      <c r="M35" t="s">
        <v>190</v>
      </c>
      <c r="N35" s="34">
        <v>45412</v>
      </c>
      <c r="O35">
        <v>43</v>
      </c>
    </row>
    <row r="36" spans="1:15" x14ac:dyDescent="0.2">
      <c r="A36" t="s">
        <v>66</v>
      </c>
      <c r="B36" t="s">
        <v>269</v>
      </c>
      <c r="C36" s="57">
        <v>2898957</v>
      </c>
      <c r="D36" s="57">
        <v>892331307</v>
      </c>
      <c r="E36">
        <v>4500</v>
      </c>
      <c r="F36">
        <v>859843.45</v>
      </c>
      <c r="G36">
        <v>227.31</v>
      </c>
      <c r="H36">
        <v>1022895</v>
      </c>
      <c r="I36" t="s">
        <v>190</v>
      </c>
      <c r="J36">
        <v>227.31</v>
      </c>
      <c r="K36">
        <v>1022895</v>
      </c>
      <c r="L36">
        <v>859843.45</v>
      </c>
      <c r="M36" t="s">
        <v>190</v>
      </c>
      <c r="N36" s="34">
        <v>45412</v>
      </c>
      <c r="O36">
        <v>43</v>
      </c>
    </row>
    <row r="37" spans="1:15" x14ac:dyDescent="0.2">
      <c r="A37" t="s">
        <v>66</v>
      </c>
      <c r="B37" t="s">
        <v>270</v>
      </c>
      <c r="C37" s="57">
        <v>2821481</v>
      </c>
      <c r="D37" s="57">
        <v>835699307</v>
      </c>
      <c r="E37">
        <v>36825</v>
      </c>
      <c r="F37">
        <v>1784907.75</v>
      </c>
      <c r="G37">
        <v>82.57</v>
      </c>
      <c r="H37">
        <v>3040640.25</v>
      </c>
      <c r="I37" t="s">
        <v>190</v>
      </c>
      <c r="J37">
        <v>82.57</v>
      </c>
      <c r="K37">
        <v>3040640.25</v>
      </c>
      <c r="L37">
        <v>1784907.75</v>
      </c>
      <c r="M37" t="s">
        <v>190</v>
      </c>
      <c r="N37" s="34">
        <v>45412</v>
      </c>
      <c r="O37">
        <v>43</v>
      </c>
    </row>
    <row r="38" spans="1:15" x14ac:dyDescent="0.2">
      <c r="A38" t="s">
        <v>66</v>
      </c>
      <c r="B38" t="s">
        <v>271</v>
      </c>
      <c r="C38" s="57">
        <v>2775135</v>
      </c>
      <c r="D38" s="57">
        <v>803054204</v>
      </c>
      <c r="E38">
        <v>11024</v>
      </c>
      <c r="F38">
        <v>1139109.92</v>
      </c>
      <c r="G38">
        <v>181.21</v>
      </c>
      <c r="H38">
        <v>1997659.04</v>
      </c>
      <c r="I38" t="s">
        <v>190</v>
      </c>
      <c r="J38">
        <v>181.21</v>
      </c>
      <c r="K38">
        <v>1997659.04</v>
      </c>
      <c r="L38">
        <v>1139109.92</v>
      </c>
      <c r="M38" t="s">
        <v>190</v>
      </c>
      <c r="N38" s="34">
        <v>45412</v>
      </c>
      <c r="O38">
        <v>43</v>
      </c>
    </row>
    <row r="39" spans="1:15" x14ac:dyDescent="0.2">
      <c r="A39" t="s">
        <v>66</v>
      </c>
      <c r="B39" t="s">
        <v>272</v>
      </c>
      <c r="C39" s="57">
        <v>2748472</v>
      </c>
      <c r="D39" s="57" t="s">
        <v>273</v>
      </c>
      <c r="E39">
        <v>1200</v>
      </c>
      <c r="F39">
        <v>51794.04</v>
      </c>
      <c r="G39">
        <v>48.7</v>
      </c>
      <c r="H39">
        <v>58440</v>
      </c>
      <c r="I39" t="s">
        <v>190</v>
      </c>
      <c r="J39">
        <v>48.7</v>
      </c>
      <c r="K39">
        <v>58440</v>
      </c>
      <c r="L39">
        <v>51794.04</v>
      </c>
      <c r="M39" t="s">
        <v>190</v>
      </c>
      <c r="N39" s="34">
        <v>45412</v>
      </c>
      <c r="O39">
        <v>43</v>
      </c>
    </row>
    <row r="40" spans="1:15" x14ac:dyDescent="0.2">
      <c r="A40" t="s">
        <v>66</v>
      </c>
      <c r="B40" t="s">
        <v>274</v>
      </c>
      <c r="C40" s="57">
        <v>2739001</v>
      </c>
      <c r="D40" s="57">
        <v>775781206</v>
      </c>
      <c r="E40">
        <v>278000</v>
      </c>
      <c r="F40">
        <v>1025587.9</v>
      </c>
      <c r="G40">
        <v>5.0999999999999996</v>
      </c>
      <c r="H40">
        <v>1417800</v>
      </c>
      <c r="I40" t="s">
        <v>190</v>
      </c>
      <c r="J40">
        <v>5.0999999999999996</v>
      </c>
      <c r="K40">
        <v>1417800</v>
      </c>
      <c r="L40">
        <v>1025587.9</v>
      </c>
      <c r="M40" t="s">
        <v>190</v>
      </c>
      <c r="N40" s="34">
        <v>45412</v>
      </c>
      <c r="O40">
        <v>43</v>
      </c>
    </row>
    <row r="41" spans="1:15" x14ac:dyDescent="0.2">
      <c r="A41" t="s">
        <v>66</v>
      </c>
      <c r="B41" t="s">
        <v>275</v>
      </c>
      <c r="C41" s="57">
        <v>2704485</v>
      </c>
      <c r="D41" s="57">
        <v>705015105</v>
      </c>
      <c r="E41">
        <v>153000</v>
      </c>
      <c r="F41">
        <v>1537695.9</v>
      </c>
      <c r="G41">
        <v>12.18</v>
      </c>
      <c r="H41">
        <v>1863540</v>
      </c>
      <c r="I41" t="s">
        <v>190</v>
      </c>
      <c r="J41">
        <v>12.18</v>
      </c>
      <c r="K41">
        <v>1863540</v>
      </c>
      <c r="L41">
        <v>1537695.9</v>
      </c>
      <c r="M41" t="s">
        <v>190</v>
      </c>
      <c r="N41" s="34">
        <v>45412</v>
      </c>
      <c r="O41">
        <v>43</v>
      </c>
    </row>
    <row r="42" spans="1:15" x14ac:dyDescent="0.2">
      <c r="A42" t="s">
        <v>66</v>
      </c>
      <c r="B42" t="s">
        <v>276</v>
      </c>
      <c r="C42" s="57">
        <v>2655657</v>
      </c>
      <c r="D42" s="57">
        <v>683715106</v>
      </c>
      <c r="E42">
        <v>41898</v>
      </c>
      <c r="F42">
        <v>1457212.44</v>
      </c>
      <c r="G42">
        <v>35.31</v>
      </c>
      <c r="H42">
        <v>1479418.38</v>
      </c>
      <c r="I42" t="s">
        <v>190</v>
      </c>
      <c r="J42">
        <v>35.31</v>
      </c>
      <c r="K42">
        <v>1479418.38</v>
      </c>
      <c r="L42">
        <v>1457212.44</v>
      </c>
      <c r="M42" t="s">
        <v>190</v>
      </c>
      <c r="N42" s="34">
        <v>45412</v>
      </c>
      <c r="O42">
        <v>41</v>
      </c>
    </row>
    <row r="43" spans="1:15" x14ac:dyDescent="0.2">
      <c r="A43" t="s">
        <v>66</v>
      </c>
      <c r="B43" t="s">
        <v>277</v>
      </c>
      <c r="C43" s="57">
        <v>2651202</v>
      </c>
      <c r="D43" s="57">
        <v>670100205</v>
      </c>
      <c r="E43">
        <v>19600</v>
      </c>
      <c r="F43">
        <v>1846375.97</v>
      </c>
      <c r="G43">
        <v>128.31</v>
      </c>
      <c r="H43">
        <v>2514876</v>
      </c>
      <c r="I43" t="s">
        <v>190</v>
      </c>
      <c r="J43">
        <v>128.31</v>
      </c>
      <c r="K43">
        <v>2514876</v>
      </c>
      <c r="L43">
        <v>1846375.97</v>
      </c>
      <c r="M43" t="s">
        <v>190</v>
      </c>
      <c r="N43" s="34">
        <v>45412</v>
      </c>
      <c r="O43">
        <v>43</v>
      </c>
    </row>
    <row r="44" spans="1:15" x14ac:dyDescent="0.2">
      <c r="A44" t="s">
        <v>66</v>
      </c>
      <c r="B44" t="s">
        <v>278</v>
      </c>
      <c r="C44" s="57">
        <v>2640891</v>
      </c>
      <c r="D44" s="57">
        <v>654902204</v>
      </c>
      <c r="E44">
        <v>207000</v>
      </c>
      <c r="F44">
        <v>657928.80000000005</v>
      </c>
      <c r="G44">
        <v>3.65</v>
      </c>
      <c r="H44">
        <v>755550</v>
      </c>
      <c r="I44" t="s">
        <v>190</v>
      </c>
      <c r="J44">
        <v>3.65</v>
      </c>
      <c r="K44">
        <v>755550</v>
      </c>
      <c r="L44">
        <v>657928.80000000005</v>
      </c>
      <c r="M44" t="s">
        <v>190</v>
      </c>
      <c r="N44" s="34">
        <v>45412</v>
      </c>
      <c r="O44">
        <v>43</v>
      </c>
    </row>
    <row r="45" spans="1:15" x14ac:dyDescent="0.2">
      <c r="A45" t="s">
        <v>66</v>
      </c>
      <c r="B45" t="s">
        <v>279</v>
      </c>
      <c r="C45" s="57">
        <v>2620105</v>
      </c>
      <c r="D45" s="57" t="s">
        <v>280</v>
      </c>
      <c r="E45">
        <v>8600</v>
      </c>
      <c r="F45">
        <v>814701.54</v>
      </c>
      <c r="G45">
        <v>97.13</v>
      </c>
      <c r="H45">
        <v>835318</v>
      </c>
      <c r="I45" t="s">
        <v>190</v>
      </c>
      <c r="J45">
        <v>97.13</v>
      </c>
      <c r="K45">
        <v>835318</v>
      </c>
      <c r="L45">
        <v>814701.54</v>
      </c>
      <c r="M45" t="s">
        <v>190</v>
      </c>
      <c r="N45" s="34">
        <v>45412</v>
      </c>
      <c r="O45">
        <v>43</v>
      </c>
    </row>
    <row r="46" spans="1:15" x14ac:dyDescent="0.2">
      <c r="A46" t="s">
        <v>66</v>
      </c>
      <c r="B46" t="s">
        <v>281</v>
      </c>
      <c r="C46" s="57">
        <v>2615565</v>
      </c>
      <c r="D46" s="57" t="s">
        <v>282</v>
      </c>
      <c r="E46">
        <v>82948</v>
      </c>
      <c r="F46">
        <v>3266980.89</v>
      </c>
      <c r="G46">
        <v>24.13</v>
      </c>
      <c r="H46">
        <v>2001535.24</v>
      </c>
      <c r="I46" t="s">
        <v>190</v>
      </c>
      <c r="J46">
        <v>24.13</v>
      </c>
      <c r="K46">
        <v>2001535.24</v>
      </c>
      <c r="L46">
        <v>3266980.89</v>
      </c>
      <c r="M46" t="s">
        <v>190</v>
      </c>
      <c r="N46" s="34">
        <v>45412</v>
      </c>
      <c r="O46">
        <v>43</v>
      </c>
    </row>
    <row r="47" spans="1:15" x14ac:dyDescent="0.2">
      <c r="A47" t="s">
        <v>66</v>
      </c>
      <c r="B47" t="s">
        <v>283</v>
      </c>
      <c r="C47" s="57">
        <v>2544346</v>
      </c>
      <c r="D47" s="57">
        <v>539439109</v>
      </c>
      <c r="E47">
        <v>500000</v>
      </c>
      <c r="F47">
        <v>1494921.16</v>
      </c>
      <c r="G47">
        <v>2.56</v>
      </c>
      <c r="H47">
        <v>1280000</v>
      </c>
      <c r="I47" t="s">
        <v>190</v>
      </c>
      <c r="J47">
        <v>2.56</v>
      </c>
      <c r="K47">
        <v>1280000</v>
      </c>
      <c r="L47">
        <v>1494921.16</v>
      </c>
      <c r="M47" t="s">
        <v>190</v>
      </c>
      <c r="N47" s="34">
        <v>45412</v>
      </c>
      <c r="O47">
        <v>43</v>
      </c>
    </row>
    <row r="48" spans="1:15" x14ac:dyDescent="0.2">
      <c r="A48" t="s">
        <v>66</v>
      </c>
      <c r="B48" t="s">
        <v>284</v>
      </c>
      <c r="C48" s="57">
        <v>2430025</v>
      </c>
      <c r="D48" s="57">
        <v>861012102</v>
      </c>
      <c r="E48">
        <v>56014</v>
      </c>
      <c r="F48">
        <v>809758.33</v>
      </c>
      <c r="G48">
        <v>39.56</v>
      </c>
      <c r="H48">
        <v>2215913.84</v>
      </c>
      <c r="I48" t="s">
        <v>190</v>
      </c>
      <c r="J48">
        <v>39.56</v>
      </c>
      <c r="K48">
        <v>2215913.84</v>
      </c>
      <c r="L48">
        <v>809758.33</v>
      </c>
      <c r="M48" t="s">
        <v>190</v>
      </c>
      <c r="N48" s="34">
        <v>45412</v>
      </c>
      <c r="O48">
        <v>43</v>
      </c>
    </row>
    <row r="49" spans="1:15" x14ac:dyDescent="0.2">
      <c r="A49" t="s">
        <v>66</v>
      </c>
      <c r="B49" t="s">
        <v>285</v>
      </c>
      <c r="C49" s="57">
        <v>2402444</v>
      </c>
      <c r="D49" s="57">
        <v>686330101</v>
      </c>
      <c r="E49">
        <v>33866</v>
      </c>
      <c r="F49">
        <v>2601768.79</v>
      </c>
      <c r="G49">
        <v>102.57</v>
      </c>
      <c r="H49">
        <v>3473635.62</v>
      </c>
      <c r="I49" t="s">
        <v>190</v>
      </c>
      <c r="J49">
        <v>102.57</v>
      </c>
      <c r="K49">
        <v>3473635.62</v>
      </c>
      <c r="L49">
        <v>2601768.79</v>
      </c>
      <c r="M49" t="s">
        <v>190</v>
      </c>
      <c r="N49" s="34">
        <v>45412</v>
      </c>
      <c r="O49">
        <v>43</v>
      </c>
    </row>
    <row r="50" spans="1:15" x14ac:dyDescent="0.2">
      <c r="A50" t="s">
        <v>66</v>
      </c>
      <c r="B50" t="s">
        <v>286</v>
      </c>
      <c r="C50" s="57">
        <v>2311614</v>
      </c>
      <c r="D50" s="57" t="s">
        <v>287</v>
      </c>
      <c r="E50">
        <v>11986</v>
      </c>
      <c r="F50">
        <v>1471521.22</v>
      </c>
      <c r="G50">
        <v>202.92</v>
      </c>
      <c r="H50">
        <v>2432199.12</v>
      </c>
      <c r="I50" t="s">
        <v>190</v>
      </c>
      <c r="J50">
        <v>202.92</v>
      </c>
      <c r="K50">
        <v>2432199.12</v>
      </c>
      <c r="L50">
        <v>1471521.22</v>
      </c>
      <c r="M50" t="s">
        <v>190</v>
      </c>
      <c r="N50" s="34">
        <v>45412</v>
      </c>
      <c r="O50">
        <v>41</v>
      </c>
    </row>
    <row r="51" spans="1:15" x14ac:dyDescent="0.2">
      <c r="A51" t="s">
        <v>66</v>
      </c>
      <c r="B51" t="s">
        <v>276</v>
      </c>
      <c r="C51" s="57">
        <v>2260824</v>
      </c>
      <c r="D51" s="57">
        <v>683715957</v>
      </c>
      <c r="E51">
        <v>10205</v>
      </c>
      <c r="F51">
        <v>357028.38</v>
      </c>
      <c r="G51">
        <v>35.38232</v>
      </c>
      <c r="H51">
        <v>361076.57</v>
      </c>
      <c r="I51" t="s">
        <v>190</v>
      </c>
      <c r="J51">
        <v>48.61</v>
      </c>
      <c r="K51">
        <v>496065.05</v>
      </c>
      <c r="L51">
        <v>471351.14</v>
      </c>
      <c r="M51" t="s">
        <v>288</v>
      </c>
      <c r="N51" s="34">
        <v>45412</v>
      </c>
      <c r="O51">
        <v>41</v>
      </c>
    </row>
    <row r="52" spans="1:15" x14ac:dyDescent="0.2">
      <c r="A52" t="s">
        <v>66</v>
      </c>
      <c r="B52" t="s">
        <v>289</v>
      </c>
      <c r="C52" s="63">
        <v>2181334</v>
      </c>
      <c r="D52" s="57" t="s">
        <v>290</v>
      </c>
      <c r="E52">
        <v>16292</v>
      </c>
      <c r="F52">
        <v>1737704.72</v>
      </c>
      <c r="G52">
        <v>149.41999999999999</v>
      </c>
      <c r="H52">
        <v>2434350.64</v>
      </c>
      <c r="I52" t="s">
        <v>190</v>
      </c>
      <c r="J52">
        <v>149.41999999999999</v>
      </c>
      <c r="K52">
        <v>2434350.64</v>
      </c>
      <c r="L52">
        <v>1737704.72</v>
      </c>
      <c r="M52" t="s">
        <v>190</v>
      </c>
      <c r="N52" s="34">
        <v>45412</v>
      </c>
      <c r="O52">
        <v>41</v>
      </c>
    </row>
    <row r="53" spans="1:15" x14ac:dyDescent="0.2">
      <c r="A53" t="s">
        <v>66</v>
      </c>
      <c r="B53" t="s">
        <v>291</v>
      </c>
      <c r="C53" s="57">
        <v>2125097</v>
      </c>
      <c r="D53" s="57">
        <v>124765108</v>
      </c>
      <c r="E53">
        <v>44304</v>
      </c>
      <c r="F53">
        <v>896269.92</v>
      </c>
      <c r="G53">
        <v>19.29</v>
      </c>
      <c r="H53">
        <v>854624.16</v>
      </c>
      <c r="I53" t="s">
        <v>190</v>
      </c>
      <c r="J53">
        <v>19.29</v>
      </c>
      <c r="K53">
        <v>854624.16</v>
      </c>
      <c r="L53">
        <v>896269.92</v>
      </c>
      <c r="M53" t="s">
        <v>190</v>
      </c>
      <c r="N53" s="34">
        <v>45412</v>
      </c>
      <c r="O53">
        <v>41</v>
      </c>
    </row>
    <row r="54" spans="1:15" x14ac:dyDescent="0.2">
      <c r="A54" t="s">
        <v>66</v>
      </c>
      <c r="B54" t="s">
        <v>292</v>
      </c>
      <c r="C54" s="57">
        <v>2124533</v>
      </c>
      <c r="D54" s="57">
        <v>878742204</v>
      </c>
      <c r="E54">
        <v>35702</v>
      </c>
      <c r="F54">
        <v>797582.68</v>
      </c>
      <c r="G54">
        <v>49.19</v>
      </c>
      <c r="H54">
        <v>1756181.38</v>
      </c>
      <c r="I54" t="s">
        <v>190</v>
      </c>
      <c r="J54">
        <v>49.19</v>
      </c>
      <c r="K54">
        <v>1756181.38</v>
      </c>
      <c r="L54">
        <v>797582.68</v>
      </c>
      <c r="M54" t="s">
        <v>190</v>
      </c>
      <c r="N54" s="34">
        <v>45412</v>
      </c>
      <c r="O54">
        <v>41</v>
      </c>
    </row>
    <row r="55" spans="1:15" x14ac:dyDescent="0.2">
      <c r="A55" t="s">
        <v>66</v>
      </c>
      <c r="B55" t="s">
        <v>293</v>
      </c>
      <c r="C55" s="57">
        <v>2031730</v>
      </c>
      <c r="D55" s="57">
        <v>294821608</v>
      </c>
      <c r="E55">
        <v>98693</v>
      </c>
      <c r="F55">
        <v>823582.21</v>
      </c>
      <c r="G55">
        <v>5.0199999999999996</v>
      </c>
      <c r="H55">
        <v>495438.86</v>
      </c>
      <c r="I55" t="s">
        <v>190</v>
      </c>
      <c r="J55">
        <v>5.0199999999999996</v>
      </c>
      <c r="K55">
        <v>495438.86</v>
      </c>
      <c r="L55">
        <v>823582.21</v>
      </c>
      <c r="M55" t="s">
        <v>190</v>
      </c>
      <c r="N55" s="34">
        <v>45412</v>
      </c>
      <c r="O55">
        <v>43</v>
      </c>
    </row>
    <row r="56" spans="1:15" x14ac:dyDescent="0.2">
      <c r="A56" t="s">
        <v>66</v>
      </c>
      <c r="B56" t="s">
        <v>294</v>
      </c>
      <c r="C56" s="57" t="s">
        <v>295</v>
      </c>
      <c r="D56" s="57" t="s">
        <v>296</v>
      </c>
      <c r="E56">
        <v>137250</v>
      </c>
      <c r="F56">
        <v>1621131.45</v>
      </c>
      <c r="G56">
        <v>12.190937999999999</v>
      </c>
      <c r="H56">
        <v>1673206.23</v>
      </c>
      <c r="I56" t="s">
        <v>190</v>
      </c>
      <c r="J56">
        <v>9.7360000000000007</v>
      </c>
      <c r="K56">
        <v>1336266</v>
      </c>
      <c r="L56">
        <v>1251966.79</v>
      </c>
      <c r="M56" t="s">
        <v>235</v>
      </c>
      <c r="N56" s="34">
        <v>45412</v>
      </c>
      <c r="O56">
        <v>41</v>
      </c>
    </row>
    <row r="57" spans="1:15" x14ac:dyDescent="0.2">
      <c r="A57" t="s">
        <v>66</v>
      </c>
      <c r="B57" t="s">
        <v>297</v>
      </c>
      <c r="C57" s="57" t="s">
        <v>229</v>
      </c>
      <c r="D57" s="57" t="s">
        <v>229</v>
      </c>
      <c r="E57">
        <v>53067.69</v>
      </c>
      <c r="F57">
        <v>58134.07</v>
      </c>
      <c r="G57">
        <v>1.0903339999999999</v>
      </c>
      <c r="H57">
        <v>57861.52</v>
      </c>
      <c r="I57" t="s">
        <v>190</v>
      </c>
      <c r="J57">
        <v>1</v>
      </c>
      <c r="K57">
        <v>53067.69</v>
      </c>
      <c r="L57">
        <v>53067.69</v>
      </c>
      <c r="M57" t="s">
        <v>229</v>
      </c>
      <c r="N57" s="34">
        <v>45412</v>
      </c>
      <c r="O57" t="s">
        <v>298</v>
      </c>
    </row>
    <row r="58" spans="1:15" x14ac:dyDescent="0.2">
      <c r="A58" t="s">
        <v>66</v>
      </c>
      <c r="B58" t="s">
        <v>299</v>
      </c>
      <c r="C58" s="57" t="s">
        <v>300</v>
      </c>
      <c r="D58" s="57" t="s">
        <v>300</v>
      </c>
      <c r="E58">
        <v>1728261.55</v>
      </c>
      <c r="F58">
        <v>1728261.55</v>
      </c>
      <c r="G58">
        <v>100</v>
      </c>
      <c r="H58">
        <v>1728261.55</v>
      </c>
      <c r="I58" t="s">
        <v>190</v>
      </c>
      <c r="J58">
        <v>100</v>
      </c>
      <c r="K58">
        <v>1728261.55</v>
      </c>
      <c r="L58">
        <v>1728261.55</v>
      </c>
      <c r="M58" t="s">
        <v>190</v>
      </c>
      <c r="N58" s="34">
        <v>45412</v>
      </c>
      <c r="O58" t="s">
        <v>301</v>
      </c>
    </row>
    <row r="59" spans="1:15" x14ac:dyDescent="0.2">
      <c r="A59" t="s">
        <v>66</v>
      </c>
      <c r="B59" t="s">
        <v>302</v>
      </c>
      <c r="C59" s="57" t="s">
        <v>208</v>
      </c>
      <c r="D59" s="57" t="s">
        <v>208</v>
      </c>
      <c r="E59">
        <v>104.06</v>
      </c>
      <c r="F59">
        <v>112.89</v>
      </c>
      <c r="G59">
        <v>1.06925</v>
      </c>
      <c r="H59">
        <v>111.27</v>
      </c>
      <c r="I59" t="s">
        <v>190</v>
      </c>
      <c r="J59">
        <v>1</v>
      </c>
      <c r="K59">
        <v>104.06</v>
      </c>
      <c r="L59">
        <v>104.06</v>
      </c>
      <c r="M59" t="s">
        <v>208</v>
      </c>
      <c r="N59" s="34">
        <v>45412</v>
      </c>
      <c r="O59" t="s">
        <v>298</v>
      </c>
    </row>
    <row r="60" spans="1:15" x14ac:dyDescent="0.2">
      <c r="N60" s="34"/>
    </row>
    <row r="61" spans="1:15" x14ac:dyDescent="0.2">
      <c r="N61" s="34"/>
    </row>
    <row r="62" spans="1:15" x14ac:dyDescent="0.2">
      <c r="N62" s="34"/>
    </row>
    <row r="63" spans="1:15" x14ac:dyDescent="0.2">
      <c r="N63" s="34"/>
    </row>
    <row r="64" spans="1:15" x14ac:dyDescent="0.2">
      <c r="N64" s="34"/>
    </row>
    <row r="65" spans="1:8" x14ac:dyDescent="0.2">
      <c r="A65" s="31"/>
      <c r="B65" s="31"/>
      <c r="C65" s="64"/>
      <c r="H65" s="31"/>
    </row>
    <row r="66" spans="1:8" x14ac:dyDescent="0.2">
      <c r="A66" s="31"/>
      <c r="B66" s="31"/>
      <c r="C66" s="64"/>
      <c r="H66" s="31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67"/>
  <sheetViews>
    <sheetView zoomScaleNormal="100" workbookViewId="0"/>
  </sheetViews>
  <sheetFormatPr defaultRowHeight="12.75" x14ac:dyDescent="0.2"/>
  <cols>
    <col min="1" max="1" width="58.7109375" style="58" customWidth="1"/>
    <col min="2" max="2" width="11.140625" style="59" customWidth="1"/>
    <col min="3" max="3" width="13.85546875" style="58" customWidth="1"/>
    <col min="4" max="4" width="13.85546875" style="59" customWidth="1"/>
    <col min="5" max="5" width="14.28515625" style="58" customWidth="1"/>
    <col min="6" max="11" width="12.140625" style="58" customWidth="1"/>
    <col min="12" max="16" width="8.140625" style="58" customWidth="1"/>
  </cols>
  <sheetData>
    <row r="1" spans="1:16" x14ac:dyDescent="0.2">
      <c r="A1" s="61" t="s">
        <v>94</v>
      </c>
      <c r="B1" s="62" t="s">
        <v>81</v>
      </c>
      <c r="C1" s="61" t="s">
        <v>95</v>
      </c>
      <c r="D1" s="62" t="s">
        <v>82</v>
      </c>
      <c r="E1" s="61" t="s">
        <v>96</v>
      </c>
      <c r="F1" s="61" t="s">
        <v>97</v>
      </c>
      <c r="G1" s="61" t="s">
        <v>0</v>
      </c>
      <c r="H1" s="61" t="s">
        <v>98</v>
      </c>
      <c r="I1" s="61" t="s">
        <v>83</v>
      </c>
      <c r="J1" s="61" t="s">
        <v>99</v>
      </c>
      <c r="K1" s="61" t="s">
        <v>100</v>
      </c>
      <c r="L1" s="61" t="s">
        <v>101</v>
      </c>
      <c r="M1" s="61" t="s">
        <v>102</v>
      </c>
      <c r="N1" s="61" t="s">
        <v>103</v>
      </c>
      <c r="O1" s="61" t="s">
        <v>104</v>
      </c>
      <c r="P1" s="61" t="s">
        <v>105</v>
      </c>
    </row>
    <row r="2" spans="1:16" x14ac:dyDescent="0.2">
      <c r="A2" s="58" t="s">
        <v>303</v>
      </c>
      <c r="B2" s="59">
        <v>2704485</v>
      </c>
      <c r="C2" s="58">
        <v>30398.5</v>
      </c>
      <c r="D2" s="59">
        <v>705015105</v>
      </c>
      <c r="E2" s="58">
        <v>0.198683</v>
      </c>
      <c r="F2" s="60">
        <v>45420</v>
      </c>
      <c r="G2" s="58" t="s">
        <v>66</v>
      </c>
      <c r="H2" s="58" t="s">
        <v>304</v>
      </c>
      <c r="I2" s="58">
        <v>153000</v>
      </c>
      <c r="J2" s="58">
        <v>30398.5</v>
      </c>
      <c r="K2" s="58">
        <v>30398.5</v>
      </c>
      <c r="L2" s="58">
        <v>0</v>
      </c>
      <c r="M2" s="58">
        <v>0</v>
      </c>
      <c r="N2" s="58" t="s">
        <v>190</v>
      </c>
      <c r="O2" s="58">
        <v>0</v>
      </c>
      <c r="P2" s="58" t="s">
        <v>305</v>
      </c>
    </row>
    <row r="3" spans="1:16" x14ac:dyDescent="0.2">
      <c r="A3" s="58" t="s">
        <v>306</v>
      </c>
      <c r="B3" s="59">
        <v>2311614</v>
      </c>
      <c r="C3" s="58">
        <v>5993</v>
      </c>
      <c r="D3" s="59" t="s">
        <v>287</v>
      </c>
      <c r="E3" s="58">
        <v>0.5</v>
      </c>
      <c r="F3" s="60">
        <v>45418</v>
      </c>
      <c r="G3" s="58" t="s">
        <v>66</v>
      </c>
      <c r="H3" s="58" t="s">
        <v>304</v>
      </c>
      <c r="I3" s="58">
        <v>11986</v>
      </c>
      <c r="J3" s="58">
        <v>4494.75</v>
      </c>
      <c r="K3" s="58">
        <v>4494.75</v>
      </c>
      <c r="L3" s="58">
        <v>0</v>
      </c>
      <c r="M3" s="58">
        <v>0</v>
      </c>
      <c r="N3" s="58" t="s">
        <v>190</v>
      </c>
      <c r="O3" s="58">
        <v>0</v>
      </c>
      <c r="P3" s="58" t="s">
        <v>305</v>
      </c>
    </row>
    <row r="4" spans="1:16" x14ac:dyDescent="0.2">
      <c r="A4" s="58" t="s">
        <v>307</v>
      </c>
      <c r="B4" s="59">
        <v>6986041</v>
      </c>
      <c r="C4" s="58">
        <v>10184.66</v>
      </c>
      <c r="D4" s="59">
        <v>698604006</v>
      </c>
      <c r="E4" s="58">
        <v>32</v>
      </c>
      <c r="F4" s="58">
        <v>45420</v>
      </c>
      <c r="G4" s="58" t="s">
        <v>66</v>
      </c>
      <c r="H4" s="58" t="s">
        <v>304</v>
      </c>
      <c r="I4" s="58">
        <v>48000</v>
      </c>
      <c r="J4" s="58">
        <v>10184.66</v>
      </c>
      <c r="K4" s="58">
        <v>10184.66</v>
      </c>
      <c r="L4" s="58">
        <v>0</v>
      </c>
      <c r="M4" s="58">
        <v>0</v>
      </c>
      <c r="N4" s="58" t="s">
        <v>259</v>
      </c>
      <c r="O4" s="58">
        <v>0</v>
      </c>
      <c r="P4" s="58" t="s">
        <v>305</v>
      </c>
    </row>
    <row r="5" spans="1:16" x14ac:dyDescent="0.2">
      <c r="A5" s="58" t="s">
        <v>308</v>
      </c>
      <c r="B5" s="59" t="s">
        <v>295</v>
      </c>
      <c r="C5" s="58">
        <v>27296.240000000002</v>
      </c>
      <c r="D5" s="59" t="s">
        <v>296</v>
      </c>
      <c r="E5" s="58">
        <v>0.157</v>
      </c>
      <c r="F5" s="58">
        <v>45415</v>
      </c>
      <c r="G5" s="58" t="s">
        <v>66</v>
      </c>
      <c r="H5" s="58" t="s">
        <v>304</v>
      </c>
      <c r="I5" s="58">
        <v>137250</v>
      </c>
      <c r="J5" s="58">
        <v>27296.240000000002</v>
      </c>
      <c r="K5" s="58">
        <v>27296.240000000002</v>
      </c>
      <c r="L5" s="58">
        <v>0</v>
      </c>
      <c r="M5" s="58">
        <v>0</v>
      </c>
      <c r="N5" s="58" t="s">
        <v>235</v>
      </c>
      <c r="O5" s="58">
        <v>0</v>
      </c>
      <c r="P5" s="58" t="s">
        <v>305</v>
      </c>
    </row>
    <row r="6" spans="1:16" x14ac:dyDescent="0.2">
      <c r="A6" s="58" t="s">
        <v>309</v>
      </c>
      <c r="B6" s="59">
        <v>4741844</v>
      </c>
      <c r="C6" s="58">
        <v>0</v>
      </c>
      <c r="D6" s="59">
        <v>474184900</v>
      </c>
      <c r="E6" s="58">
        <v>1.25</v>
      </c>
      <c r="F6" s="58">
        <v>43587</v>
      </c>
      <c r="G6" s="58" t="s">
        <v>66</v>
      </c>
      <c r="H6" s="58" t="s">
        <v>304</v>
      </c>
      <c r="I6" s="58">
        <v>13484</v>
      </c>
      <c r="J6" s="58">
        <v>0</v>
      </c>
      <c r="K6" s="58">
        <v>0</v>
      </c>
      <c r="L6" s="58">
        <v>0</v>
      </c>
      <c r="M6" s="58">
        <v>0</v>
      </c>
      <c r="N6" s="58" t="s">
        <v>208</v>
      </c>
      <c r="O6" s="58">
        <v>1825</v>
      </c>
      <c r="P6" s="58" t="s">
        <v>305</v>
      </c>
    </row>
    <row r="7" spans="1:16" x14ac:dyDescent="0.2">
      <c r="A7" s="58" t="s">
        <v>309</v>
      </c>
      <c r="B7" s="59">
        <v>4741844</v>
      </c>
      <c r="C7" s="58">
        <v>0</v>
      </c>
      <c r="D7" s="59">
        <v>474184900</v>
      </c>
      <c r="E7" s="58">
        <v>1.3</v>
      </c>
      <c r="F7" s="58">
        <v>43985</v>
      </c>
      <c r="G7" s="58" t="s">
        <v>66</v>
      </c>
      <c r="H7" s="58" t="s">
        <v>304</v>
      </c>
      <c r="I7" s="58">
        <v>13484</v>
      </c>
      <c r="J7" s="58">
        <v>0</v>
      </c>
      <c r="K7" s="58">
        <v>0</v>
      </c>
      <c r="L7" s="58">
        <v>0</v>
      </c>
      <c r="M7" s="58">
        <v>0</v>
      </c>
      <c r="N7" s="58" t="s">
        <v>208</v>
      </c>
      <c r="O7" s="58">
        <v>1427</v>
      </c>
      <c r="P7" s="58" t="s">
        <v>305</v>
      </c>
    </row>
    <row r="8" spans="1:16" x14ac:dyDescent="0.2">
      <c r="A8" s="58" t="s">
        <v>309</v>
      </c>
      <c r="B8" s="59">
        <v>4741844</v>
      </c>
      <c r="C8" s="58">
        <v>0</v>
      </c>
      <c r="D8" s="59">
        <v>474184900</v>
      </c>
      <c r="E8" s="58">
        <v>1.4</v>
      </c>
      <c r="F8" s="58">
        <v>44314</v>
      </c>
      <c r="G8" s="58" t="s">
        <v>66</v>
      </c>
      <c r="H8" s="58" t="s">
        <v>304</v>
      </c>
      <c r="I8" s="58">
        <v>13484</v>
      </c>
      <c r="J8" s="58">
        <v>0</v>
      </c>
      <c r="K8" s="58">
        <v>0</v>
      </c>
      <c r="L8" s="58">
        <v>0</v>
      </c>
      <c r="M8" s="58">
        <v>0</v>
      </c>
      <c r="N8" s="58" t="s">
        <v>208</v>
      </c>
      <c r="O8" s="58">
        <v>1098</v>
      </c>
      <c r="P8" s="58" t="s">
        <v>305</v>
      </c>
    </row>
    <row r="9" spans="1:16" x14ac:dyDescent="0.2">
      <c r="A9" s="58" t="s">
        <v>309</v>
      </c>
      <c r="B9" s="59">
        <v>4741844</v>
      </c>
      <c r="C9" s="58">
        <v>0</v>
      </c>
      <c r="D9" s="59">
        <v>474184900</v>
      </c>
      <c r="E9" s="58">
        <v>1.85</v>
      </c>
      <c r="F9" s="58">
        <v>44678</v>
      </c>
      <c r="G9" s="58" t="s">
        <v>66</v>
      </c>
      <c r="H9" s="58" t="s">
        <v>304</v>
      </c>
      <c r="I9" s="58">
        <v>13484</v>
      </c>
      <c r="J9" s="58">
        <v>0</v>
      </c>
      <c r="K9" s="58">
        <v>0</v>
      </c>
      <c r="L9" s="58">
        <v>0</v>
      </c>
      <c r="M9" s="58">
        <v>0</v>
      </c>
      <c r="N9" s="58" t="s">
        <v>208</v>
      </c>
      <c r="O9" s="58">
        <v>735</v>
      </c>
      <c r="P9" s="58" t="s">
        <v>305</v>
      </c>
    </row>
    <row r="10" spans="1:16" x14ac:dyDescent="0.2">
      <c r="A10" s="58" t="s">
        <v>309</v>
      </c>
      <c r="B10" s="59">
        <v>4741844</v>
      </c>
      <c r="C10" s="58">
        <v>0</v>
      </c>
      <c r="D10" s="59">
        <v>474184900</v>
      </c>
      <c r="E10" s="58">
        <v>2.2000000000000002</v>
      </c>
      <c r="F10" s="58">
        <v>45050</v>
      </c>
      <c r="G10" s="58" t="s">
        <v>66</v>
      </c>
      <c r="H10" s="58" t="s">
        <v>304</v>
      </c>
      <c r="I10" s="58">
        <v>13484</v>
      </c>
      <c r="J10" s="58">
        <v>0</v>
      </c>
      <c r="K10" s="58">
        <v>0</v>
      </c>
      <c r="L10" s="58">
        <v>0</v>
      </c>
      <c r="M10" s="58">
        <v>0</v>
      </c>
      <c r="N10" s="58" t="s">
        <v>208</v>
      </c>
      <c r="O10" s="58">
        <v>363</v>
      </c>
      <c r="P10" s="58" t="s">
        <v>305</v>
      </c>
    </row>
    <row r="11" spans="1:16" x14ac:dyDescent="0.2">
      <c r="A11" s="58" t="s">
        <v>309</v>
      </c>
      <c r="B11" s="59">
        <v>4741844</v>
      </c>
      <c r="C11" s="58">
        <v>31779.91</v>
      </c>
      <c r="D11" s="59">
        <v>474184900</v>
      </c>
      <c r="E11" s="58">
        <v>2.2000000000000002</v>
      </c>
      <c r="F11" s="58">
        <v>45414</v>
      </c>
      <c r="G11" s="58" t="s">
        <v>66</v>
      </c>
      <c r="H11" s="58" t="s">
        <v>304</v>
      </c>
      <c r="I11" s="58">
        <v>13484</v>
      </c>
      <c r="J11" s="58">
        <v>23397.96</v>
      </c>
      <c r="K11" s="58">
        <v>23397.96</v>
      </c>
      <c r="L11" s="58">
        <v>0</v>
      </c>
      <c r="M11" s="58">
        <v>0</v>
      </c>
      <c r="N11" s="58" t="s">
        <v>208</v>
      </c>
      <c r="O11" s="58">
        <v>0</v>
      </c>
      <c r="P11" s="58" t="s">
        <v>305</v>
      </c>
    </row>
    <row r="12" spans="1:16" x14ac:dyDescent="0.2">
      <c r="A12" s="58" t="s">
        <v>310</v>
      </c>
      <c r="B12" s="59">
        <v>6054603</v>
      </c>
      <c r="C12" s="58">
        <v>14057.95</v>
      </c>
      <c r="D12" s="59">
        <v>605460005</v>
      </c>
      <c r="E12" s="58">
        <v>18</v>
      </c>
      <c r="F12" s="58">
        <v>45469</v>
      </c>
      <c r="G12" s="58" t="s">
        <v>66</v>
      </c>
      <c r="H12" s="58" t="s">
        <v>304</v>
      </c>
      <c r="I12" s="58">
        <v>118200</v>
      </c>
      <c r="J12" s="58">
        <v>14057.95</v>
      </c>
      <c r="K12" s="58">
        <v>14057.95</v>
      </c>
      <c r="L12" s="58">
        <v>0</v>
      </c>
      <c r="M12" s="58">
        <v>0</v>
      </c>
      <c r="N12" s="58" t="s">
        <v>259</v>
      </c>
      <c r="O12" s="58">
        <v>0</v>
      </c>
      <c r="P12" s="58" t="s">
        <v>305</v>
      </c>
    </row>
    <row r="13" spans="1:16" x14ac:dyDescent="0.2">
      <c r="A13" s="58" t="s">
        <v>311</v>
      </c>
      <c r="B13" s="59">
        <v>6555805</v>
      </c>
      <c r="C13" s="58">
        <v>9608.69</v>
      </c>
      <c r="D13" s="59">
        <v>655580009</v>
      </c>
      <c r="E13" s="58">
        <v>47</v>
      </c>
      <c r="F13" s="58">
        <v>45470</v>
      </c>
      <c r="G13" s="58" t="s">
        <v>66</v>
      </c>
      <c r="H13" s="58" t="s">
        <v>304</v>
      </c>
      <c r="I13" s="58">
        <v>30941</v>
      </c>
      <c r="J13" s="58">
        <v>9608.69</v>
      </c>
      <c r="K13" s="58">
        <v>9608.69</v>
      </c>
      <c r="L13" s="58">
        <v>0</v>
      </c>
      <c r="M13" s="58">
        <v>0</v>
      </c>
      <c r="N13" s="58" t="s">
        <v>259</v>
      </c>
      <c r="O13" s="58">
        <v>0</v>
      </c>
      <c r="P13" s="58" t="s">
        <v>305</v>
      </c>
    </row>
    <row r="14" spans="1:16" x14ac:dyDescent="0.2">
      <c r="A14" s="58" t="s">
        <v>312</v>
      </c>
      <c r="B14" s="59">
        <v>6640682</v>
      </c>
      <c r="C14" s="58">
        <v>6395.98</v>
      </c>
      <c r="D14" s="59">
        <v>664068004</v>
      </c>
      <c r="E14" s="58">
        <v>40</v>
      </c>
      <c r="F14" s="58">
        <v>45446</v>
      </c>
      <c r="G14" s="58" t="s">
        <v>66</v>
      </c>
      <c r="H14" s="58" t="s">
        <v>304</v>
      </c>
      <c r="I14" s="58">
        <v>24200</v>
      </c>
      <c r="J14" s="58">
        <v>6395.98</v>
      </c>
      <c r="K14" s="58">
        <v>6395.98</v>
      </c>
      <c r="L14" s="58">
        <v>0</v>
      </c>
      <c r="M14" s="58">
        <v>0</v>
      </c>
      <c r="N14" s="58" t="s">
        <v>259</v>
      </c>
      <c r="O14" s="58">
        <v>0</v>
      </c>
      <c r="P14" s="58" t="s">
        <v>305</v>
      </c>
    </row>
    <row r="15" spans="1:16" x14ac:dyDescent="0.2">
      <c r="A15" s="58" t="s">
        <v>313</v>
      </c>
      <c r="B15" s="59">
        <v>5889505</v>
      </c>
      <c r="C15" s="58">
        <v>0</v>
      </c>
      <c r="D15" s="59">
        <v>588950907</v>
      </c>
      <c r="E15" s="58">
        <v>0.22</v>
      </c>
      <c r="F15" s="58">
        <v>44257</v>
      </c>
      <c r="G15" s="58" t="s">
        <v>66</v>
      </c>
      <c r="H15" s="58" t="s">
        <v>304</v>
      </c>
      <c r="I15" s="58">
        <v>105988</v>
      </c>
      <c r="J15" s="58">
        <v>0</v>
      </c>
      <c r="K15" s="58">
        <v>0</v>
      </c>
      <c r="L15" s="58">
        <v>0</v>
      </c>
      <c r="M15" s="58">
        <v>0</v>
      </c>
      <c r="N15" s="58" t="s">
        <v>208</v>
      </c>
      <c r="O15" s="58">
        <v>1155</v>
      </c>
      <c r="P15" s="58" t="s">
        <v>305</v>
      </c>
    </row>
    <row r="16" spans="1:16" x14ac:dyDescent="0.2">
      <c r="A16" s="58" t="s">
        <v>313</v>
      </c>
      <c r="B16" s="59">
        <v>5889505</v>
      </c>
      <c r="C16" s="58">
        <v>0</v>
      </c>
      <c r="D16" s="59">
        <v>588950907</v>
      </c>
      <c r="E16" s="58">
        <v>0.27</v>
      </c>
      <c r="F16" s="58">
        <v>43522</v>
      </c>
      <c r="G16" s="58" t="s">
        <v>66</v>
      </c>
      <c r="H16" s="58" t="s">
        <v>304</v>
      </c>
      <c r="I16" s="58">
        <v>105988</v>
      </c>
      <c r="J16" s="58">
        <v>0</v>
      </c>
      <c r="K16" s="58">
        <v>0</v>
      </c>
      <c r="L16" s="58">
        <v>0</v>
      </c>
      <c r="M16" s="58">
        <v>0</v>
      </c>
      <c r="N16" s="58" t="s">
        <v>208</v>
      </c>
      <c r="O16" s="58">
        <v>1890</v>
      </c>
      <c r="P16" s="58" t="s">
        <v>305</v>
      </c>
    </row>
    <row r="17" spans="1:16" x14ac:dyDescent="0.2">
      <c r="A17" s="58" t="s">
        <v>313</v>
      </c>
      <c r="B17" s="59">
        <v>5889505</v>
      </c>
      <c r="C17" s="58">
        <v>0</v>
      </c>
      <c r="D17" s="59">
        <v>588950907</v>
      </c>
      <c r="E17" s="58">
        <v>0.27</v>
      </c>
      <c r="F17" s="58">
        <v>43886</v>
      </c>
      <c r="G17" s="58" t="s">
        <v>66</v>
      </c>
      <c r="H17" s="58" t="s">
        <v>304</v>
      </c>
      <c r="I17" s="58">
        <v>105988</v>
      </c>
      <c r="J17" s="58">
        <v>0</v>
      </c>
      <c r="K17" s="58">
        <v>0</v>
      </c>
      <c r="L17" s="58">
        <v>0</v>
      </c>
      <c r="M17" s="58">
        <v>0</v>
      </c>
      <c r="N17" s="58" t="s">
        <v>208</v>
      </c>
      <c r="O17" s="58">
        <v>1526</v>
      </c>
      <c r="P17" s="58" t="s">
        <v>305</v>
      </c>
    </row>
    <row r="18" spans="1:16" x14ac:dyDescent="0.2">
      <c r="A18" s="58" t="s">
        <v>313</v>
      </c>
      <c r="B18" s="59">
        <v>5889505</v>
      </c>
      <c r="C18" s="58">
        <v>0</v>
      </c>
      <c r="D18" s="59">
        <v>588950907</v>
      </c>
      <c r="E18" s="58">
        <v>0.27</v>
      </c>
      <c r="F18" s="58">
        <v>44614</v>
      </c>
      <c r="G18" s="58" t="s">
        <v>66</v>
      </c>
      <c r="H18" s="58" t="s">
        <v>304</v>
      </c>
      <c r="I18" s="58">
        <v>105988</v>
      </c>
      <c r="J18" s="58">
        <v>0</v>
      </c>
      <c r="K18" s="58">
        <v>0</v>
      </c>
      <c r="L18" s="58">
        <v>0</v>
      </c>
      <c r="M18" s="58">
        <v>0</v>
      </c>
      <c r="N18" s="58" t="s">
        <v>208</v>
      </c>
      <c r="O18" s="58">
        <v>799</v>
      </c>
      <c r="P18" s="58" t="s">
        <v>305</v>
      </c>
    </row>
    <row r="19" spans="1:16" x14ac:dyDescent="0.2">
      <c r="A19" s="58" t="s">
        <v>313</v>
      </c>
      <c r="B19" s="59">
        <v>5889505</v>
      </c>
      <c r="C19" s="58">
        <v>0</v>
      </c>
      <c r="D19" s="59">
        <v>588950907</v>
      </c>
      <c r="E19" s="58">
        <v>0.32</v>
      </c>
      <c r="F19" s="58">
        <v>44978</v>
      </c>
      <c r="G19" s="58" t="s">
        <v>66</v>
      </c>
      <c r="H19" s="58" t="s">
        <v>304</v>
      </c>
      <c r="I19" s="58">
        <v>105988</v>
      </c>
      <c r="J19" s="58">
        <v>0</v>
      </c>
      <c r="K19" s="58">
        <v>0</v>
      </c>
      <c r="L19" s="58">
        <v>0</v>
      </c>
      <c r="M19" s="58">
        <v>0</v>
      </c>
      <c r="N19" s="58" t="s">
        <v>208</v>
      </c>
      <c r="O19" s="58">
        <v>435</v>
      </c>
      <c r="P19" s="58" t="s">
        <v>305</v>
      </c>
    </row>
    <row r="20" spans="1:16" x14ac:dyDescent="0.2">
      <c r="A20" s="58" t="s">
        <v>313</v>
      </c>
      <c r="B20" s="59">
        <v>5889505</v>
      </c>
      <c r="C20" s="58">
        <v>0</v>
      </c>
      <c r="D20" s="59">
        <v>588950907</v>
      </c>
      <c r="E20" s="58">
        <v>0.35</v>
      </c>
      <c r="F20" s="58">
        <v>45350</v>
      </c>
      <c r="G20" s="58" t="s">
        <v>66</v>
      </c>
      <c r="H20" s="58" t="s">
        <v>304</v>
      </c>
      <c r="I20" s="58">
        <v>93988</v>
      </c>
      <c r="J20" s="58">
        <v>0</v>
      </c>
      <c r="K20" s="58">
        <v>0</v>
      </c>
      <c r="L20" s="58">
        <v>0</v>
      </c>
      <c r="M20" s="58">
        <v>0</v>
      </c>
      <c r="N20" s="58" t="s">
        <v>208</v>
      </c>
      <c r="O20" s="58">
        <v>63</v>
      </c>
      <c r="P20" s="58" t="s">
        <v>305</v>
      </c>
    </row>
    <row r="21" spans="1:16" x14ac:dyDescent="0.2">
      <c r="A21" s="58" t="s">
        <v>314</v>
      </c>
      <c r="B21" s="59">
        <v>2640891</v>
      </c>
      <c r="C21" s="58">
        <v>0</v>
      </c>
      <c r="D21" s="59">
        <v>654902204</v>
      </c>
      <c r="E21" s="58">
        <v>3.2751000000000002E-2</v>
      </c>
      <c r="F21" s="58">
        <v>45146</v>
      </c>
      <c r="G21" s="58" t="s">
        <v>66</v>
      </c>
      <c r="H21" s="58" t="s">
        <v>304</v>
      </c>
      <c r="I21" s="58">
        <v>330000</v>
      </c>
      <c r="J21" s="58">
        <v>0</v>
      </c>
      <c r="K21" s="58">
        <v>0</v>
      </c>
      <c r="L21" s="58">
        <v>0</v>
      </c>
      <c r="M21" s="58">
        <v>0</v>
      </c>
      <c r="N21" s="58" t="s">
        <v>190</v>
      </c>
      <c r="O21" s="58">
        <v>267</v>
      </c>
      <c r="P21" s="58" t="s">
        <v>305</v>
      </c>
    </row>
    <row r="22" spans="1:16" x14ac:dyDescent="0.2">
      <c r="A22" s="58" t="s">
        <v>314</v>
      </c>
      <c r="B22" s="59">
        <v>2640891</v>
      </c>
      <c r="C22" s="58">
        <v>8828.14</v>
      </c>
      <c r="D22" s="59">
        <v>654902204</v>
      </c>
      <c r="E22" s="58">
        <v>4.2647999999999998E-2</v>
      </c>
      <c r="F22" s="58">
        <v>45420</v>
      </c>
      <c r="G22" s="58" t="s">
        <v>66</v>
      </c>
      <c r="H22" s="58" t="s">
        <v>304</v>
      </c>
      <c r="I22" s="58">
        <v>207000</v>
      </c>
      <c r="J22" s="58">
        <v>5738.29</v>
      </c>
      <c r="K22" s="58">
        <v>5738.29</v>
      </c>
      <c r="L22" s="58">
        <v>0</v>
      </c>
      <c r="M22" s="58">
        <v>0</v>
      </c>
      <c r="N22" s="58" t="s">
        <v>190</v>
      </c>
      <c r="O22" s="58">
        <v>0</v>
      </c>
      <c r="P22" s="58" t="s">
        <v>305</v>
      </c>
    </row>
    <row r="23" spans="1:16" x14ac:dyDescent="0.2">
      <c r="A23" s="58" t="s">
        <v>315</v>
      </c>
      <c r="B23" s="59">
        <v>2430025</v>
      </c>
      <c r="C23" s="58">
        <v>0</v>
      </c>
      <c r="D23" s="59">
        <v>861012102</v>
      </c>
      <c r="E23" s="58">
        <v>0.06</v>
      </c>
      <c r="F23" s="58">
        <v>45112</v>
      </c>
      <c r="G23" s="58" t="s">
        <v>66</v>
      </c>
      <c r="H23" s="58" t="s">
        <v>304</v>
      </c>
      <c r="I23" s="58">
        <v>80714</v>
      </c>
      <c r="J23" s="58">
        <v>0</v>
      </c>
      <c r="K23" s="58">
        <v>0</v>
      </c>
      <c r="L23" s="58">
        <v>0</v>
      </c>
      <c r="M23" s="58">
        <v>0</v>
      </c>
      <c r="N23" s="58" t="s">
        <v>190</v>
      </c>
      <c r="O23" s="58">
        <v>301</v>
      </c>
      <c r="P23" s="58" t="s">
        <v>305</v>
      </c>
    </row>
    <row r="24" spans="1:16" x14ac:dyDescent="0.2">
      <c r="A24" s="58" t="s">
        <v>315</v>
      </c>
      <c r="B24" s="59">
        <v>2430025</v>
      </c>
      <c r="C24" s="58">
        <v>0</v>
      </c>
      <c r="D24" s="59">
        <v>861012102</v>
      </c>
      <c r="E24" s="58">
        <v>0.06</v>
      </c>
      <c r="F24" s="58">
        <v>45377</v>
      </c>
      <c r="G24" s="58" t="s">
        <v>66</v>
      </c>
      <c r="H24" s="58" t="s">
        <v>304</v>
      </c>
      <c r="I24" s="58">
        <v>56014</v>
      </c>
      <c r="J24" s="58">
        <v>0</v>
      </c>
      <c r="K24" s="58">
        <v>0</v>
      </c>
      <c r="L24" s="58">
        <v>0</v>
      </c>
      <c r="M24" s="58">
        <v>0</v>
      </c>
      <c r="N24" s="58" t="s">
        <v>190</v>
      </c>
      <c r="O24" s="58">
        <v>36</v>
      </c>
      <c r="P24" s="58" t="s">
        <v>305</v>
      </c>
    </row>
    <row r="25" spans="1:16" x14ac:dyDescent="0.2">
      <c r="A25" s="58" t="s">
        <v>316</v>
      </c>
      <c r="B25" s="59" t="s">
        <v>255</v>
      </c>
      <c r="C25" s="58">
        <v>1703.96</v>
      </c>
      <c r="D25" s="59">
        <v>641069406</v>
      </c>
      <c r="E25" s="58">
        <v>3.4079290000000002</v>
      </c>
      <c r="F25" s="58">
        <v>1</v>
      </c>
      <c r="G25" s="58" t="s">
        <v>66</v>
      </c>
      <c r="H25" s="58" t="s">
        <v>304</v>
      </c>
      <c r="I25" s="58">
        <v>500</v>
      </c>
      <c r="J25" s="58">
        <v>1107.57</v>
      </c>
      <c r="K25" s="58">
        <v>1107.57</v>
      </c>
      <c r="L25" s="58">
        <v>0</v>
      </c>
      <c r="M25" s="58">
        <v>0</v>
      </c>
      <c r="N25" s="58" t="s">
        <v>190</v>
      </c>
      <c r="O25" s="58">
        <v>0</v>
      </c>
      <c r="P25" s="58" t="s">
        <v>305</v>
      </c>
    </row>
    <row r="26" spans="1:16" x14ac:dyDescent="0.2">
      <c r="A26" s="58" t="s">
        <v>317</v>
      </c>
      <c r="B26" s="59">
        <v>2651202</v>
      </c>
      <c r="C26" s="58">
        <v>0</v>
      </c>
      <c r="D26" s="59">
        <v>670100205</v>
      </c>
      <c r="E26" s="58">
        <v>0.87633799999999995</v>
      </c>
      <c r="F26" s="58">
        <v>45167</v>
      </c>
      <c r="G26" s="58" t="s">
        <v>66</v>
      </c>
      <c r="H26" s="58" t="s">
        <v>304</v>
      </c>
      <c r="I26" s="58">
        <v>5200</v>
      </c>
      <c r="J26" s="58">
        <v>0</v>
      </c>
      <c r="K26" s="58">
        <v>0</v>
      </c>
      <c r="L26" s="58">
        <v>0</v>
      </c>
      <c r="M26" s="58">
        <v>0</v>
      </c>
      <c r="N26" s="58" t="s">
        <v>190</v>
      </c>
      <c r="O26" s="58">
        <v>246</v>
      </c>
      <c r="P26" s="58" t="s">
        <v>305</v>
      </c>
    </row>
    <row r="27" spans="1:16" x14ac:dyDescent="0.2">
      <c r="A27" s="58" t="s">
        <v>317</v>
      </c>
      <c r="B27" s="59">
        <v>2651202</v>
      </c>
      <c r="C27" s="58">
        <v>0</v>
      </c>
      <c r="D27" s="59">
        <v>670100205</v>
      </c>
      <c r="E27" s="58">
        <v>0.92933399999999999</v>
      </c>
      <c r="F27" s="58">
        <v>45384</v>
      </c>
      <c r="G27" s="58" t="s">
        <v>66</v>
      </c>
      <c r="H27" s="58" t="s">
        <v>304</v>
      </c>
      <c r="I27" s="58">
        <v>19600</v>
      </c>
      <c r="J27" s="58">
        <v>0</v>
      </c>
      <c r="K27" s="58">
        <v>0</v>
      </c>
      <c r="L27" s="58">
        <v>0</v>
      </c>
      <c r="M27" s="58">
        <v>0</v>
      </c>
      <c r="N27" s="58" t="s">
        <v>190</v>
      </c>
      <c r="O27" s="58">
        <v>29</v>
      </c>
      <c r="P27" s="58" t="s">
        <v>305</v>
      </c>
    </row>
    <row r="28" spans="1:16" x14ac:dyDescent="0.2">
      <c r="A28" s="58" t="s">
        <v>318</v>
      </c>
      <c r="B28" s="59">
        <v>2775135</v>
      </c>
      <c r="C28" s="58">
        <v>0</v>
      </c>
      <c r="D28" s="59">
        <v>803054204</v>
      </c>
      <c r="E28" s="58">
        <v>0.53234499999999996</v>
      </c>
      <c r="F28" s="58">
        <v>44712</v>
      </c>
      <c r="G28" s="58" t="s">
        <v>66</v>
      </c>
      <c r="H28" s="58" t="s">
        <v>304</v>
      </c>
      <c r="I28" s="58">
        <v>11024</v>
      </c>
      <c r="J28" s="58">
        <v>0</v>
      </c>
      <c r="K28" s="58">
        <v>0</v>
      </c>
      <c r="L28" s="58">
        <v>0</v>
      </c>
      <c r="M28" s="58">
        <v>0</v>
      </c>
      <c r="N28" s="58" t="s">
        <v>190</v>
      </c>
      <c r="O28" s="58">
        <v>701</v>
      </c>
      <c r="P28" s="58" t="s">
        <v>305</v>
      </c>
    </row>
    <row r="29" spans="1:16" x14ac:dyDescent="0.2">
      <c r="A29" s="58" t="s">
        <v>318</v>
      </c>
      <c r="B29" s="59">
        <v>2775135</v>
      </c>
      <c r="C29" s="58">
        <v>0</v>
      </c>
      <c r="D29" s="59">
        <v>803054204</v>
      </c>
      <c r="E29" s="58">
        <v>1.6742699999999999</v>
      </c>
      <c r="F29" s="58">
        <v>43613</v>
      </c>
      <c r="G29" s="58" t="s">
        <v>66</v>
      </c>
      <c r="H29" s="58" t="s">
        <v>304</v>
      </c>
      <c r="I29" s="58">
        <v>11024</v>
      </c>
      <c r="J29" s="58">
        <v>0</v>
      </c>
      <c r="K29" s="58">
        <v>0</v>
      </c>
      <c r="L29" s="58">
        <v>0</v>
      </c>
      <c r="M29" s="58">
        <v>0</v>
      </c>
      <c r="N29" s="58" t="s">
        <v>190</v>
      </c>
      <c r="O29" s="58">
        <v>1799</v>
      </c>
      <c r="P29" s="58" t="s">
        <v>305</v>
      </c>
    </row>
    <row r="30" spans="1:16" x14ac:dyDescent="0.2">
      <c r="A30" s="58" t="s">
        <v>318</v>
      </c>
      <c r="B30" s="59">
        <v>2775135</v>
      </c>
      <c r="C30" s="58">
        <v>0</v>
      </c>
      <c r="D30" s="59">
        <v>803054204</v>
      </c>
      <c r="E30" s="58">
        <v>2.0761449999999999</v>
      </c>
      <c r="F30" s="58">
        <v>44712</v>
      </c>
      <c r="G30" s="58" t="s">
        <v>66</v>
      </c>
      <c r="H30" s="58" t="s">
        <v>304</v>
      </c>
      <c r="I30" s="58">
        <v>11024</v>
      </c>
      <c r="J30" s="58">
        <v>0</v>
      </c>
      <c r="K30" s="58">
        <v>0</v>
      </c>
      <c r="L30" s="58">
        <v>0</v>
      </c>
      <c r="M30" s="58">
        <v>0</v>
      </c>
      <c r="N30" s="58" t="s">
        <v>190</v>
      </c>
      <c r="O30" s="58">
        <v>701</v>
      </c>
      <c r="P30" s="58" t="s">
        <v>305</v>
      </c>
    </row>
    <row r="31" spans="1:16" x14ac:dyDescent="0.2">
      <c r="A31" s="58" t="s">
        <v>318</v>
      </c>
      <c r="B31" s="59">
        <v>2775135</v>
      </c>
      <c r="C31" s="58">
        <v>0</v>
      </c>
      <c r="D31" s="59">
        <v>803054204</v>
      </c>
      <c r="E31" s="58">
        <v>2.2330030000000001</v>
      </c>
      <c r="F31" s="58">
        <v>45068</v>
      </c>
      <c r="G31" s="58" t="s">
        <v>66</v>
      </c>
      <c r="H31" s="58" t="s">
        <v>304</v>
      </c>
      <c r="I31" s="58">
        <v>11024</v>
      </c>
      <c r="J31" s="58">
        <v>0</v>
      </c>
      <c r="K31" s="58">
        <v>0</v>
      </c>
      <c r="L31" s="58">
        <v>0</v>
      </c>
      <c r="M31" s="58">
        <v>0</v>
      </c>
      <c r="N31" s="58" t="s">
        <v>190</v>
      </c>
      <c r="O31" s="58">
        <v>345</v>
      </c>
      <c r="P31" s="58" t="s">
        <v>305</v>
      </c>
    </row>
    <row r="32" spans="1:16" x14ac:dyDescent="0.2">
      <c r="A32" s="58" t="s">
        <v>319</v>
      </c>
      <c r="B32" s="59">
        <v>2615565</v>
      </c>
      <c r="C32" s="58">
        <v>38321.980000000003</v>
      </c>
      <c r="D32" s="59" t="s">
        <v>282</v>
      </c>
      <c r="E32" s="58">
        <v>0.46200000000000002</v>
      </c>
      <c r="F32" s="58">
        <v>45434</v>
      </c>
      <c r="G32" s="58" t="s">
        <v>66</v>
      </c>
      <c r="H32" s="58" t="s">
        <v>304</v>
      </c>
      <c r="I32" s="58">
        <v>82948</v>
      </c>
      <c r="J32" s="58">
        <v>38321.980000000003</v>
      </c>
      <c r="K32" s="58">
        <v>38321.980000000003</v>
      </c>
      <c r="L32" s="58">
        <v>0</v>
      </c>
      <c r="M32" s="58">
        <v>0</v>
      </c>
      <c r="N32" s="58" t="s">
        <v>190</v>
      </c>
      <c r="O32" s="58">
        <v>0</v>
      </c>
      <c r="P32" s="58" t="s">
        <v>305</v>
      </c>
    </row>
    <row r="33" spans="1:16" x14ac:dyDescent="0.2">
      <c r="A33" s="58" t="s">
        <v>320</v>
      </c>
      <c r="B33" s="59">
        <v>2544346</v>
      </c>
      <c r="C33" s="58">
        <v>46640</v>
      </c>
      <c r="D33" s="59">
        <v>539439109</v>
      </c>
      <c r="E33" s="58">
        <v>9.3280000000000002E-2</v>
      </c>
      <c r="F33" s="58">
        <v>45443</v>
      </c>
      <c r="G33" s="58" t="s">
        <v>66</v>
      </c>
      <c r="H33" s="58" t="s">
        <v>304</v>
      </c>
      <c r="I33" s="58">
        <v>500000</v>
      </c>
      <c r="J33" s="58">
        <v>46640</v>
      </c>
      <c r="K33" s="58">
        <v>46640</v>
      </c>
      <c r="L33" s="58">
        <v>0</v>
      </c>
      <c r="M33" s="58">
        <v>0</v>
      </c>
      <c r="N33" s="58" t="s">
        <v>190</v>
      </c>
      <c r="O33" s="58">
        <v>0</v>
      </c>
      <c r="P33" s="58" t="s">
        <v>305</v>
      </c>
    </row>
    <row r="34" spans="1:16" x14ac:dyDescent="0.2">
      <c r="A34" s="58" t="s">
        <v>321</v>
      </c>
      <c r="B34" s="59">
        <v>7124594</v>
      </c>
      <c r="C34" s="58">
        <v>0</v>
      </c>
      <c r="D34" s="59">
        <v>712459908</v>
      </c>
      <c r="E34" s="58">
        <v>7</v>
      </c>
      <c r="F34" s="58">
        <v>44686</v>
      </c>
      <c r="G34" s="58" t="s">
        <v>66</v>
      </c>
      <c r="H34" s="58" t="s">
        <v>304</v>
      </c>
      <c r="I34" s="58">
        <v>7989</v>
      </c>
      <c r="J34" s="58">
        <v>0</v>
      </c>
      <c r="K34" s="58">
        <v>0</v>
      </c>
      <c r="L34" s="58">
        <v>0</v>
      </c>
      <c r="M34" s="58">
        <v>0</v>
      </c>
      <c r="N34" s="58" t="s">
        <v>229</v>
      </c>
      <c r="O34" s="58">
        <v>727</v>
      </c>
      <c r="P34" s="58" t="s">
        <v>305</v>
      </c>
    </row>
    <row r="35" spans="1:16" x14ac:dyDescent="0.2">
      <c r="A35" s="58" t="s">
        <v>321</v>
      </c>
      <c r="B35" s="59">
        <v>7124594</v>
      </c>
      <c r="C35" s="58">
        <v>0</v>
      </c>
      <c r="D35" s="59">
        <v>712459908</v>
      </c>
      <c r="E35" s="58">
        <v>7.4</v>
      </c>
      <c r="F35" s="58">
        <v>45051</v>
      </c>
      <c r="G35" s="58" t="s">
        <v>66</v>
      </c>
      <c r="H35" s="58" t="s">
        <v>304</v>
      </c>
      <c r="I35" s="58">
        <v>7989</v>
      </c>
      <c r="J35" s="58">
        <v>0</v>
      </c>
      <c r="K35" s="58">
        <v>0</v>
      </c>
      <c r="L35" s="58">
        <v>0</v>
      </c>
      <c r="M35" s="58">
        <v>0</v>
      </c>
      <c r="N35" s="58" t="s">
        <v>229</v>
      </c>
      <c r="O35" s="58">
        <v>362</v>
      </c>
      <c r="P35" s="58" t="s">
        <v>305</v>
      </c>
    </row>
    <row r="36" spans="1:16" x14ac:dyDescent="0.2">
      <c r="A36" s="58" t="s">
        <v>321</v>
      </c>
      <c r="B36" s="59">
        <v>7124594</v>
      </c>
      <c r="C36" s="58">
        <v>67072.23</v>
      </c>
      <c r="D36" s="59">
        <v>712459908</v>
      </c>
      <c r="E36" s="58">
        <v>7.7</v>
      </c>
      <c r="F36" s="58">
        <v>45415</v>
      </c>
      <c r="G36" s="58" t="s">
        <v>66</v>
      </c>
      <c r="H36" s="58" t="s">
        <v>304</v>
      </c>
      <c r="I36" s="58">
        <v>7989</v>
      </c>
      <c r="J36" s="58">
        <v>43596.95</v>
      </c>
      <c r="K36" s="58">
        <v>43596.95</v>
      </c>
      <c r="L36" s="58">
        <v>0</v>
      </c>
      <c r="M36" s="58">
        <v>0</v>
      </c>
      <c r="N36" s="58" t="s">
        <v>229</v>
      </c>
      <c r="O36" s="58">
        <v>0</v>
      </c>
      <c r="P36" s="58" t="s">
        <v>305</v>
      </c>
    </row>
    <row r="37" spans="1:16" x14ac:dyDescent="0.2">
      <c r="A37" s="58" t="s">
        <v>322</v>
      </c>
      <c r="B37" s="59">
        <v>2748472</v>
      </c>
      <c r="C37" s="58">
        <v>1199.17</v>
      </c>
      <c r="D37" s="59" t="s">
        <v>273</v>
      </c>
      <c r="E37" s="58">
        <v>0.99931000000000003</v>
      </c>
      <c r="F37" s="58">
        <v>1</v>
      </c>
      <c r="G37" s="58" t="s">
        <v>66</v>
      </c>
      <c r="H37" s="58" t="s">
        <v>304</v>
      </c>
      <c r="I37" s="58">
        <v>1200</v>
      </c>
      <c r="J37" s="58">
        <v>779.46</v>
      </c>
      <c r="K37" s="58">
        <v>779.46</v>
      </c>
      <c r="L37" s="58">
        <v>0</v>
      </c>
      <c r="M37" s="58">
        <v>0</v>
      </c>
      <c r="N37" s="58" t="s">
        <v>190</v>
      </c>
      <c r="O37" s="58">
        <v>0</v>
      </c>
      <c r="P37" s="58" t="s">
        <v>305</v>
      </c>
    </row>
    <row r="38" spans="1:16" x14ac:dyDescent="0.2">
      <c r="A38" s="58" t="s">
        <v>323</v>
      </c>
      <c r="B38" s="59">
        <v>7333378</v>
      </c>
      <c r="C38" s="58">
        <v>0</v>
      </c>
      <c r="D38" s="59">
        <v>733337901</v>
      </c>
      <c r="E38" s="58">
        <v>1.5</v>
      </c>
      <c r="F38" s="58">
        <v>44692</v>
      </c>
      <c r="G38" s="58" t="s">
        <v>66</v>
      </c>
      <c r="H38" s="58" t="s">
        <v>304</v>
      </c>
      <c r="I38" s="58">
        <v>8487</v>
      </c>
      <c r="J38" s="58">
        <v>0</v>
      </c>
      <c r="K38" s="58">
        <v>0</v>
      </c>
      <c r="L38" s="58">
        <v>0</v>
      </c>
      <c r="M38" s="58">
        <v>0</v>
      </c>
      <c r="N38" s="58" t="s">
        <v>229</v>
      </c>
      <c r="O38" s="58">
        <v>721</v>
      </c>
      <c r="P38" s="58" t="s">
        <v>305</v>
      </c>
    </row>
    <row r="39" spans="1:16" x14ac:dyDescent="0.2">
      <c r="A39" s="58" t="s">
        <v>323</v>
      </c>
      <c r="B39" s="59">
        <v>7333378</v>
      </c>
      <c r="C39" s="58">
        <v>0</v>
      </c>
      <c r="D39" s="59">
        <v>733337901</v>
      </c>
      <c r="E39" s="58">
        <v>1.75</v>
      </c>
      <c r="F39" s="58">
        <v>45057</v>
      </c>
      <c r="G39" s="58" t="s">
        <v>66</v>
      </c>
      <c r="H39" s="58" t="s">
        <v>304</v>
      </c>
      <c r="I39" s="58">
        <v>3687</v>
      </c>
      <c r="J39" s="58">
        <v>0</v>
      </c>
      <c r="K39" s="58">
        <v>0</v>
      </c>
      <c r="L39" s="58">
        <v>0</v>
      </c>
      <c r="M39" s="58">
        <v>0</v>
      </c>
      <c r="N39" s="58" t="s">
        <v>229</v>
      </c>
      <c r="O39" s="58">
        <v>356</v>
      </c>
      <c r="P39" s="58" t="s">
        <v>305</v>
      </c>
    </row>
    <row r="40" spans="1:16" x14ac:dyDescent="0.2">
      <c r="A40" s="58" t="s">
        <v>324</v>
      </c>
      <c r="B40" s="59">
        <v>2031730</v>
      </c>
      <c r="C40" s="58">
        <v>0</v>
      </c>
      <c r="D40" s="59">
        <v>294821608</v>
      </c>
      <c r="E40" s="58">
        <v>1</v>
      </c>
      <c r="F40" s="58">
        <v>43943</v>
      </c>
      <c r="G40" s="58" t="s">
        <v>66</v>
      </c>
      <c r="H40" s="58" t="s">
        <v>304</v>
      </c>
      <c r="I40" s="58">
        <v>3344.75</v>
      </c>
      <c r="J40" s="58">
        <v>0</v>
      </c>
      <c r="K40" s="58">
        <v>0</v>
      </c>
      <c r="L40" s="58">
        <v>0</v>
      </c>
      <c r="M40" s="58">
        <v>0</v>
      </c>
      <c r="N40" s="58" t="s">
        <v>190</v>
      </c>
      <c r="O40" s="58">
        <v>1469</v>
      </c>
      <c r="P40" s="58" t="s">
        <v>305</v>
      </c>
    </row>
    <row r="41" spans="1:16" x14ac:dyDescent="0.2">
      <c r="A41" s="58" t="s">
        <v>324</v>
      </c>
      <c r="B41" s="59">
        <v>2031730</v>
      </c>
      <c r="C41" s="58">
        <v>0</v>
      </c>
      <c r="D41" s="59">
        <v>294821608</v>
      </c>
      <c r="E41" s="58">
        <v>8.4445000000000006E-2</v>
      </c>
      <c r="F41" s="58">
        <v>44119</v>
      </c>
      <c r="G41" s="58" t="s">
        <v>66</v>
      </c>
      <c r="H41" s="58" t="s">
        <v>304</v>
      </c>
      <c r="I41" s="58">
        <v>269693</v>
      </c>
      <c r="J41" s="58">
        <v>0</v>
      </c>
      <c r="K41" s="58">
        <v>0</v>
      </c>
      <c r="L41" s="58">
        <v>0</v>
      </c>
      <c r="M41" s="58">
        <v>0</v>
      </c>
      <c r="N41" s="58" t="s">
        <v>190</v>
      </c>
      <c r="O41" s="58">
        <v>1293</v>
      </c>
      <c r="P41" s="58" t="s">
        <v>305</v>
      </c>
    </row>
    <row r="42" spans="1:16" x14ac:dyDescent="0.2">
      <c r="A42" s="58" t="s">
        <v>324</v>
      </c>
      <c r="B42" s="59">
        <v>2031730</v>
      </c>
      <c r="C42" s="58">
        <v>0</v>
      </c>
      <c r="D42" s="59">
        <v>294821608</v>
      </c>
      <c r="E42" s="58">
        <v>0.11699900000000001</v>
      </c>
      <c r="F42" s="58">
        <v>44302</v>
      </c>
      <c r="G42" s="58" t="s">
        <v>66</v>
      </c>
      <c r="H42" s="58" t="s">
        <v>304</v>
      </c>
      <c r="I42" s="58">
        <v>289693</v>
      </c>
      <c r="J42" s="58">
        <v>0</v>
      </c>
      <c r="K42" s="58">
        <v>0</v>
      </c>
      <c r="L42" s="58">
        <v>0</v>
      </c>
      <c r="M42" s="58">
        <v>0</v>
      </c>
      <c r="N42" s="58" t="s">
        <v>190</v>
      </c>
      <c r="O42" s="58">
        <v>1110</v>
      </c>
      <c r="P42" s="58" t="s">
        <v>305</v>
      </c>
    </row>
    <row r="43" spans="1:16" x14ac:dyDescent="0.2">
      <c r="A43" s="58" t="s">
        <v>324</v>
      </c>
      <c r="B43" s="59">
        <v>2031730</v>
      </c>
      <c r="C43" s="58">
        <v>11988.51</v>
      </c>
      <c r="D43" s="59">
        <v>294821608</v>
      </c>
      <c r="E43" s="58">
        <v>0.12223000000000001</v>
      </c>
      <c r="F43" s="58">
        <v>45211</v>
      </c>
      <c r="G43" s="58" t="s">
        <v>66</v>
      </c>
      <c r="H43" s="58" t="s">
        <v>304</v>
      </c>
      <c r="I43" s="58">
        <v>98000</v>
      </c>
      <c r="J43" s="58">
        <v>11988.51</v>
      </c>
      <c r="K43" s="58">
        <v>11988.51</v>
      </c>
      <c r="L43" s="58">
        <v>0</v>
      </c>
      <c r="M43" s="58">
        <v>0</v>
      </c>
      <c r="N43" s="58" t="s">
        <v>190</v>
      </c>
      <c r="O43" s="58">
        <v>202</v>
      </c>
      <c r="P43" s="58" t="s">
        <v>305</v>
      </c>
    </row>
    <row r="44" spans="1:16" x14ac:dyDescent="0.2">
      <c r="A44" s="58" t="s">
        <v>325</v>
      </c>
      <c r="B44" s="59" t="s">
        <v>249</v>
      </c>
      <c r="C44" s="58">
        <v>27222.45</v>
      </c>
      <c r="D44" s="59" t="s">
        <v>250</v>
      </c>
      <c r="E44" s="58">
        <v>0.79300000000000004</v>
      </c>
      <c r="F44" s="58">
        <v>45434</v>
      </c>
      <c r="G44" s="58" t="s">
        <v>66</v>
      </c>
      <c r="H44" s="58" t="s">
        <v>304</v>
      </c>
      <c r="I44" s="58">
        <v>27583</v>
      </c>
      <c r="J44" s="58">
        <v>27222.45</v>
      </c>
      <c r="K44" s="58">
        <v>27222.45</v>
      </c>
      <c r="L44" s="58">
        <v>0</v>
      </c>
      <c r="M44" s="58">
        <v>0</v>
      </c>
      <c r="N44" s="58" t="s">
        <v>235</v>
      </c>
      <c r="O44" s="58">
        <v>0</v>
      </c>
      <c r="P44" s="58" t="s">
        <v>305</v>
      </c>
    </row>
    <row r="45" spans="1:16" x14ac:dyDescent="0.2">
      <c r="A45" s="58" t="s">
        <v>326</v>
      </c>
      <c r="B45" s="59" t="s">
        <v>246</v>
      </c>
      <c r="C45" s="58">
        <v>0</v>
      </c>
      <c r="D45" s="59" t="s">
        <v>247</v>
      </c>
      <c r="E45" s="58">
        <v>0.94840000000000002</v>
      </c>
      <c r="F45" s="58">
        <v>44461</v>
      </c>
      <c r="G45" s="58" t="s">
        <v>66</v>
      </c>
      <c r="H45" s="58" t="s">
        <v>304</v>
      </c>
      <c r="I45" s="58">
        <v>29590</v>
      </c>
      <c r="J45" s="58">
        <v>0</v>
      </c>
      <c r="K45" s="58">
        <v>0</v>
      </c>
      <c r="L45" s="58">
        <v>0</v>
      </c>
      <c r="M45" s="58">
        <v>0</v>
      </c>
      <c r="N45" s="58" t="s">
        <v>190</v>
      </c>
      <c r="O45" s="58">
        <v>952</v>
      </c>
      <c r="P45" s="58" t="s">
        <v>305</v>
      </c>
    </row>
    <row r="46" spans="1:16" x14ac:dyDescent="0.2">
      <c r="A46" s="58" t="s">
        <v>326</v>
      </c>
      <c r="B46" s="59" t="s">
        <v>246</v>
      </c>
      <c r="C46" s="58">
        <v>0</v>
      </c>
      <c r="D46" s="59" t="s">
        <v>247</v>
      </c>
      <c r="E46" s="58">
        <v>1.0023439999999999</v>
      </c>
      <c r="F46" s="58">
        <v>44832</v>
      </c>
      <c r="G46" s="58" t="s">
        <v>66</v>
      </c>
      <c r="H46" s="58" t="s">
        <v>304</v>
      </c>
      <c r="I46" s="58">
        <v>29590</v>
      </c>
      <c r="J46" s="58">
        <v>0</v>
      </c>
      <c r="K46" s="58">
        <v>0</v>
      </c>
      <c r="L46" s="58">
        <v>0</v>
      </c>
      <c r="M46" s="58">
        <v>0</v>
      </c>
      <c r="N46" s="58" t="s">
        <v>190</v>
      </c>
      <c r="O46" s="58">
        <v>581</v>
      </c>
      <c r="P46" s="58" t="s">
        <v>305</v>
      </c>
    </row>
    <row r="47" spans="1:16" x14ac:dyDescent="0.2">
      <c r="A47" s="58" t="s">
        <v>326</v>
      </c>
      <c r="B47" s="59" t="s">
        <v>246</v>
      </c>
      <c r="C47" s="58">
        <v>0</v>
      </c>
      <c r="D47" s="59" t="s">
        <v>247</v>
      </c>
      <c r="E47" s="58">
        <v>1.1876100000000001</v>
      </c>
      <c r="F47" s="58">
        <v>45196</v>
      </c>
      <c r="G47" s="58" t="s">
        <v>66</v>
      </c>
      <c r="H47" s="58" t="s">
        <v>304</v>
      </c>
      <c r="I47" s="58">
        <v>26590</v>
      </c>
      <c r="J47" s="58">
        <v>0</v>
      </c>
      <c r="K47" s="58">
        <v>0</v>
      </c>
      <c r="L47" s="58">
        <v>0</v>
      </c>
      <c r="M47" s="58">
        <v>0</v>
      </c>
      <c r="N47" s="58" t="s">
        <v>190</v>
      </c>
      <c r="O47" s="58">
        <v>217</v>
      </c>
      <c r="P47" s="58" t="s">
        <v>305</v>
      </c>
    </row>
    <row r="48" spans="1:16" x14ac:dyDescent="0.2">
      <c r="A48" s="58" t="s">
        <v>327</v>
      </c>
      <c r="B48" s="59" t="s">
        <v>237</v>
      </c>
      <c r="C48" s="58">
        <v>0</v>
      </c>
      <c r="D48" s="59" t="s">
        <v>238</v>
      </c>
      <c r="E48" s="58">
        <v>0.9</v>
      </c>
      <c r="F48" s="58">
        <v>43612</v>
      </c>
      <c r="G48" s="58" t="s">
        <v>66</v>
      </c>
      <c r="H48" s="58" t="s">
        <v>304</v>
      </c>
      <c r="I48" s="58">
        <v>29538</v>
      </c>
      <c r="J48" s="58">
        <v>0</v>
      </c>
      <c r="K48" s="58">
        <v>0</v>
      </c>
      <c r="L48" s="58">
        <v>0</v>
      </c>
      <c r="M48" s="58">
        <v>0</v>
      </c>
      <c r="N48" s="58" t="s">
        <v>208</v>
      </c>
      <c r="O48" s="58">
        <v>1800</v>
      </c>
      <c r="P48" s="58" t="s">
        <v>305</v>
      </c>
    </row>
    <row r="49" spans="1:16" x14ac:dyDescent="0.2">
      <c r="A49" s="58" t="s">
        <v>327</v>
      </c>
      <c r="B49" s="59" t="s">
        <v>237</v>
      </c>
      <c r="C49" s="58">
        <v>0</v>
      </c>
      <c r="D49" s="59" t="s">
        <v>238</v>
      </c>
      <c r="E49" s="58">
        <v>0.95</v>
      </c>
      <c r="F49" s="58">
        <v>44004</v>
      </c>
      <c r="G49" s="58" t="s">
        <v>66</v>
      </c>
      <c r="H49" s="58" t="s">
        <v>304</v>
      </c>
      <c r="I49" s="58">
        <v>29538</v>
      </c>
      <c r="J49" s="58">
        <v>0</v>
      </c>
      <c r="K49" s="58">
        <v>0</v>
      </c>
      <c r="L49" s="58">
        <v>0</v>
      </c>
      <c r="M49" s="58">
        <v>0</v>
      </c>
      <c r="N49" s="58" t="s">
        <v>208</v>
      </c>
      <c r="O49" s="58">
        <v>1408</v>
      </c>
      <c r="P49" s="58" t="s">
        <v>305</v>
      </c>
    </row>
    <row r="50" spans="1:16" x14ac:dyDescent="0.2">
      <c r="A50" s="58" t="s">
        <v>327</v>
      </c>
      <c r="B50" s="59" t="s">
        <v>237</v>
      </c>
      <c r="C50" s="58">
        <v>0</v>
      </c>
      <c r="D50" s="59" t="s">
        <v>238</v>
      </c>
      <c r="E50" s="58">
        <v>0.97</v>
      </c>
      <c r="F50" s="58">
        <v>44326</v>
      </c>
      <c r="G50" s="58" t="s">
        <v>66</v>
      </c>
      <c r="H50" s="58" t="s">
        <v>304</v>
      </c>
      <c r="I50" s="58">
        <v>29538</v>
      </c>
      <c r="J50" s="58">
        <v>0</v>
      </c>
      <c r="K50" s="58">
        <v>0</v>
      </c>
      <c r="L50" s="58">
        <v>0</v>
      </c>
      <c r="M50" s="58">
        <v>0</v>
      </c>
      <c r="N50" s="58" t="s">
        <v>208</v>
      </c>
      <c r="O50" s="58">
        <v>1086</v>
      </c>
      <c r="P50" s="58" t="s">
        <v>305</v>
      </c>
    </row>
    <row r="51" spans="1:16" x14ac:dyDescent="0.2">
      <c r="A51" s="58" t="s">
        <v>327</v>
      </c>
      <c r="B51" s="59" t="s">
        <v>237</v>
      </c>
      <c r="C51" s="58">
        <v>0</v>
      </c>
      <c r="D51" s="59" t="s">
        <v>238</v>
      </c>
      <c r="E51" s="58">
        <v>1.02</v>
      </c>
      <c r="F51" s="58">
        <v>44687</v>
      </c>
      <c r="G51" s="58" t="s">
        <v>66</v>
      </c>
      <c r="H51" s="58" t="s">
        <v>304</v>
      </c>
      <c r="I51" s="58">
        <v>29538</v>
      </c>
      <c r="J51" s="58">
        <v>0</v>
      </c>
      <c r="K51" s="58">
        <v>0</v>
      </c>
      <c r="L51" s="58">
        <v>0</v>
      </c>
      <c r="M51" s="58">
        <v>0</v>
      </c>
      <c r="N51" s="58" t="s">
        <v>208</v>
      </c>
      <c r="O51" s="58">
        <v>726</v>
      </c>
      <c r="P51" s="58" t="s">
        <v>305</v>
      </c>
    </row>
    <row r="52" spans="1:16" x14ac:dyDescent="0.2">
      <c r="A52" s="58" t="s">
        <v>327</v>
      </c>
      <c r="B52" s="59" t="s">
        <v>237</v>
      </c>
      <c r="C52" s="58">
        <v>0</v>
      </c>
      <c r="D52" s="59" t="s">
        <v>238</v>
      </c>
      <c r="E52" s="58">
        <v>1.05</v>
      </c>
      <c r="F52" s="58">
        <v>45061</v>
      </c>
      <c r="G52" s="58" t="s">
        <v>66</v>
      </c>
      <c r="H52" s="58" t="s">
        <v>304</v>
      </c>
      <c r="I52" s="58">
        <v>29538</v>
      </c>
      <c r="J52" s="58">
        <v>0</v>
      </c>
      <c r="K52" s="58">
        <v>0</v>
      </c>
      <c r="L52" s="58">
        <v>0</v>
      </c>
      <c r="M52" s="58">
        <v>0</v>
      </c>
      <c r="N52" s="58" t="s">
        <v>208</v>
      </c>
      <c r="O52" s="58">
        <v>352</v>
      </c>
      <c r="P52" s="58" t="s">
        <v>305</v>
      </c>
    </row>
    <row r="53" spans="1:16" x14ac:dyDescent="0.2">
      <c r="A53" s="58" t="s">
        <v>328</v>
      </c>
      <c r="B53" s="59" t="s">
        <v>233</v>
      </c>
      <c r="C53" s="58">
        <v>7807.88</v>
      </c>
      <c r="D53" s="59" t="s">
        <v>234</v>
      </c>
      <c r="E53" s="58">
        <v>0.13550000000000001</v>
      </c>
      <c r="F53" s="58">
        <v>45425</v>
      </c>
      <c r="G53" s="58" t="s">
        <v>66</v>
      </c>
      <c r="H53" s="58" t="s">
        <v>304</v>
      </c>
      <c r="I53" s="58">
        <v>45485</v>
      </c>
      <c r="J53" s="58">
        <v>7807.88</v>
      </c>
      <c r="K53" s="58">
        <v>7807.88</v>
      </c>
      <c r="L53" s="58">
        <v>0</v>
      </c>
      <c r="M53" s="58">
        <v>0</v>
      </c>
      <c r="N53" s="58" t="s">
        <v>235</v>
      </c>
      <c r="O53" s="58">
        <v>0</v>
      </c>
      <c r="P53" s="58" t="s">
        <v>305</v>
      </c>
    </row>
    <row r="54" spans="1:16" x14ac:dyDescent="0.2">
      <c r="A54" s="58" t="s">
        <v>329</v>
      </c>
      <c r="B54" s="59" t="s">
        <v>227</v>
      </c>
      <c r="C54" s="58">
        <v>0</v>
      </c>
      <c r="D54" s="59" t="s">
        <v>228</v>
      </c>
      <c r="E54" s="58">
        <v>1.5</v>
      </c>
      <c r="F54" s="58">
        <v>44671</v>
      </c>
      <c r="G54" s="58" t="s">
        <v>66</v>
      </c>
      <c r="H54" s="58" t="s">
        <v>304</v>
      </c>
      <c r="I54" s="58">
        <v>31384</v>
      </c>
      <c r="J54" s="58">
        <v>0</v>
      </c>
      <c r="K54" s="58">
        <v>0</v>
      </c>
      <c r="L54" s="58">
        <v>0</v>
      </c>
      <c r="M54" s="58">
        <v>0</v>
      </c>
      <c r="N54" s="58" t="s">
        <v>229</v>
      </c>
      <c r="O54" s="58">
        <v>742</v>
      </c>
      <c r="P54" s="58" t="s">
        <v>305</v>
      </c>
    </row>
    <row r="55" spans="1:16" x14ac:dyDescent="0.2">
      <c r="A55" s="58" t="s">
        <v>329</v>
      </c>
      <c r="B55" s="59" t="s">
        <v>227</v>
      </c>
      <c r="C55" s="58">
        <v>0</v>
      </c>
      <c r="D55" s="59" t="s">
        <v>228</v>
      </c>
      <c r="E55" s="58">
        <v>2.6</v>
      </c>
      <c r="F55" s="58">
        <v>45035</v>
      </c>
      <c r="G55" s="58" t="s">
        <v>66</v>
      </c>
      <c r="H55" s="58" t="s">
        <v>304</v>
      </c>
      <c r="I55" s="58">
        <v>31384</v>
      </c>
      <c r="J55" s="58">
        <v>0</v>
      </c>
      <c r="K55" s="58">
        <v>0</v>
      </c>
      <c r="L55" s="58">
        <v>0</v>
      </c>
      <c r="M55" s="58">
        <v>0</v>
      </c>
      <c r="N55" s="58" t="s">
        <v>229</v>
      </c>
      <c r="O55" s="58">
        <v>378</v>
      </c>
      <c r="P55" s="58" t="s">
        <v>305</v>
      </c>
    </row>
    <row r="56" spans="1:16" x14ac:dyDescent="0.2">
      <c r="A56" s="58" t="s">
        <v>329</v>
      </c>
      <c r="B56" s="59" t="s">
        <v>227</v>
      </c>
      <c r="C56" s="58">
        <v>0</v>
      </c>
      <c r="D56" s="59" t="s">
        <v>228</v>
      </c>
      <c r="E56" s="58">
        <v>2.6</v>
      </c>
      <c r="F56" s="58">
        <v>45399</v>
      </c>
      <c r="G56" s="58" t="s">
        <v>66</v>
      </c>
      <c r="H56" s="58" t="s">
        <v>304</v>
      </c>
      <c r="I56" s="58">
        <v>31401</v>
      </c>
      <c r="J56" s="58">
        <v>0</v>
      </c>
      <c r="K56" s="58">
        <v>0</v>
      </c>
      <c r="L56" s="58">
        <v>0</v>
      </c>
      <c r="M56" s="58">
        <v>0</v>
      </c>
      <c r="N56" s="58" t="s">
        <v>229</v>
      </c>
      <c r="O56" s="58">
        <v>14</v>
      </c>
      <c r="P56" s="58" t="s">
        <v>305</v>
      </c>
    </row>
    <row r="57" spans="1:16" x14ac:dyDescent="0.2">
      <c r="A57" s="58" t="s">
        <v>330</v>
      </c>
      <c r="B57" s="59" t="s">
        <v>331</v>
      </c>
      <c r="C57" s="58">
        <v>0</v>
      </c>
      <c r="D57" s="59" t="s">
        <v>332</v>
      </c>
      <c r="E57" s="58">
        <v>1</v>
      </c>
      <c r="F57" s="58">
        <v>43991</v>
      </c>
      <c r="G57" s="58" t="s">
        <v>66</v>
      </c>
      <c r="H57" s="58" t="s">
        <v>304</v>
      </c>
      <c r="I57" s="58">
        <v>2183.4299999999998</v>
      </c>
      <c r="J57" s="58">
        <v>0</v>
      </c>
      <c r="K57" s="58">
        <v>0</v>
      </c>
      <c r="L57" s="58">
        <v>0</v>
      </c>
      <c r="M57" s="58">
        <v>0</v>
      </c>
      <c r="N57" s="58" t="s">
        <v>190</v>
      </c>
      <c r="O57" s="58">
        <v>1421</v>
      </c>
      <c r="P57" s="58" t="s">
        <v>305</v>
      </c>
    </row>
    <row r="58" spans="1:16" x14ac:dyDescent="0.2">
      <c r="A58" s="58" t="s">
        <v>330</v>
      </c>
      <c r="B58" s="59" t="s">
        <v>331</v>
      </c>
      <c r="C58" s="58">
        <v>0</v>
      </c>
      <c r="D58" s="59" t="s">
        <v>332</v>
      </c>
      <c r="E58" s="58">
        <v>0.13966100000000001</v>
      </c>
      <c r="F58" s="58">
        <v>44320</v>
      </c>
      <c r="G58" s="58" t="s">
        <v>66</v>
      </c>
      <c r="H58" s="58" t="s">
        <v>304</v>
      </c>
      <c r="I58" s="58">
        <v>80600</v>
      </c>
      <c r="J58" s="58">
        <v>0</v>
      </c>
      <c r="K58" s="58">
        <v>0</v>
      </c>
      <c r="L58" s="58">
        <v>0</v>
      </c>
      <c r="M58" s="58">
        <v>0</v>
      </c>
      <c r="N58" s="58" t="s">
        <v>190</v>
      </c>
      <c r="O58" s="58">
        <v>1092</v>
      </c>
      <c r="P58" s="58" t="s">
        <v>305</v>
      </c>
    </row>
    <row r="59" spans="1:16" x14ac:dyDescent="0.2">
      <c r="A59" s="58" t="s">
        <v>333</v>
      </c>
      <c r="B59" s="59" t="s">
        <v>225</v>
      </c>
      <c r="C59" s="58">
        <v>0</v>
      </c>
      <c r="D59" s="59">
        <v>398438408</v>
      </c>
      <c r="E59" s="58">
        <v>0.20143900000000001</v>
      </c>
      <c r="F59" s="58">
        <v>44144</v>
      </c>
      <c r="G59" s="58" t="s">
        <v>66</v>
      </c>
      <c r="H59" s="58" t="s">
        <v>304</v>
      </c>
      <c r="I59" s="58">
        <v>63170</v>
      </c>
      <c r="J59" s="58">
        <v>0</v>
      </c>
      <c r="K59" s="58">
        <v>0</v>
      </c>
      <c r="L59" s="58">
        <v>0</v>
      </c>
      <c r="M59" s="58">
        <v>0</v>
      </c>
      <c r="N59" s="58" t="s">
        <v>190</v>
      </c>
      <c r="O59" s="58">
        <v>1268</v>
      </c>
      <c r="P59" s="58" t="s">
        <v>305</v>
      </c>
    </row>
    <row r="60" spans="1:16" x14ac:dyDescent="0.2">
      <c r="A60" s="58" t="s">
        <v>334</v>
      </c>
      <c r="B60" s="59" t="s">
        <v>222</v>
      </c>
      <c r="C60" s="58">
        <v>6181.56</v>
      </c>
      <c r="D60" s="59" t="s">
        <v>223</v>
      </c>
      <c r="E60" s="58">
        <v>1.8732</v>
      </c>
      <c r="F60" s="58">
        <v>45419</v>
      </c>
      <c r="G60" s="58" t="s">
        <v>66</v>
      </c>
      <c r="H60" s="58" t="s">
        <v>304</v>
      </c>
      <c r="I60" s="58">
        <v>3300</v>
      </c>
      <c r="J60" s="58">
        <v>5254.33</v>
      </c>
      <c r="K60" s="58">
        <v>5254.33</v>
      </c>
      <c r="L60" s="58">
        <v>0</v>
      </c>
      <c r="M60" s="58">
        <v>0</v>
      </c>
      <c r="N60" s="58" t="s">
        <v>190</v>
      </c>
      <c r="O60" s="58">
        <v>0</v>
      </c>
      <c r="P60" s="58" t="s">
        <v>305</v>
      </c>
    </row>
    <row r="61" spans="1:16" x14ac:dyDescent="0.2">
      <c r="A61" s="58" t="s">
        <v>334</v>
      </c>
      <c r="B61" s="59" t="s">
        <v>222</v>
      </c>
      <c r="C61" s="58">
        <v>0</v>
      </c>
      <c r="D61" s="59" t="s">
        <v>223</v>
      </c>
      <c r="E61" s="58">
        <v>1.5555600000000001</v>
      </c>
      <c r="F61" s="58">
        <v>45336</v>
      </c>
      <c r="G61" s="58" t="s">
        <v>66</v>
      </c>
      <c r="H61" s="58" t="s">
        <v>304</v>
      </c>
      <c r="I61" s="58">
        <v>3300</v>
      </c>
      <c r="J61" s="58">
        <v>0</v>
      </c>
      <c r="K61" s="58">
        <v>0</v>
      </c>
      <c r="L61" s="58">
        <v>0</v>
      </c>
      <c r="M61" s="58">
        <v>0</v>
      </c>
      <c r="N61" s="58" t="s">
        <v>190</v>
      </c>
      <c r="O61" s="58">
        <v>77</v>
      </c>
      <c r="P61" s="58" t="s">
        <v>305</v>
      </c>
    </row>
    <row r="62" spans="1:16" x14ac:dyDescent="0.2">
      <c r="A62" s="58" t="s">
        <v>335</v>
      </c>
      <c r="B62" s="59" t="s">
        <v>203</v>
      </c>
      <c r="C62" s="58">
        <v>0</v>
      </c>
      <c r="D62" s="59" t="s">
        <v>204</v>
      </c>
      <c r="E62" s="58">
        <v>0.25</v>
      </c>
      <c r="F62" s="58">
        <v>44665</v>
      </c>
      <c r="G62" s="58" t="s">
        <v>66</v>
      </c>
      <c r="H62" s="58" t="s">
        <v>304</v>
      </c>
      <c r="I62" s="58">
        <v>154000</v>
      </c>
      <c r="J62" s="58">
        <v>0</v>
      </c>
      <c r="K62" s="58">
        <v>0</v>
      </c>
      <c r="L62" s="58">
        <v>0</v>
      </c>
      <c r="M62" s="58">
        <v>0</v>
      </c>
      <c r="N62" s="58" t="s">
        <v>190</v>
      </c>
      <c r="O62" s="58">
        <v>748</v>
      </c>
      <c r="P62" s="58" t="s">
        <v>305</v>
      </c>
    </row>
    <row r="63" spans="1:16" x14ac:dyDescent="0.2">
      <c r="A63" s="58" t="s">
        <v>335</v>
      </c>
      <c r="B63" s="59" t="s">
        <v>203</v>
      </c>
      <c r="C63" s="58">
        <v>0</v>
      </c>
      <c r="D63" s="59" t="s">
        <v>204</v>
      </c>
      <c r="E63" s="58">
        <v>0.185</v>
      </c>
      <c r="F63" s="58">
        <v>44301</v>
      </c>
      <c r="G63" s="58" t="s">
        <v>66</v>
      </c>
      <c r="H63" s="58" t="s">
        <v>304</v>
      </c>
      <c r="I63" s="58">
        <v>235000</v>
      </c>
      <c r="J63" s="58">
        <v>0</v>
      </c>
      <c r="K63" s="58">
        <v>0</v>
      </c>
      <c r="L63" s="58">
        <v>0</v>
      </c>
      <c r="M63" s="58">
        <v>0</v>
      </c>
      <c r="N63" s="58" t="s">
        <v>190</v>
      </c>
      <c r="O63" s="58">
        <v>1111</v>
      </c>
      <c r="P63" s="58" t="s">
        <v>305</v>
      </c>
    </row>
    <row r="64" spans="1:16" x14ac:dyDescent="0.2">
      <c r="A64" s="58" t="s">
        <v>335</v>
      </c>
      <c r="B64" s="59" t="s">
        <v>203</v>
      </c>
      <c r="C64" s="58">
        <v>0</v>
      </c>
      <c r="D64" s="59" t="s">
        <v>204</v>
      </c>
      <c r="E64" s="58">
        <v>0.27500000000000002</v>
      </c>
      <c r="F64" s="58">
        <v>45030</v>
      </c>
      <c r="G64" s="58" t="s">
        <v>66</v>
      </c>
      <c r="H64" s="58" t="s">
        <v>304</v>
      </c>
      <c r="I64" s="58">
        <v>188100</v>
      </c>
      <c r="J64" s="58">
        <v>0</v>
      </c>
      <c r="K64" s="58">
        <v>0</v>
      </c>
      <c r="L64" s="58">
        <v>0</v>
      </c>
      <c r="M64" s="58">
        <v>0</v>
      </c>
      <c r="N64" s="58" t="s">
        <v>190</v>
      </c>
      <c r="O64" s="58">
        <v>383</v>
      </c>
      <c r="P64" s="58" t="s">
        <v>305</v>
      </c>
    </row>
    <row r="65" spans="1:16" x14ac:dyDescent="0.2">
      <c r="A65" s="58" t="s">
        <v>336</v>
      </c>
      <c r="B65" s="59" t="s">
        <v>192</v>
      </c>
      <c r="C65" s="58">
        <v>32576.71</v>
      </c>
      <c r="D65" s="59" t="s">
        <v>193</v>
      </c>
      <c r="E65" s="58">
        <v>2.5988600000000002</v>
      </c>
      <c r="F65" s="58">
        <v>45415</v>
      </c>
      <c r="G65" s="58" t="s">
        <v>66</v>
      </c>
      <c r="H65" s="58" t="s">
        <v>304</v>
      </c>
      <c r="I65" s="58">
        <v>12535</v>
      </c>
      <c r="J65" s="58">
        <v>32576.71</v>
      </c>
      <c r="K65" s="58">
        <v>32576.71</v>
      </c>
      <c r="L65" s="58">
        <v>0</v>
      </c>
      <c r="M65" s="58">
        <v>0</v>
      </c>
      <c r="N65" s="58" t="s">
        <v>190</v>
      </c>
      <c r="O65" s="58">
        <v>0</v>
      </c>
      <c r="P65" s="58" t="s">
        <v>305</v>
      </c>
    </row>
    <row r="66" spans="1:16" x14ac:dyDescent="0.2">
      <c r="A66" s="58" t="s">
        <v>337</v>
      </c>
      <c r="B66" s="59" t="s">
        <v>216</v>
      </c>
      <c r="C66" s="58">
        <v>34946.080000000002</v>
      </c>
      <c r="D66" s="59" t="s">
        <v>217</v>
      </c>
      <c r="E66" s="58">
        <v>1.04</v>
      </c>
      <c r="F66" s="58">
        <v>45426</v>
      </c>
      <c r="G66" s="58" t="s">
        <v>66</v>
      </c>
      <c r="H66" s="58" t="s">
        <v>304</v>
      </c>
      <c r="I66" s="58">
        <v>33602</v>
      </c>
      <c r="J66" s="58">
        <v>34946.080000000002</v>
      </c>
      <c r="K66" s="58">
        <v>34946.080000000002</v>
      </c>
      <c r="L66" s="58">
        <v>0</v>
      </c>
      <c r="M66" s="58">
        <v>0</v>
      </c>
      <c r="N66" s="58" t="s">
        <v>190</v>
      </c>
      <c r="O66" s="58">
        <v>0</v>
      </c>
      <c r="P66" s="58" t="s">
        <v>305</v>
      </c>
    </row>
    <row r="67" spans="1:16" x14ac:dyDescent="0.2">
      <c r="A67" s="58" t="s">
        <v>338</v>
      </c>
      <c r="B67" s="59" t="s">
        <v>300</v>
      </c>
      <c r="C67" s="58">
        <v>7571.32</v>
      </c>
      <c r="D67" s="59" t="s">
        <v>300</v>
      </c>
      <c r="E67" s="58">
        <v>5.4621959999999996</v>
      </c>
      <c r="F67" s="58">
        <v>45413</v>
      </c>
      <c r="G67" s="58" t="s">
        <v>66</v>
      </c>
      <c r="H67" s="58" t="s">
        <v>339</v>
      </c>
      <c r="I67" s="58">
        <v>1728281.93</v>
      </c>
      <c r="J67" s="58">
        <v>7571.32</v>
      </c>
      <c r="K67" s="58">
        <v>7571.32</v>
      </c>
      <c r="L67" s="58">
        <v>0</v>
      </c>
      <c r="M67" s="58">
        <v>0</v>
      </c>
      <c r="N67" s="58" t="s">
        <v>190</v>
      </c>
      <c r="O67" s="58">
        <v>0</v>
      </c>
      <c r="P67" s="58" t="s">
        <v>305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31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49</v>
      </c>
      <c r="B1" s="32" t="s">
        <v>59</v>
      </c>
      <c r="C1" s="33" t="s">
        <v>60</v>
      </c>
      <c r="D1" s="33" t="s">
        <v>61</v>
      </c>
      <c r="E1" s="33" t="s">
        <v>62</v>
      </c>
      <c r="F1" s="33" t="s">
        <v>63</v>
      </c>
      <c r="G1" s="33" t="s">
        <v>64</v>
      </c>
    </row>
    <row r="2" spans="1:12" ht="15" x14ac:dyDescent="0.25">
      <c r="A2" s="25"/>
      <c r="B2" s="53" t="s">
        <v>106</v>
      </c>
      <c r="C2" s="54">
        <v>0</v>
      </c>
      <c r="D2" s="54">
        <v>0</v>
      </c>
      <c r="E2" s="54">
        <v>0</v>
      </c>
      <c r="F2" s="54">
        <v>0</v>
      </c>
      <c r="G2" s="54">
        <v>0</v>
      </c>
    </row>
    <row r="3" spans="1:12" x14ac:dyDescent="0.2">
      <c r="A3" s="15" t="s">
        <v>22</v>
      </c>
      <c r="B3" s="55" t="s">
        <v>107</v>
      </c>
      <c r="C3" s="54">
        <v>74326433.709999993</v>
      </c>
      <c r="D3" s="54">
        <v>0</v>
      </c>
      <c r="E3" s="54">
        <v>0</v>
      </c>
      <c r="F3" s="54">
        <v>0</v>
      </c>
      <c r="G3" s="54">
        <v>74326433.709999993</v>
      </c>
      <c r="H3" s="15"/>
    </row>
    <row r="4" spans="1:12" x14ac:dyDescent="0.2">
      <c r="A4" s="15" t="s">
        <v>22</v>
      </c>
      <c r="B4" s="55" t="s">
        <v>108</v>
      </c>
      <c r="C4" s="54">
        <v>1728261.55</v>
      </c>
      <c r="D4" s="54">
        <v>0</v>
      </c>
      <c r="E4" s="54">
        <v>0</v>
      </c>
      <c r="F4" s="54">
        <v>0</v>
      </c>
      <c r="G4" s="54">
        <v>1728261.55</v>
      </c>
      <c r="H4" s="15"/>
    </row>
    <row r="5" spans="1:12" x14ac:dyDescent="0.2">
      <c r="A5" s="15" t="s">
        <v>22</v>
      </c>
      <c r="B5" s="55" t="s">
        <v>186</v>
      </c>
      <c r="C5" s="54">
        <v>58246.96</v>
      </c>
      <c r="D5" s="54">
        <v>0</v>
      </c>
      <c r="E5" s="54">
        <v>0</v>
      </c>
      <c r="F5" s="54">
        <v>0</v>
      </c>
      <c r="G5" s="54">
        <v>58246.96</v>
      </c>
      <c r="H5" s="15"/>
    </row>
    <row r="6" spans="1:12" x14ac:dyDescent="0.2">
      <c r="A6" s="15" t="s">
        <v>22</v>
      </c>
      <c r="B6" s="55" t="s">
        <v>187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15"/>
    </row>
    <row r="7" spans="1:12" x14ac:dyDescent="0.2">
      <c r="A7" s="15" t="s">
        <v>22</v>
      </c>
      <c r="B7" s="55" t="s">
        <v>340</v>
      </c>
      <c r="C7" s="54">
        <v>1786508.51</v>
      </c>
      <c r="D7" s="54">
        <v>0</v>
      </c>
      <c r="E7" s="54">
        <v>0</v>
      </c>
      <c r="F7" s="54">
        <v>0</v>
      </c>
      <c r="G7" s="54">
        <v>1786508.51</v>
      </c>
      <c r="H7" s="15"/>
    </row>
    <row r="8" spans="1:12" x14ac:dyDescent="0.2">
      <c r="A8" s="15" t="s">
        <v>35</v>
      </c>
      <c r="B8" s="55" t="s">
        <v>109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15"/>
    </row>
    <row r="9" spans="1:12" x14ac:dyDescent="0.2">
      <c r="A9" s="2" t="s">
        <v>51</v>
      </c>
      <c r="B9" s="55" t="s">
        <v>110</v>
      </c>
      <c r="C9" s="54">
        <v>0</v>
      </c>
      <c r="D9" s="54">
        <v>57791.82</v>
      </c>
      <c r="E9" s="54">
        <v>0</v>
      </c>
      <c r="F9" s="54">
        <v>57791.82</v>
      </c>
      <c r="G9" s="54">
        <v>57791.82</v>
      </c>
      <c r="H9" s="2"/>
      <c r="I9" s="49"/>
      <c r="L9" s="15"/>
    </row>
    <row r="10" spans="1:12" x14ac:dyDescent="0.2">
      <c r="A10" s="2" t="s">
        <v>24</v>
      </c>
      <c r="B10" s="55" t="s">
        <v>111</v>
      </c>
      <c r="C10" s="54">
        <v>338217.99</v>
      </c>
      <c r="D10" s="54">
        <v>43596.95</v>
      </c>
      <c r="E10" s="54">
        <v>0</v>
      </c>
      <c r="F10" s="54">
        <v>43596.95</v>
      </c>
      <c r="G10" s="54">
        <v>381814.94</v>
      </c>
      <c r="H10" s="15"/>
      <c r="L10" s="2"/>
    </row>
    <row r="11" spans="1:12" x14ac:dyDescent="0.2">
      <c r="A11" s="2" t="s">
        <v>24</v>
      </c>
      <c r="B11" s="55" t="s">
        <v>112</v>
      </c>
      <c r="C11" s="54">
        <v>7292.36</v>
      </c>
      <c r="D11" s="54">
        <v>257.94</v>
      </c>
      <c r="E11" s="54">
        <v>0</v>
      </c>
      <c r="F11" s="54">
        <v>257.94</v>
      </c>
      <c r="G11" s="54">
        <v>7550.3</v>
      </c>
      <c r="L11" s="15"/>
    </row>
    <row r="12" spans="1:12" x14ac:dyDescent="0.2">
      <c r="A12" s="2" t="s">
        <v>24</v>
      </c>
      <c r="B12" s="55" t="s">
        <v>113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2"/>
      <c r="L12" s="2"/>
    </row>
    <row r="13" spans="1:12" x14ac:dyDescent="0.2">
      <c r="A13" s="2" t="s">
        <v>24</v>
      </c>
      <c r="B13" s="55" t="s">
        <v>114</v>
      </c>
      <c r="C13" s="54">
        <v>387289.43</v>
      </c>
      <c r="D13" s="54">
        <v>23475.279999999999</v>
      </c>
      <c r="E13" s="54">
        <v>0</v>
      </c>
      <c r="F13" s="54">
        <v>23475.279999999999</v>
      </c>
      <c r="G13" s="54">
        <v>410764.71</v>
      </c>
      <c r="H13" s="2"/>
      <c r="L13" s="2"/>
    </row>
    <row r="14" spans="1:12" x14ac:dyDescent="0.2">
      <c r="A14" s="15" t="s">
        <v>22</v>
      </c>
      <c r="B14" s="55" t="s">
        <v>115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2"/>
      <c r="L14" s="2"/>
    </row>
    <row r="15" spans="1:12" x14ac:dyDescent="0.2">
      <c r="A15" s="2" t="s">
        <v>33</v>
      </c>
      <c r="B15" s="55" t="s">
        <v>116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15"/>
      <c r="L15" s="2"/>
    </row>
    <row r="16" spans="1:12" x14ac:dyDescent="0.2">
      <c r="A16" s="2" t="s">
        <v>33</v>
      </c>
      <c r="B16" s="55" t="s">
        <v>117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2"/>
    </row>
    <row r="17" spans="1:8" x14ac:dyDescent="0.2">
      <c r="A17" s="27"/>
      <c r="B17" s="55" t="s">
        <v>341</v>
      </c>
      <c r="C17" s="54">
        <v>76845742</v>
      </c>
      <c r="D17" s="54">
        <v>125121.99</v>
      </c>
      <c r="E17" s="54">
        <v>0</v>
      </c>
      <c r="F17" s="54">
        <v>125121.99</v>
      </c>
      <c r="G17" s="54">
        <v>76970863.989999995</v>
      </c>
      <c r="H17" s="15"/>
    </row>
    <row r="18" spans="1:8" x14ac:dyDescent="0.2">
      <c r="A18" s="27"/>
      <c r="B18" s="53" t="s">
        <v>118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2"/>
    </row>
    <row r="19" spans="1:8" x14ac:dyDescent="0.2">
      <c r="A19" s="2" t="s">
        <v>51</v>
      </c>
      <c r="B19" s="55" t="s">
        <v>119</v>
      </c>
      <c r="C19" s="54">
        <v>0</v>
      </c>
      <c r="D19" s="54">
        <v>0</v>
      </c>
      <c r="E19" s="54">
        <v>57791.82</v>
      </c>
      <c r="F19" s="54">
        <v>57791.82</v>
      </c>
      <c r="G19" s="54">
        <v>57791.82</v>
      </c>
    </row>
    <row r="20" spans="1:8" x14ac:dyDescent="0.2">
      <c r="A20" s="2" t="s">
        <v>28</v>
      </c>
      <c r="B20" s="55" t="s">
        <v>120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">
      <c r="A21" s="2" t="s">
        <v>27</v>
      </c>
      <c r="B21" s="55" t="s">
        <v>121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2"/>
    </row>
    <row r="22" spans="1:8" x14ac:dyDescent="0.2">
      <c r="A22" s="2" t="s">
        <v>24</v>
      </c>
      <c r="B22" s="55" t="s">
        <v>122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15"/>
    </row>
    <row r="23" spans="1:8" x14ac:dyDescent="0.2">
      <c r="A23" s="2" t="s">
        <v>33</v>
      </c>
      <c r="B23" s="55" t="s">
        <v>123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8" x14ac:dyDescent="0.2">
      <c r="A24" s="2" t="s">
        <v>24</v>
      </c>
      <c r="B24" s="55" t="s">
        <v>124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2"/>
    </row>
    <row r="25" spans="1:8" x14ac:dyDescent="0.2">
      <c r="A25" s="15" t="s">
        <v>22</v>
      </c>
      <c r="B25" s="55" t="s">
        <v>125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15"/>
    </row>
    <row r="26" spans="1:8" x14ac:dyDescent="0.2">
      <c r="A26" s="15" t="s">
        <v>33</v>
      </c>
      <c r="B26" s="55" t="s">
        <v>126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15"/>
    </row>
    <row r="27" spans="1:8" x14ac:dyDescent="0.2">
      <c r="A27" s="2" t="s">
        <v>33</v>
      </c>
      <c r="B27" s="55" t="s">
        <v>127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2"/>
    </row>
    <row r="28" spans="1:8" x14ac:dyDescent="0.2">
      <c r="A28" s="27"/>
      <c r="B28" s="55" t="s">
        <v>342</v>
      </c>
      <c r="C28" s="54">
        <v>0</v>
      </c>
      <c r="D28" s="54">
        <v>0</v>
      </c>
      <c r="E28" s="54">
        <v>57791.82</v>
      </c>
      <c r="F28" s="54">
        <v>57791.82</v>
      </c>
      <c r="G28" s="54">
        <v>57791.82</v>
      </c>
      <c r="H28" s="2"/>
    </row>
    <row r="29" spans="1:8" x14ac:dyDescent="0.2">
      <c r="A29" s="27"/>
      <c r="B29" s="55" t="s">
        <v>343</v>
      </c>
      <c r="C29" s="54">
        <v>76845742</v>
      </c>
      <c r="D29" s="54">
        <v>125121.99</v>
      </c>
      <c r="E29" s="54">
        <v>57791.82</v>
      </c>
      <c r="F29" s="54">
        <v>67330.17</v>
      </c>
      <c r="G29" s="54">
        <v>76913072.170000002</v>
      </c>
      <c r="H29" s="2"/>
    </row>
    <row r="30" spans="1:8" x14ac:dyDescent="0.2">
      <c r="A30" s="27"/>
      <c r="B30" s="53" t="s">
        <v>128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8" x14ac:dyDescent="0.2">
      <c r="A31" s="15" t="s">
        <v>22</v>
      </c>
      <c r="B31" s="55" t="s">
        <v>129</v>
      </c>
      <c r="C31" s="54">
        <v>28751949.579999998</v>
      </c>
      <c r="D31" s="54">
        <v>-1336199.3</v>
      </c>
      <c r="E31" s="54">
        <v>-188766.56</v>
      </c>
      <c r="F31" s="54">
        <v>-1147432.74</v>
      </c>
      <c r="G31" s="54">
        <v>27604516.84</v>
      </c>
    </row>
    <row r="32" spans="1:8" x14ac:dyDescent="0.2">
      <c r="A32" s="15" t="s">
        <v>22</v>
      </c>
      <c r="B32" s="55" t="s">
        <v>130</v>
      </c>
      <c r="C32" s="54">
        <v>135.84</v>
      </c>
      <c r="D32" s="54">
        <v>-137.25</v>
      </c>
      <c r="E32" s="54">
        <v>272.76</v>
      </c>
      <c r="F32" s="54">
        <v>-410.01</v>
      </c>
      <c r="G32" s="54">
        <v>-274.17</v>
      </c>
    </row>
    <row r="33" spans="1:8" x14ac:dyDescent="0.2">
      <c r="A33" s="15" t="s">
        <v>22</v>
      </c>
      <c r="B33" s="55" t="s">
        <v>131</v>
      </c>
      <c r="C33" s="54">
        <v>-4967.4799999999996</v>
      </c>
      <c r="D33" s="54">
        <v>-931.22</v>
      </c>
      <c r="E33" s="54">
        <v>592.88</v>
      </c>
      <c r="F33" s="54">
        <v>-1524.1</v>
      </c>
      <c r="G33" s="54">
        <v>-6491.58</v>
      </c>
      <c r="H33" s="15"/>
    </row>
    <row r="34" spans="1:8" x14ac:dyDescent="0.2">
      <c r="A34" s="15" t="s">
        <v>35</v>
      </c>
      <c r="B34" s="55" t="s">
        <v>132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15"/>
    </row>
    <row r="35" spans="1:8" x14ac:dyDescent="0.2">
      <c r="A35" s="2" t="s">
        <v>28</v>
      </c>
      <c r="B35" s="55" t="s">
        <v>133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5"/>
    </row>
    <row r="36" spans="1:8" x14ac:dyDescent="0.2">
      <c r="A36" s="2" t="s">
        <v>28</v>
      </c>
      <c r="B36" s="55" t="s">
        <v>134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15"/>
    </row>
    <row r="37" spans="1:8" x14ac:dyDescent="0.2">
      <c r="A37" s="2" t="s">
        <v>51</v>
      </c>
      <c r="B37" s="55" t="s">
        <v>135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2"/>
    </row>
    <row r="38" spans="1:8" x14ac:dyDescent="0.2">
      <c r="A38" s="2" t="s">
        <v>51</v>
      </c>
      <c r="B38" s="55" t="s">
        <v>136</v>
      </c>
      <c r="C38" s="54">
        <v>0</v>
      </c>
      <c r="D38" s="54">
        <v>0</v>
      </c>
      <c r="E38" s="54">
        <v>69.7</v>
      </c>
      <c r="F38" s="54">
        <v>-69.7</v>
      </c>
      <c r="G38" s="54">
        <v>-69.7</v>
      </c>
      <c r="H38" s="15"/>
    </row>
    <row r="39" spans="1:8" x14ac:dyDescent="0.2">
      <c r="A39" s="2" t="s">
        <v>51</v>
      </c>
      <c r="B39" s="55" t="s">
        <v>137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2"/>
    </row>
    <row r="40" spans="1:8" x14ac:dyDescent="0.2">
      <c r="A40" s="2" t="s">
        <v>51</v>
      </c>
      <c r="B40" s="55" t="s">
        <v>138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2"/>
    </row>
    <row r="41" spans="1:8" x14ac:dyDescent="0.2">
      <c r="A41" s="66" t="s">
        <v>50</v>
      </c>
      <c r="B41" s="55" t="s">
        <v>344</v>
      </c>
      <c r="C41" s="54">
        <v>28747117.940000001</v>
      </c>
      <c r="D41" s="54">
        <v>-1337267.77</v>
      </c>
      <c r="E41" s="54">
        <v>-187831.22</v>
      </c>
      <c r="F41" s="54">
        <v>-1149436.55</v>
      </c>
      <c r="G41" s="54">
        <v>27597681.390000001</v>
      </c>
      <c r="H41" s="2"/>
    </row>
    <row r="42" spans="1:8" x14ac:dyDescent="0.2">
      <c r="A42" s="66" t="s">
        <v>50</v>
      </c>
      <c r="B42" s="55" t="s">
        <v>345</v>
      </c>
      <c r="C42" s="54">
        <v>105592859.94</v>
      </c>
      <c r="D42" s="54">
        <v>-1212145.78</v>
      </c>
      <c r="E42" s="54">
        <v>-130039.4</v>
      </c>
      <c r="F42" s="54">
        <v>-1082106.3799999999</v>
      </c>
      <c r="G42" s="54">
        <v>104510753.56</v>
      </c>
    </row>
    <row r="43" spans="1:8" x14ac:dyDescent="0.2">
      <c r="A43" s="67" t="s">
        <v>50</v>
      </c>
      <c r="B43" s="53" t="s">
        <v>139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</row>
    <row r="44" spans="1:8" x14ac:dyDescent="0.2">
      <c r="A44" s="67" t="s">
        <v>50</v>
      </c>
      <c r="B44" s="55" t="s">
        <v>140</v>
      </c>
      <c r="C44" s="54">
        <v>971819.94</v>
      </c>
      <c r="D44" s="54">
        <v>0</v>
      </c>
      <c r="E44" s="54">
        <v>67072.23</v>
      </c>
      <c r="F44" s="54">
        <v>67072.23</v>
      </c>
      <c r="G44" s="54">
        <v>1038892.17</v>
      </c>
    </row>
    <row r="45" spans="1:8" ht="15" x14ac:dyDescent="0.25">
      <c r="A45" s="25"/>
      <c r="B45" s="55" t="s">
        <v>141</v>
      </c>
      <c r="C45" s="54">
        <v>108562.19</v>
      </c>
      <c r="D45" s="54">
        <v>0</v>
      </c>
      <c r="E45" s="54">
        <v>257.94</v>
      </c>
      <c r="F45" s="54">
        <v>257.94</v>
      </c>
      <c r="G45" s="54">
        <v>108820.13</v>
      </c>
    </row>
    <row r="46" spans="1:8" x14ac:dyDescent="0.2">
      <c r="A46" s="67" t="s">
        <v>50</v>
      </c>
      <c r="B46" s="55" t="s">
        <v>142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</row>
    <row r="47" spans="1:8" x14ac:dyDescent="0.2">
      <c r="A47" s="67" t="s">
        <v>50</v>
      </c>
      <c r="B47" s="55" t="s">
        <v>143</v>
      </c>
      <c r="C47" s="54">
        <v>970.21</v>
      </c>
      <c r="D47" s="54">
        <v>0</v>
      </c>
      <c r="E47" s="54">
        <v>0</v>
      </c>
      <c r="F47" s="54">
        <v>0</v>
      </c>
      <c r="G47" s="54">
        <v>970.21</v>
      </c>
    </row>
    <row r="48" spans="1:8" x14ac:dyDescent="0.2">
      <c r="A48" s="67" t="s">
        <v>50</v>
      </c>
      <c r="B48" s="55" t="s">
        <v>144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</row>
    <row r="49" spans="1:7" x14ac:dyDescent="0.2">
      <c r="A49" s="67" t="s">
        <v>50</v>
      </c>
      <c r="B49" s="55" t="s">
        <v>145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</row>
    <row r="50" spans="1:7" x14ac:dyDescent="0.2">
      <c r="A50" s="67" t="s">
        <v>50</v>
      </c>
      <c r="B50" s="55" t="s">
        <v>146</v>
      </c>
      <c r="C50" s="54">
        <v>37905.019999999997</v>
      </c>
      <c r="D50" s="54">
        <v>0</v>
      </c>
      <c r="E50" s="54">
        <v>0</v>
      </c>
      <c r="F50" s="54">
        <v>0</v>
      </c>
      <c r="G50" s="54">
        <v>37905.019999999997</v>
      </c>
    </row>
    <row r="51" spans="1:7" x14ac:dyDescent="0.2">
      <c r="A51" s="67" t="s">
        <v>50</v>
      </c>
      <c r="B51" s="55" t="s">
        <v>147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</row>
    <row r="52" spans="1:7" x14ac:dyDescent="0.2">
      <c r="A52" s="67" t="s">
        <v>50</v>
      </c>
      <c r="B52" s="55" t="s">
        <v>148</v>
      </c>
      <c r="C52" s="54">
        <v>68.27</v>
      </c>
      <c r="D52" s="54">
        <v>0</v>
      </c>
      <c r="E52" s="54">
        <v>0</v>
      </c>
      <c r="F52" s="54">
        <v>0</v>
      </c>
      <c r="G52" s="54">
        <v>68.27</v>
      </c>
    </row>
    <row r="53" spans="1:7" x14ac:dyDescent="0.2">
      <c r="A53" s="67" t="s">
        <v>50</v>
      </c>
      <c r="B53" s="55" t="s">
        <v>149</v>
      </c>
      <c r="C53" s="54">
        <v>-13152.92</v>
      </c>
      <c r="D53" s="54">
        <v>0</v>
      </c>
      <c r="E53" s="54">
        <v>0</v>
      </c>
      <c r="F53" s="54">
        <v>0</v>
      </c>
      <c r="G53" s="54">
        <v>-13152.92</v>
      </c>
    </row>
    <row r="54" spans="1:7" x14ac:dyDescent="0.2">
      <c r="A54" s="67" t="s">
        <v>50</v>
      </c>
      <c r="B54" s="55" t="s">
        <v>150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</row>
    <row r="55" spans="1:7" x14ac:dyDescent="0.2">
      <c r="A55" s="67" t="s">
        <v>50</v>
      </c>
      <c r="B55" s="55" t="s">
        <v>151</v>
      </c>
      <c r="C55" s="54">
        <v>113.16</v>
      </c>
      <c r="D55" s="54">
        <v>0</v>
      </c>
      <c r="E55" s="54">
        <v>0</v>
      </c>
      <c r="F55" s="54">
        <v>0</v>
      </c>
      <c r="G55" s="54">
        <v>113.16</v>
      </c>
    </row>
    <row r="56" spans="1:7" x14ac:dyDescent="0.2">
      <c r="A56" s="67" t="s">
        <v>50</v>
      </c>
      <c r="B56" s="55" t="s">
        <v>152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</row>
    <row r="57" spans="1:7" x14ac:dyDescent="0.2">
      <c r="A57" s="67" t="s">
        <v>50</v>
      </c>
      <c r="B57" s="55" t="s">
        <v>153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</row>
    <row r="58" spans="1:7" x14ac:dyDescent="0.2">
      <c r="A58" s="67" t="s">
        <v>50</v>
      </c>
      <c r="B58" s="55" t="s">
        <v>154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</row>
    <row r="59" spans="1:7" ht="15" x14ac:dyDescent="0.25">
      <c r="A59" s="25"/>
      <c r="B59" s="55" t="s">
        <v>155</v>
      </c>
      <c r="C59" s="54">
        <v>37.68</v>
      </c>
      <c r="D59" s="54">
        <v>0</v>
      </c>
      <c r="E59" s="54">
        <v>0</v>
      </c>
      <c r="F59" s="54">
        <v>0</v>
      </c>
      <c r="G59" s="54">
        <v>37.68</v>
      </c>
    </row>
    <row r="60" spans="1:7" x14ac:dyDescent="0.2">
      <c r="A60" s="67" t="s">
        <v>50</v>
      </c>
      <c r="B60" s="55" t="s">
        <v>156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</row>
    <row r="61" spans="1:7" x14ac:dyDescent="0.2">
      <c r="A61" s="67" t="s">
        <v>50</v>
      </c>
      <c r="B61" s="55" t="s">
        <v>157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</row>
    <row r="62" spans="1:7" x14ac:dyDescent="0.2">
      <c r="A62" s="67" t="s">
        <v>50</v>
      </c>
      <c r="B62" s="55" t="s">
        <v>158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</row>
    <row r="63" spans="1:7" x14ac:dyDescent="0.2">
      <c r="A63" s="67" t="s">
        <v>50</v>
      </c>
      <c r="B63" s="55" t="s">
        <v>346</v>
      </c>
      <c r="C63" s="54">
        <v>1106323.55</v>
      </c>
      <c r="D63" s="54">
        <v>0</v>
      </c>
      <c r="E63" s="54">
        <v>67330.17</v>
      </c>
      <c r="F63" s="54">
        <v>67330.17</v>
      </c>
      <c r="G63" s="54">
        <v>1173653.72</v>
      </c>
    </row>
    <row r="64" spans="1:7" x14ac:dyDescent="0.2">
      <c r="A64" s="67" t="s">
        <v>50</v>
      </c>
      <c r="B64" s="53" t="s">
        <v>159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</row>
    <row r="65" spans="1:7" x14ac:dyDescent="0.2">
      <c r="A65" s="67" t="s">
        <v>50</v>
      </c>
      <c r="B65" s="55" t="s">
        <v>160</v>
      </c>
      <c r="C65" s="54">
        <v>241763.84</v>
      </c>
      <c r="D65" s="54">
        <v>0</v>
      </c>
      <c r="E65" s="54">
        <v>0</v>
      </c>
      <c r="F65" s="54">
        <v>0</v>
      </c>
      <c r="G65" s="54">
        <v>241763.84</v>
      </c>
    </row>
    <row r="66" spans="1:7" x14ac:dyDescent="0.2">
      <c r="A66" s="67" t="s">
        <v>50</v>
      </c>
      <c r="B66" s="55" t="s">
        <v>161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</row>
    <row r="67" spans="1:7" x14ac:dyDescent="0.2">
      <c r="A67" s="67" t="s">
        <v>50</v>
      </c>
      <c r="B67" s="55" t="s">
        <v>162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</row>
    <row r="68" spans="1:7" x14ac:dyDescent="0.2">
      <c r="A68" s="67" t="s">
        <v>50</v>
      </c>
      <c r="B68" s="55" t="s">
        <v>163</v>
      </c>
      <c r="C68" s="54">
        <v>12994.36</v>
      </c>
      <c r="D68" s="54">
        <v>0</v>
      </c>
      <c r="E68" s="54">
        <v>0</v>
      </c>
      <c r="F68" s="54">
        <v>0</v>
      </c>
      <c r="G68" s="54">
        <v>12994.36</v>
      </c>
    </row>
    <row r="69" spans="1:7" x14ac:dyDescent="0.2">
      <c r="A69" s="67" t="s">
        <v>50</v>
      </c>
      <c r="B69" s="55" t="s">
        <v>164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</row>
    <row r="70" spans="1:7" x14ac:dyDescent="0.2">
      <c r="A70" s="67" t="s">
        <v>50</v>
      </c>
      <c r="B70" s="55" t="s">
        <v>347</v>
      </c>
      <c r="C70" s="54">
        <v>254758.2</v>
      </c>
      <c r="D70" s="54">
        <v>0</v>
      </c>
      <c r="E70" s="54">
        <v>0</v>
      </c>
      <c r="F70" s="54">
        <v>0</v>
      </c>
      <c r="G70" s="54">
        <v>254758.2</v>
      </c>
    </row>
    <row r="71" spans="1:7" ht="15" x14ac:dyDescent="0.25">
      <c r="A71" s="25"/>
      <c r="B71" s="55" t="s">
        <v>348</v>
      </c>
      <c r="C71" s="54">
        <v>851565.35</v>
      </c>
      <c r="D71" s="54">
        <v>0</v>
      </c>
      <c r="E71" s="54">
        <v>67330.17</v>
      </c>
      <c r="F71" s="54">
        <v>67330.17</v>
      </c>
      <c r="G71" s="54">
        <v>918895.52</v>
      </c>
    </row>
    <row r="72" spans="1:7" x14ac:dyDescent="0.2">
      <c r="A72" s="67" t="s">
        <v>50</v>
      </c>
      <c r="B72" s="53" t="s">
        <v>165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</row>
    <row r="73" spans="1:7" x14ac:dyDescent="0.2">
      <c r="A73" s="67" t="s">
        <v>50</v>
      </c>
      <c r="B73" s="55" t="s">
        <v>166</v>
      </c>
      <c r="C73" s="54">
        <v>74410103.280000001</v>
      </c>
      <c r="D73" s="54">
        <v>0</v>
      </c>
      <c r="E73" s="54">
        <v>0</v>
      </c>
      <c r="F73" s="54">
        <v>0</v>
      </c>
      <c r="G73" s="54">
        <v>74410103.280000001</v>
      </c>
    </row>
    <row r="74" spans="1:7" x14ac:dyDescent="0.2">
      <c r="A74" s="67" t="s">
        <v>50</v>
      </c>
      <c r="B74" s="55" t="s">
        <v>349</v>
      </c>
      <c r="C74" s="54">
        <v>851565.35</v>
      </c>
      <c r="D74" s="54">
        <v>0</v>
      </c>
      <c r="E74" s="54">
        <v>67330.17</v>
      </c>
      <c r="F74" s="54">
        <v>67330.17</v>
      </c>
      <c r="G74" s="54">
        <v>918895.52</v>
      </c>
    </row>
    <row r="75" spans="1:7" ht="15" x14ac:dyDescent="0.25">
      <c r="A75" s="25"/>
      <c r="B75" s="55" t="s">
        <v>167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</row>
    <row r="76" spans="1:7" x14ac:dyDescent="0.2">
      <c r="A76" s="67" t="s">
        <v>50</v>
      </c>
      <c r="B76" s="55" t="s">
        <v>168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</row>
    <row r="77" spans="1:7" x14ac:dyDescent="0.2">
      <c r="A77" s="67" t="s">
        <v>50</v>
      </c>
      <c r="B77" s="55" t="s">
        <v>169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</row>
    <row r="78" spans="1:7" x14ac:dyDescent="0.2">
      <c r="A78" s="67" t="s">
        <v>50</v>
      </c>
      <c r="B78" s="55" t="s">
        <v>170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</row>
    <row r="79" spans="1:7" x14ac:dyDescent="0.2">
      <c r="A79" s="67" t="s">
        <v>50</v>
      </c>
      <c r="B79" s="55" t="s">
        <v>171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</row>
    <row r="80" spans="1:7" x14ac:dyDescent="0.2">
      <c r="A80" s="67" t="s">
        <v>50</v>
      </c>
      <c r="B80" s="55" t="s">
        <v>172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</row>
    <row r="81" spans="1:7" x14ac:dyDescent="0.2">
      <c r="A81" s="67" t="s">
        <v>50</v>
      </c>
      <c r="B81" s="55" t="s">
        <v>173</v>
      </c>
      <c r="C81" s="54">
        <v>2319758.48</v>
      </c>
      <c r="D81" s="54">
        <v>0</v>
      </c>
      <c r="E81" s="54">
        <v>57791.82</v>
      </c>
      <c r="F81" s="54">
        <v>57791.82</v>
      </c>
      <c r="G81" s="54">
        <v>2377550.2999999998</v>
      </c>
    </row>
    <row r="82" spans="1:7" x14ac:dyDescent="0.2">
      <c r="A82" s="67" t="s">
        <v>50</v>
      </c>
      <c r="B82" s="55" t="s">
        <v>174</v>
      </c>
      <c r="C82" s="54">
        <v>-2319758.48</v>
      </c>
      <c r="D82" s="54">
        <v>57791.82</v>
      </c>
      <c r="E82" s="54">
        <v>0</v>
      </c>
      <c r="F82" s="54">
        <v>-57791.82</v>
      </c>
      <c r="G82" s="54">
        <v>-2377550.2999999998</v>
      </c>
    </row>
    <row r="83" spans="1:7" x14ac:dyDescent="0.2">
      <c r="A83" s="67" t="s">
        <v>50</v>
      </c>
      <c r="B83" s="55" t="s">
        <v>350</v>
      </c>
      <c r="C83" s="54">
        <v>0</v>
      </c>
      <c r="D83" s="54">
        <v>57791.82</v>
      </c>
      <c r="E83" s="54">
        <v>57791.82</v>
      </c>
      <c r="F83" s="54">
        <v>0</v>
      </c>
      <c r="G83" s="54">
        <v>0</v>
      </c>
    </row>
    <row r="84" spans="1:7" x14ac:dyDescent="0.2">
      <c r="A84" s="67" t="s">
        <v>50</v>
      </c>
      <c r="B84" s="55" t="s">
        <v>175</v>
      </c>
      <c r="C84" s="54">
        <v>1771524.28</v>
      </c>
      <c r="D84" s="54">
        <v>0</v>
      </c>
      <c r="E84" s="54">
        <v>0</v>
      </c>
      <c r="F84" s="54">
        <v>0</v>
      </c>
      <c r="G84" s="54">
        <v>1771524.28</v>
      </c>
    </row>
    <row r="85" spans="1:7" x14ac:dyDescent="0.2">
      <c r="A85" s="67" t="s">
        <v>50</v>
      </c>
      <c r="B85" s="55" t="s">
        <v>176</v>
      </c>
      <c r="C85" s="54">
        <v>-187450.91</v>
      </c>
      <c r="D85" s="54">
        <v>0</v>
      </c>
      <c r="E85" s="54">
        <v>0</v>
      </c>
      <c r="F85" s="54">
        <v>0</v>
      </c>
      <c r="G85" s="54">
        <v>-187450.91</v>
      </c>
    </row>
    <row r="86" spans="1:7" x14ac:dyDescent="0.2">
      <c r="A86" s="67" t="s">
        <v>50</v>
      </c>
      <c r="B86" s="55" t="s">
        <v>351</v>
      </c>
      <c r="C86" s="54">
        <v>1584073.37</v>
      </c>
      <c r="D86" s="54">
        <v>0</v>
      </c>
      <c r="E86" s="54">
        <v>0</v>
      </c>
      <c r="F86" s="54">
        <v>0</v>
      </c>
      <c r="G86" s="54">
        <v>1584073.37</v>
      </c>
    </row>
    <row r="87" spans="1:7" x14ac:dyDescent="0.2">
      <c r="A87" s="67" t="s">
        <v>50</v>
      </c>
      <c r="B87" s="55" t="s">
        <v>177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</row>
    <row r="88" spans="1:7" x14ac:dyDescent="0.2">
      <c r="A88" s="67" t="s">
        <v>50</v>
      </c>
      <c r="B88" s="55" t="s">
        <v>178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</row>
    <row r="89" spans="1:7" x14ac:dyDescent="0.2">
      <c r="A89" s="67" t="s">
        <v>50</v>
      </c>
      <c r="B89" s="55" t="s">
        <v>179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</row>
    <row r="90" spans="1:7" x14ac:dyDescent="0.2">
      <c r="A90" s="67" t="s">
        <v>50</v>
      </c>
      <c r="B90" s="55" t="s">
        <v>180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</row>
    <row r="91" spans="1:7" x14ac:dyDescent="0.2">
      <c r="A91" s="67" t="s">
        <v>50</v>
      </c>
      <c r="B91" s="55" t="s">
        <v>181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</row>
    <row r="92" spans="1:7" x14ac:dyDescent="0.2">
      <c r="A92" s="67" t="s">
        <v>50</v>
      </c>
      <c r="B92" s="55" t="s">
        <v>352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</row>
    <row r="93" spans="1:7" x14ac:dyDescent="0.2">
      <c r="A93" s="67" t="s">
        <v>50</v>
      </c>
      <c r="B93" s="55" t="s">
        <v>353</v>
      </c>
      <c r="C93" s="54">
        <v>76845742</v>
      </c>
      <c r="D93" s="54">
        <v>57791.82</v>
      </c>
      <c r="E93" s="54">
        <v>125121.99</v>
      </c>
      <c r="F93" s="54">
        <v>67330.17</v>
      </c>
      <c r="G93" s="54">
        <v>76913072.170000002</v>
      </c>
    </row>
    <row r="94" spans="1:7" ht="15" x14ac:dyDescent="0.25">
      <c r="A94" s="25"/>
      <c r="B94" s="55" t="s">
        <v>182</v>
      </c>
      <c r="C94" s="54">
        <v>28747117.940000001</v>
      </c>
      <c r="D94" s="54">
        <v>-187831.22</v>
      </c>
      <c r="E94" s="54">
        <v>-1337267.77</v>
      </c>
      <c r="F94" s="54">
        <v>-1149436.55</v>
      </c>
      <c r="G94" s="54">
        <v>27597681.390000001</v>
      </c>
    </row>
    <row r="95" spans="1:7" x14ac:dyDescent="0.2">
      <c r="A95" s="67" t="s">
        <v>50</v>
      </c>
      <c r="B95" s="55" t="s">
        <v>354</v>
      </c>
      <c r="C95" s="54">
        <v>105592859.94</v>
      </c>
      <c r="D95" s="54">
        <v>-130039.4</v>
      </c>
      <c r="E95" s="54">
        <v>-1212145.78</v>
      </c>
      <c r="F95" s="54">
        <v>-1082106.3799999999</v>
      </c>
      <c r="G95" s="54">
        <v>104510753.56</v>
      </c>
    </row>
    <row r="96" spans="1:7" x14ac:dyDescent="0.2">
      <c r="A96" s="67" t="s">
        <v>50</v>
      </c>
      <c r="B96" s="55" t="s">
        <v>355</v>
      </c>
      <c r="C96" s="54">
        <v>76845742</v>
      </c>
      <c r="D96" s="54">
        <v>125121.99</v>
      </c>
      <c r="E96" s="54">
        <v>0</v>
      </c>
      <c r="F96" s="54">
        <v>125121.99</v>
      </c>
      <c r="G96" s="54">
        <v>76970863.989999995</v>
      </c>
    </row>
    <row r="97" spans="1:7" x14ac:dyDescent="0.2">
      <c r="A97" s="67" t="s">
        <v>50</v>
      </c>
      <c r="B97" s="55" t="s">
        <v>356</v>
      </c>
      <c r="C97" s="54">
        <v>0</v>
      </c>
      <c r="D97" s="54">
        <v>0</v>
      </c>
      <c r="E97" s="54">
        <v>57791.82</v>
      </c>
      <c r="F97" s="54">
        <v>57791.82</v>
      </c>
      <c r="G97" s="54">
        <v>57791.82</v>
      </c>
    </row>
    <row r="98" spans="1:7" x14ac:dyDescent="0.2">
      <c r="A98" s="67" t="s">
        <v>50</v>
      </c>
      <c r="B98" s="55" t="s">
        <v>357</v>
      </c>
      <c r="C98" s="54">
        <v>76845742</v>
      </c>
      <c r="D98" s="54">
        <v>57791.82</v>
      </c>
      <c r="E98" s="54">
        <v>125121.99</v>
      </c>
      <c r="F98" s="54">
        <v>67330.17</v>
      </c>
      <c r="G98" s="54">
        <v>76913072.170000002</v>
      </c>
    </row>
    <row r="99" spans="1:7" x14ac:dyDescent="0.2">
      <c r="A99" s="67" t="s">
        <v>50</v>
      </c>
      <c r="B99" s="55" t="s">
        <v>358</v>
      </c>
      <c r="C99" s="54">
        <v>0</v>
      </c>
      <c r="D99" s="54">
        <v>-1342185.18</v>
      </c>
      <c r="E99" s="54">
        <v>-1342185.18</v>
      </c>
      <c r="F99" s="54">
        <v>0</v>
      </c>
      <c r="G99" s="54">
        <v>0</v>
      </c>
    </row>
    <row r="100" spans="1:7" x14ac:dyDescent="0.2">
      <c r="A100" s="67" t="s">
        <v>50</v>
      </c>
      <c r="B100" s="55" t="s">
        <v>359</v>
      </c>
      <c r="C100" s="54">
        <v>104860060.16</v>
      </c>
      <c r="D100" s="54">
        <v>-1337267.77</v>
      </c>
      <c r="E100" s="54">
        <v>-187831.22</v>
      </c>
      <c r="F100" s="54">
        <v>-1149436.55</v>
      </c>
      <c r="G100" s="54">
        <v>103710623.61</v>
      </c>
    </row>
    <row r="101" spans="1:7" x14ac:dyDescent="0.2">
      <c r="A101" s="67" t="s">
        <v>50</v>
      </c>
      <c r="B101" s="55" t="s">
        <v>360</v>
      </c>
      <c r="C101" s="54">
        <v>105592859.94</v>
      </c>
      <c r="D101" s="54">
        <v>-1212145.78</v>
      </c>
      <c r="E101" s="54">
        <v>-130039.4</v>
      </c>
      <c r="F101" s="54">
        <v>-1082106.3799999999</v>
      </c>
      <c r="G101" s="54">
        <v>104510753.56</v>
      </c>
    </row>
    <row r="102" spans="1:7" x14ac:dyDescent="0.2">
      <c r="A102" s="67" t="s">
        <v>50</v>
      </c>
      <c r="B102" s="55" t="s">
        <v>183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</row>
    <row r="103" spans="1:7" x14ac:dyDescent="0.2">
      <c r="A103" s="67" t="s">
        <v>50</v>
      </c>
      <c r="B103" s="55" t="s">
        <v>184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</row>
    <row r="104" spans="1:7" x14ac:dyDescent="0.2">
      <c r="A104" s="67" t="s">
        <v>50</v>
      </c>
      <c r="B104" s="55" t="s">
        <v>361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</row>
    <row r="105" spans="1:7" x14ac:dyDescent="0.2">
      <c r="A105" s="67" t="s">
        <v>50</v>
      </c>
      <c r="B105" s="55" t="s">
        <v>185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</row>
    <row r="106" spans="1:7" x14ac:dyDescent="0.2">
      <c r="B106" t="s">
        <v>362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x14ac:dyDescent="0.2">
      <c r="B107" t="s">
        <v>363</v>
      </c>
      <c r="C107">
        <v>30518642.219999999</v>
      </c>
      <c r="D107">
        <v>-187831.22</v>
      </c>
      <c r="E107">
        <v>-1337267.77</v>
      </c>
      <c r="F107">
        <v>-1149436.55</v>
      </c>
      <c r="G107">
        <v>29369205.670000002</v>
      </c>
    </row>
    <row r="108" spans="1:7" x14ac:dyDescent="0.2">
      <c r="B108" t="s">
        <v>364</v>
      </c>
      <c r="C108">
        <v>74410103.280000001</v>
      </c>
      <c r="D108">
        <v>57791.82</v>
      </c>
      <c r="E108">
        <v>57791.82</v>
      </c>
      <c r="F108">
        <v>0</v>
      </c>
      <c r="G108">
        <v>74410103.280000001</v>
      </c>
    </row>
    <row r="109" spans="1:7" x14ac:dyDescent="0.2">
      <c r="B109" t="s">
        <v>365</v>
      </c>
      <c r="C109" s="50">
        <v>0</v>
      </c>
      <c r="D109">
        <v>0</v>
      </c>
      <c r="E109">
        <v>0</v>
      </c>
      <c r="F109">
        <v>0</v>
      </c>
      <c r="G109">
        <v>0</v>
      </c>
    </row>
    <row r="110" spans="1:7" x14ac:dyDescent="0.2">
      <c r="B110" t="s">
        <v>366</v>
      </c>
      <c r="C110">
        <v>0</v>
      </c>
      <c r="D110">
        <v>0</v>
      </c>
      <c r="E110" s="50">
        <v>0</v>
      </c>
      <c r="F110" s="50">
        <v>0</v>
      </c>
      <c r="G110">
        <v>0</v>
      </c>
    </row>
    <row r="111" spans="1:7" x14ac:dyDescent="0.2">
      <c r="B111" t="s">
        <v>367</v>
      </c>
      <c r="C111">
        <v>825774.77</v>
      </c>
      <c r="D111">
        <v>0</v>
      </c>
      <c r="E111">
        <v>67330.17</v>
      </c>
      <c r="F111">
        <v>67330.17</v>
      </c>
      <c r="G111">
        <v>893104.94</v>
      </c>
    </row>
    <row r="112" spans="1:7" x14ac:dyDescent="0.2">
      <c r="B112" t="s">
        <v>368</v>
      </c>
      <c r="C112">
        <v>25790.58</v>
      </c>
      <c r="D112">
        <v>0</v>
      </c>
      <c r="E112">
        <v>0</v>
      </c>
      <c r="F112" s="50">
        <v>0</v>
      </c>
      <c r="G112">
        <v>25790.58</v>
      </c>
    </row>
    <row r="113" spans="2:7" x14ac:dyDescent="0.2">
      <c r="B113" t="s">
        <v>369</v>
      </c>
      <c r="C113">
        <v>0</v>
      </c>
      <c r="D113">
        <v>0</v>
      </c>
      <c r="E113">
        <v>0</v>
      </c>
      <c r="F113">
        <v>0</v>
      </c>
      <c r="G113">
        <v>0</v>
      </c>
    </row>
    <row r="114" spans="2:7" x14ac:dyDescent="0.2">
      <c r="B114" t="s">
        <v>370</v>
      </c>
      <c r="C114">
        <v>-187450.91</v>
      </c>
      <c r="D114">
        <v>0</v>
      </c>
      <c r="E114">
        <v>0</v>
      </c>
      <c r="F114">
        <v>0</v>
      </c>
      <c r="G114">
        <v>-187450.91</v>
      </c>
    </row>
    <row r="115" spans="2:7" x14ac:dyDescent="0.2">
      <c r="B115" t="s">
        <v>371</v>
      </c>
      <c r="C115">
        <v>1080532.97</v>
      </c>
      <c r="D115">
        <v>0</v>
      </c>
      <c r="E115">
        <v>67330.17</v>
      </c>
      <c r="F115">
        <v>67330.17</v>
      </c>
      <c r="G115">
        <v>1147863.1399999999</v>
      </c>
    </row>
    <row r="116" spans="2:7" x14ac:dyDescent="0.2">
      <c r="B116" t="s">
        <v>372</v>
      </c>
      <c r="C116">
        <v>254758.2</v>
      </c>
      <c r="D116">
        <v>0</v>
      </c>
      <c r="E116">
        <v>0</v>
      </c>
      <c r="F116">
        <v>0</v>
      </c>
      <c r="G116">
        <v>254758.2</v>
      </c>
    </row>
    <row r="117" spans="2:7" x14ac:dyDescent="0.2">
      <c r="B117" t="s">
        <v>373</v>
      </c>
      <c r="C117">
        <v>-241726.16</v>
      </c>
      <c r="D117">
        <v>0</v>
      </c>
      <c r="E117">
        <v>0</v>
      </c>
      <c r="F117">
        <v>0</v>
      </c>
      <c r="G117">
        <v>-241726.16</v>
      </c>
    </row>
    <row r="118" spans="2:7" x14ac:dyDescent="0.2">
      <c r="B118" t="s">
        <v>374</v>
      </c>
      <c r="C118">
        <v>12994.36</v>
      </c>
      <c r="D118">
        <v>0</v>
      </c>
      <c r="E118">
        <v>0</v>
      </c>
      <c r="F118">
        <v>0</v>
      </c>
      <c r="G118">
        <v>12994.36</v>
      </c>
    </row>
    <row r="119" spans="2:7" x14ac:dyDescent="0.2">
      <c r="B119" t="s">
        <v>375</v>
      </c>
      <c r="C119">
        <v>0</v>
      </c>
      <c r="D119">
        <v>0</v>
      </c>
      <c r="E119">
        <v>0</v>
      </c>
      <c r="F119">
        <v>0</v>
      </c>
      <c r="G119">
        <v>0</v>
      </c>
    </row>
    <row r="120" spans="2:7" x14ac:dyDescent="0.2">
      <c r="B120" t="s">
        <v>376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2:7" x14ac:dyDescent="0.2">
      <c r="B121" t="s">
        <v>377</v>
      </c>
      <c r="C121">
        <v>0</v>
      </c>
      <c r="D121">
        <v>0</v>
      </c>
      <c r="E121">
        <v>0</v>
      </c>
      <c r="F121">
        <v>0</v>
      </c>
      <c r="G121">
        <v>0</v>
      </c>
    </row>
    <row r="122" spans="2:7" x14ac:dyDescent="0.2">
      <c r="B122" t="s">
        <v>378</v>
      </c>
      <c r="C122">
        <v>-4967.4799999999996</v>
      </c>
      <c r="D122">
        <v>-931.22</v>
      </c>
      <c r="E122">
        <v>662.58</v>
      </c>
      <c r="F122">
        <v>-1593.8</v>
      </c>
      <c r="G122">
        <v>-6561.28</v>
      </c>
    </row>
    <row r="123" spans="2:7" x14ac:dyDescent="0.2">
      <c r="B123" t="s">
        <v>379</v>
      </c>
      <c r="C123">
        <v>28752085.420000002</v>
      </c>
      <c r="D123">
        <v>-1336336.55</v>
      </c>
      <c r="E123">
        <v>-188493.8</v>
      </c>
      <c r="F123">
        <v>-1147842.75</v>
      </c>
      <c r="G123">
        <v>27604242.670000002</v>
      </c>
    </row>
    <row r="124" spans="2:7" x14ac:dyDescent="0.2">
      <c r="B124" t="s">
        <v>380</v>
      </c>
      <c r="C124">
        <v>0</v>
      </c>
      <c r="D124">
        <v>0</v>
      </c>
      <c r="E124">
        <v>0</v>
      </c>
      <c r="F124">
        <v>0</v>
      </c>
      <c r="G124">
        <v>0</v>
      </c>
    </row>
    <row r="125" spans="2:7" x14ac:dyDescent="0.2">
      <c r="B125" t="s">
        <v>381</v>
      </c>
      <c r="C125">
        <v>58246.96</v>
      </c>
      <c r="D125">
        <v>0</v>
      </c>
      <c r="E125">
        <v>0</v>
      </c>
      <c r="F125">
        <v>0</v>
      </c>
      <c r="G125">
        <v>58246.96</v>
      </c>
    </row>
    <row r="126" spans="2:7" x14ac:dyDescent="0.2">
      <c r="B126" t="s">
        <v>382</v>
      </c>
      <c r="C126">
        <v>1728261.55</v>
      </c>
      <c r="D126">
        <v>0</v>
      </c>
      <c r="E126">
        <v>0</v>
      </c>
      <c r="F126">
        <v>0</v>
      </c>
      <c r="G126">
        <v>1728261.55</v>
      </c>
    </row>
    <row r="127" spans="2:7" x14ac:dyDescent="0.2">
      <c r="B127" t="s">
        <v>383</v>
      </c>
      <c r="C127">
        <v>74326433.709999993</v>
      </c>
      <c r="D127">
        <v>0</v>
      </c>
      <c r="E127">
        <v>0</v>
      </c>
      <c r="F127">
        <v>0</v>
      </c>
      <c r="G127">
        <v>74326433.709999993</v>
      </c>
    </row>
    <row r="128" spans="2:7" x14ac:dyDescent="0.2">
      <c r="B128" t="s">
        <v>384</v>
      </c>
      <c r="C128">
        <v>7292.36</v>
      </c>
      <c r="D128">
        <v>257.94</v>
      </c>
      <c r="E128">
        <v>0</v>
      </c>
      <c r="F128">
        <v>257.94</v>
      </c>
      <c r="G128">
        <v>7550.3</v>
      </c>
    </row>
    <row r="129" spans="2:7" x14ac:dyDescent="0.2">
      <c r="B129" t="s">
        <v>385</v>
      </c>
      <c r="C129">
        <v>338217.99</v>
      </c>
      <c r="D129">
        <v>43596.95</v>
      </c>
      <c r="E129">
        <v>0</v>
      </c>
      <c r="F129">
        <v>43596.95</v>
      </c>
      <c r="G129">
        <v>381814.94</v>
      </c>
    </row>
    <row r="130" spans="2:7" x14ac:dyDescent="0.2">
      <c r="B130" t="s">
        <v>386</v>
      </c>
      <c r="C130">
        <v>387289.43</v>
      </c>
      <c r="D130">
        <v>23475.279999999999</v>
      </c>
      <c r="E130">
        <v>0</v>
      </c>
      <c r="F130">
        <v>23475.279999999999</v>
      </c>
      <c r="G130">
        <v>410764.71</v>
      </c>
    </row>
    <row r="131" spans="2:7" x14ac:dyDescent="0.2">
      <c r="B131" t="s">
        <v>387</v>
      </c>
      <c r="C131">
        <v>0</v>
      </c>
      <c r="D131">
        <v>0</v>
      </c>
      <c r="E131">
        <v>0</v>
      </c>
      <c r="F131">
        <v>0</v>
      </c>
      <c r="G131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7" customWidth="1"/>
    <col min="4" max="4" width="35.42578125" customWidth="1"/>
    <col min="6" max="6" width="15.85546875" style="69" customWidth="1"/>
    <col min="8" max="9" width="15.85546875" style="69" customWidth="1"/>
    <col min="10" max="10" width="18.5703125" customWidth="1"/>
    <col min="11" max="11" width="15.85546875" style="69" customWidth="1"/>
    <col min="13" max="13" width="16.5703125" customWidth="1"/>
  </cols>
  <sheetData>
    <row r="1" spans="1:13" ht="15" x14ac:dyDescent="0.25">
      <c r="A1" s="51" t="s">
        <v>67</v>
      </c>
      <c r="B1" s="56" t="s">
        <v>68</v>
      </c>
      <c r="C1" s="56" t="s">
        <v>69</v>
      </c>
      <c r="D1" s="51" t="s">
        <v>70</v>
      </c>
      <c r="E1" s="51" t="s">
        <v>71</v>
      </c>
      <c r="F1" s="68" t="s">
        <v>72</v>
      </c>
      <c r="G1" s="51" t="s">
        <v>73</v>
      </c>
      <c r="H1" s="68" t="s">
        <v>74</v>
      </c>
      <c r="I1" s="68" t="s">
        <v>75</v>
      </c>
      <c r="J1" s="51" t="s">
        <v>76</v>
      </c>
      <c r="K1" s="68" t="s">
        <v>77</v>
      </c>
      <c r="L1" s="51" t="s">
        <v>78</v>
      </c>
      <c r="M1" s="51" t="s">
        <v>79</v>
      </c>
    </row>
    <row r="2" spans="1:13" x14ac:dyDescent="0.2">
      <c r="A2" t="s">
        <v>388</v>
      </c>
      <c r="B2" s="65" t="s">
        <v>273</v>
      </c>
      <c r="C2" s="57">
        <v>2748472</v>
      </c>
      <c r="D2" t="s">
        <v>389</v>
      </c>
      <c r="E2">
        <v>1200</v>
      </c>
      <c r="F2" s="69">
        <v>51794.04</v>
      </c>
      <c r="G2">
        <v>48.7</v>
      </c>
      <c r="H2" s="69">
        <v>58440</v>
      </c>
      <c r="I2" s="69">
        <v>51794.04</v>
      </c>
      <c r="J2">
        <v>48.7</v>
      </c>
      <c r="K2" s="69">
        <v>58440</v>
      </c>
      <c r="L2" t="s">
        <v>390</v>
      </c>
      <c r="M2" s="34">
        <v>45412</v>
      </c>
    </row>
    <row r="3" spans="1:13" x14ac:dyDescent="0.2">
      <c r="A3" t="s">
        <v>388</v>
      </c>
      <c r="B3" s="57" t="s">
        <v>223</v>
      </c>
      <c r="C3" s="57" t="s">
        <v>222</v>
      </c>
      <c r="D3" t="s">
        <v>391</v>
      </c>
      <c r="E3">
        <v>3300</v>
      </c>
      <c r="F3" s="69">
        <v>2243924.44</v>
      </c>
      <c r="G3">
        <v>872.47</v>
      </c>
      <c r="H3" s="69">
        <v>2879151</v>
      </c>
      <c r="I3" s="69">
        <v>2243924.44</v>
      </c>
      <c r="J3">
        <v>872.47</v>
      </c>
      <c r="K3" s="69">
        <v>2879151</v>
      </c>
      <c r="L3" t="s">
        <v>390</v>
      </c>
      <c r="M3" s="34">
        <v>45412</v>
      </c>
    </row>
    <row r="4" spans="1:13" x14ac:dyDescent="0.2">
      <c r="A4" t="s">
        <v>388</v>
      </c>
      <c r="B4" s="65" t="s">
        <v>268</v>
      </c>
      <c r="C4" s="57">
        <v>2989044</v>
      </c>
      <c r="D4" t="s">
        <v>392</v>
      </c>
      <c r="E4">
        <v>12800</v>
      </c>
      <c r="F4" s="69">
        <v>845398.49</v>
      </c>
      <c r="G4">
        <v>75.88</v>
      </c>
      <c r="H4" s="69">
        <v>971264</v>
      </c>
      <c r="I4" s="69">
        <v>845398.49</v>
      </c>
      <c r="J4">
        <v>75.88</v>
      </c>
      <c r="K4" s="69">
        <v>971264</v>
      </c>
      <c r="L4" t="s">
        <v>390</v>
      </c>
      <c r="M4" s="34">
        <v>45412</v>
      </c>
    </row>
    <row r="5" spans="1:13" x14ac:dyDescent="0.2">
      <c r="A5" t="s">
        <v>388</v>
      </c>
      <c r="B5" s="57" t="s">
        <v>241</v>
      </c>
      <c r="C5" s="57" t="s">
        <v>240</v>
      </c>
      <c r="D5" t="s">
        <v>393</v>
      </c>
      <c r="E5">
        <v>32880</v>
      </c>
      <c r="F5" s="69">
        <v>1667952.18</v>
      </c>
      <c r="G5">
        <v>84.49</v>
      </c>
      <c r="H5" s="69">
        <v>2778031.2</v>
      </c>
      <c r="I5" s="69">
        <v>1667952.18</v>
      </c>
      <c r="J5">
        <v>84.49</v>
      </c>
      <c r="K5" s="69">
        <v>2778031.2</v>
      </c>
      <c r="L5" t="s">
        <v>390</v>
      </c>
      <c r="M5" s="34">
        <v>45412</v>
      </c>
    </row>
    <row r="6" spans="1:13" x14ac:dyDescent="0.2">
      <c r="A6" t="s">
        <v>388</v>
      </c>
      <c r="B6" s="57" t="s">
        <v>199</v>
      </c>
      <c r="C6" s="57" t="s">
        <v>198</v>
      </c>
      <c r="D6" t="s">
        <v>394</v>
      </c>
      <c r="E6">
        <v>17100</v>
      </c>
      <c r="F6" s="69">
        <v>2076325.17</v>
      </c>
      <c r="G6">
        <v>138.44</v>
      </c>
      <c r="H6" s="69">
        <v>2367324</v>
      </c>
      <c r="I6" s="69">
        <v>2076325.17</v>
      </c>
      <c r="J6">
        <v>138.44</v>
      </c>
      <c r="K6" s="69">
        <v>2367324</v>
      </c>
      <c r="L6" t="s">
        <v>390</v>
      </c>
      <c r="M6" s="34">
        <v>45412</v>
      </c>
    </row>
    <row r="7" spans="1:13" x14ac:dyDescent="0.2">
      <c r="A7" t="s">
        <v>388</v>
      </c>
      <c r="B7" s="57" t="s">
        <v>214</v>
      </c>
      <c r="C7" s="57" t="s">
        <v>213</v>
      </c>
      <c r="D7" t="s">
        <v>395</v>
      </c>
      <c r="E7">
        <v>32061</v>
      </c>
      <c r="F7" s="69">
        <v>2064087.18</v>
      </c>
      <c r="G7">
        <v>101.22</v>
      </c>
      <c r="H7" s="69">
        <v>3245214.42</v>
      </c>
      <c r="I7" s="69">
        <v>2064087.18</v>
      </c>
      <c r="J7">
        <v>101.22</v>
      </c>
      <c r="K7" s="69">
        <v>3245214.42</v>
      </c>
      <c r="L7" t="s">
        <v>390</v>
      </c>
      <c r="M7" s="34">
        <v>45412</v>
      </c>
    </row>
    <row r="8" spans="1:13" x14ac:dyDescent="0.2">
      <c r="A8" t="s">
        <v>388</v>
      </c>
      <c r="B8" s="57" t="s">
        <v>290</v>
      </c>
      <c r="C8" s="57">
        <v>2181334</v>
      </c>
      <c r="D8" t="s">
        <v>289</v>
      </c>
      <c r="E8">
        <v>16292</v>
      </c>
      <c r="F8" s="69">
        <v>1737704.72</v>
      </c>
      <c r="G8">
        <v>149.41999999999999</v>
      </c>
      <c r="H8" s="69">
        <v>2434350.64</v>
      </c>
      <c r="I8" s="69">
        <v>1737704.72</v>
      </c>
      <c r="J8">
        <v>149.41999999999999</v>
      </c>
      <c r="K8" s="69">
        <v>2434350.64</v>
      </c>
      <c r="L8" t="s">
        <v>390</v>
      </c>
      <c r="M8" s="34">
        <v>45412</v>
      </c>
    </row>
    <row r="9" spans="1:13" x14ac:dyDescent="0.2">
      <c r="A9" t="s">
        <v>388</v>
      </c>
      <c r="B9" s="57">
        <v>124765108</v>
      </c>
      <c r="C9" s="57">
        <v>2125097</v>
      </c>
      <c r="D9" t="s">
        <v>396</v>
      </c>
      <c r="E9">
        <v>44304</v>
      </c>
      <c r="F9" s="69">
        <v>896269.92</v>
      </c>
      <c r="G9">
        <v>19.29</v>
      </c>
      <c r="H9" s="69">
        <v>854624.16</v>
      </c>
      <c r="I9" s="69">
        <v>896269.92</v>
      </c>
      <c r="J9">
        <v>19.29</v>
      </c>
      <c r="K9" s="69">
        <v>854624.16</v>
      </c>
      <c r="L9" t="s">
        <v>390</v>
      </c>
      <c r="M9" s="34">
        <v>45412</v>
      </c>
    </row>
    <row r="10" spans="1:13" x14ac:dyDescent="0.2">
      <c r="A10" t="s">
        <v>388</v>
      </c>
      <c r="B10" s="57">
        <v>202712600</v>
      </c>
      <c r="C10" s="57" t="s">
        <v>231</v>
      </c>
      <c r="D10" t="s">
        <v>397</v>
      </c>
      <c r="E10">
        <v>14000</v>
      </c>
      <c r="F10" s="69">
        <v>1000124.02</v>
      </c>
      <c r="G10">
        <v>73.239999999999995</v>
      </c>
      <c r="H10" s="69">
        <v>1025360</v>
      </c>
      <c r="I10" s="69">
        <v>1000124.02</v>
      </c>
      <c r="J10">
        <v>73.239999999999995</v>
      </c>
      <c r="K10" s="69">
        <v>1025360</v>
      </c>
      <c r="L10" t="s">
        <v>390</v>
      </c>
      <c r="M10" s="34">
        <v>45412</v>
      </c>
    </row>
    <row r="11" spans="1:13" x14ac:dyDescent="0.2">
      <c r="A11" t="s">
        <v>388</v>
      </c>
      <c r="B11" s="57" t="s">
        <v>287</v>
      </c>
      <c r="C11" s="57">
        <v>2311614</v>
      </c>
      <c r="D11" t="s">
        <v>398</v>
      </c>
      <c r="E11">
        <v>11986</v>
      </c>
      <c r="F11" s="69">
        <v>1471521.22</v>
      </c>
      <c r="G11">
        <v>202.92</v>
      </c>
      <c r="H11" s="69">
        <v>2432199.12</v>
      </c>
      <c r="I11" s="69">
        <v>1471521.22</v>
      </c>
      <c r="J11">
        <v>202.92</v>
      </c>
      <c r="K11" s="69">
        <v>2432199.12</v>
      </c>
      <c r="L11" t="s">
        <v>390</v>
      </c>
      <c r="M11" s="34">
        <v>45412</v>
      </c>
    </row>
    <row r="12" spans="1:13" x14ac:dyDescent="0.2">
      <c r="A12" t="s">
        <v>388</v>
      </c>
      <c r="B12" s="57" t="s">
        <v>244</v>
      </c>
      <c r="C12" s="57" t="s">
        <v>243</v>
      </c>
      <c r="D12" t="s">
        <v>399</v>
      </c>
      <c r="E12">
        <v>25000</v>
      </c>
      <c r="F12" s="69">
        <v>1010176.2</v>
      </c>
      <c r="G12">
        <v>40.5</v>
      </c>
      <c r="H12" s="69">
        <v>1012500</v>
      </c>
      <c r="I12" s="69">
        <v>1010176.2</v>
      </c>
      <c r="J12">
        <v>40.5</v>
      </c>
      <c r="K12" s="69">
        <v>1012500</v>
      </c>
      <c r="L12" t="s">
        <v>390</v>
      </c>
      <c r="M12" s="34">
        <v>45412</v>
      </c>
    </row>
    <row r="13" spans="1:13" x14ac:dyDescent="0.2">
      <c r="A13" t="s">
        <v>388</v>
      </c>
      <c r="B13" s="57" t="s">
        <v>193</v>
      </c>
      <c r="C13" s="57" t="s">
        <v>192</v>
      </c>
      <c r="D13" t="s">
        <v>400</v>
      </c>
      <c r="E13">
        <v>12535</v>
      </c>
      <c r="F13" s="69">
        <v>1400034.15</v>
      </c>
      <c r="G13">
        <v>415.7</v>
      </c>
      <c r="H13" s="69">
        <v>5210799.5</v>
      </c>
      <c r="I13" s="69">
        <v>1400034.15</v>
      </c>
      <c r="J13">
        <v>415.7</v>
      </c>
      <c r="K13" s="69">
        <v>5210799.5</v>
      </c>
      <c r="L13" t="s">
        <v>390</v>
      </c>
      <c r="M13" s="34">
        <v>45412</v>
      </c>
    </row>
    <row r="14" spans="1:13" x14ac:dyDescent="0.2">
      <c r="A14" t="s">
        <v>388</v>
      </c>
      <c r="B14" s="57">
        <v>398438408</v>
      </c>
      <c r="C14" s="57" t="s">
        <v>225</v>
      </c>
      <c r="D14" t="s">
        <v>401</v>
      </c>
      <c r="E14">
        <v>95470</v>
      </c>
      <c r="F14" s="69">
        <v>1633816.15</v>
      </c>
      <c r="G14">
        <v>6.43</v>
      </c>
      <c r="H14" s="69">
        <v>613872.1</v>
      </c>
      <c r="I14" s="69">
        <v>1633816.15</v>
      </c>
      <c r="J14">
        <v>6.43</v>
      </c>
      <c r="K14" s="69">
        <v>613872.1</v>
      </c>
      <c r="L14" t="s">
        <v>390</v>
      </c>
      <c r="M14" s="34">
        <v>45412</v>
      </c>
    </row>
    <row r="15" spans="1:13" x14ac:dyDescent="0.2">
      <c r="A15" t="s">
        <v>388</v>
      </c>
      <c r="B15" s="57" t="s">
        <v>217</v>
      </c>
      <c r="C15" s="57" t="s">
        <v>216</v>
      </c>
      <c r="D15" t="s">
        <v>402</v>
      </c>
      <c r="E15">
        <v>33602</v>
      </c>
      <c r="F15" s="69">
        <v>2003101.1</v>
      </c>
      <c r="G15">
        <v>98.35</v>
      </c>
      <c r="H15" s="69">
        <v>3304756.7</v>
      </c>
      <c r="I15" s="69">
        <v>2003101.1</v>
      </c>
      <c r="J15">
        <v>98.35</v>
      </c>
      <c r="K15" s="69">
        <v>3304756.7</v>
      </c>
      <c r="L15" t="s">
        <v>390</v>
      </c>
      <c r="M15" s="34">
        <v>45412</v>
      </c>
    </row>
    <row r="16" spans="1:13" x14ac:dyDescent="0.2">
      <c r="A16" t="s">
        <v>388</v>
      </c>
      <c r="B16" s="57" t="s">
        <v>220</v>
      </c>
      <c r="C16" s="57" t="s">
        <v>219</v>
      </c>
      <c r="D16" t="s">
        <v>403</v>
      </c>
      <c r="E16">
        <v>12526</v>
      </c>
      <c r="F16" s="69">
        <v>2054393.68</v>
      </c>
      <c r="G16">
        <v>297.88</v>
      </c>
      <c r="H16" s="69">
        <v>3731244.88</v>
      </c>
      <c r="I16" s="69">
        <v>2054393.68</v>
      </c>
      <c r="J16">
        <v>297.88</v>
      </c>
      <c r="K16" s="69">
        <v>3731244.88</v>
      </c>
      <c r="L16" t="s">
        <v>390</v>
      </c>
      <c r="M16" s="34">
        <v>45412</v>
      </c>
    </row>
    <row r="17" spans="1:13" x14ac:dyDescent="0.2">
      <c r="A17" t="s">
        <v>388</v>
      </c>
      <c r="B17" s="57">
        <v>539439109</v>
      </c>
      <c r="C17" s="57">
        <v>2544346</v>
      </c>
      <c r="D17" t="s">
        <v>404</v>
      </c>
      <c r="E17">
        <v>500000</v>
      </c>
      <c r="F17" s="69">
        <v>1494260.1</v>
      </c>
      <c r="G17">
        <v>2.56</v>
      </c>
      <c r="H17" s="69">
        <v>1280000</v>
      </c>
      <c r="I17" s="69">
        <v>1494260.1</v>
      </c>
      <c r="J17">
        <v>2.56</v>
      </c>
      <c r="K17" s="69">
        <v>1280000</v>
      </c>
      <c r="L17" t="s">
        <v>390</v>
      </c>
      <c r="M17" s="34">
        <v>45412</v>
      </c>
    </row>
    <row r="18" spans="1:13" x14ac:dyDescent="0.2">
      <c r="A18" t="s">
        <v>388</v>
      </c>
      <c r="B18" s="57" t="s">
        <v>247</v>
      </c>
      <c r="C18" s="57" t="s">
        <v>246</v>
      </c>
      <c r="D18" t="s">
        <v>405</v>
      </c>
      <c r="E18">
        <v>26590</v>
      </c>
      <c r="F18" s="69">
        <v>896083</v>
      </c>
      <c r="G18">
        <v>78.39</v>
      </c>
      <c r="H18" s="69">
        <v>2084390.1</v>
      </c>
      <c r="I18" s="69">
        <v>896083</v>
      </c>
      <c r="J18">
        <v>78.39</v>
      </c>
      <c r="K18" s="69">
        <v>2084390.1</v>
      </c>
      <c r="L18" t="s">
        <v>390</v>
      </c>
      <c r="M18" s="34">
        <v>45412</v>
      </c>
    </row>
    <row r="19" spans="1:13" x14ac:dyDescent="0.2">
      <c r="A19" t="s">
        <v>388</v>
      </c>
      <c r="B19" s="57">
        <v>617760202</v>
      </c>
      <c r="C19" s="57" t="s">
        <v>189</v>
      </c>
      <c r="D19" t="s">
        <v>406</v>
      </c>
      <c r="E19">
        <v>16000</v>
      </c>
      <c r="F19" s="69">
        <v>130710.39999999999</v>
      </c>
      <c r="G19">
        <v>17.41</v>
      </c>
      <c r="H19" s="69">
        <v>278560</v>
      </c>
      <c r="I19" s="69">
        <v>130710.39999999999</v>
      </c>
      <c r="J19">
        <v>17.41</v>
      </c>
      <c r="K19" s="69">
        <v>278560</v>
      </c>
      <c r="L19" t="s">
        <v>390</v>
      </c>
      <c r="M19" s="34">
        <v>45412</v>
      </c>
    </row>
    <row r="20" spans="1:13" x14ac:dyDescent="0.2">
      <c r="A20" t="s">
        <v>388</v>
      </c>
      <c r="B20" s="57" t="s">
        <v>280</v>
      </c>
      <c r="C20" s="57">
        <v>2620105</v>
      </c>
      <c r="D20" t="s">
        <v>407</v>
      </c>
      <c r="E20">
        <v>8600</v>
      </c>
      <c r="F20" s="69">
        <v>813562.95</v>
      </c>
      <c r="G20">
        <v>97.13</v>
      </c>
      <c r="H20" s="69">
        <v>835318</v>
      </c>
      <c r="I20" s="69">
        <v>813562.95</v>
      </c>
      <c r="J20">
        <v>97.13</v>
      </c>
      <c r="K20" s="69">
        <v>835318</v>
      </c>
      <c r="L20" t="s">
        <v>390</v>
      </c>
      <c r="M20" s="34">
        <v>45412</v>
      </c>
    </row>
    <row r="21" spans="1:13" x14ac:dyDescent="0.2">
      <c r="A21" t="s">
        <v>388</v>
      </c>
      <c r="B21" s="57">
        <v>641069406</v>
      </c>
      <c r="C21" s="57" t="s">
        <v>255</v>
      </c>
      <c r="D21" t="s">
        <v>408</v>
      </c>
      <c r="E21">
        <v>500</v>
      </c>
      <c r="F21" s="69">
        <v>58434.85</v>
      </c>
      <c r="G21">
        <v>100.6</v>
      </c>
      <c r="H21" s="69">
        <v>50300</v>
      </c>
      <c r="I21" s="69">
        <v>58434.85</v>
      </c>
      <c r="J21">
        <v>100.6</v>
      </c>
      <c r="K21" s="69">
        <v>50300</v>
      </c>
      <c r="L21" t="s">
        <v>390</v>
      </c>
      <c r="M21" s="34">
        <v>45412</v>
      </c>
    </row>
    <row r="22" spans="1:13" x14ac:dyDescent="0.2">
      <c r="A22" t="s">
        <v>388</v>
      </c>
      <c r="B22" s="57">
        <v>654902204</v>
      </c>
      <c r="C22" s="57">
        <v>2640891</v>
      </c>
      <c r="D22" t="s">
        <v>409</v>
      </c>
      <c r="E22">
        <v>207000</v>
      </c>
      <c r="F22" s="69">
        <v>677793.3</v>
      </c>
      <c r="G22">
        <v>3.65</v>
      </c>
      <c r="H22" s="69">
        <v>755550</v>
      </c>
      <c r="I22" s="69">
        <v>677793.3</v>
      </c>
      <c r="J22">
        <v>3.65</v>
      </c>
      <c r="K22" s="69">
        <v>755550</v>
      </c>
      <c r="L22" t="s">
        <v>390</v>
      </c>
      <c r="M22" s="34">
        <v>45412</v>
      </c>
    </row>
    <row r="23" spans="1:13" x14ac:dyDescent="0.2">
      <c r="A23" t="s">
        <v>388</v>
      </c>
      <c r="B23" s="57">
        <v>670100205</v>
      </c>
      <c r="C23" s="57">
        <v>2651202</v>
      </c>
      <c r="D23" t="s">
        <v>410</v>
      </c>
      <c r="E23">
        <v>19600</v>
      </c>
      <c r="F23" s="69">
        <v>1846375.97</v>
      </c>
      <c r="G23">
        <v>128.31</v>
      </c>
      <c r="H23" s="69">
        <v>2514876</v>
      </c>
      <c r="I23" s="69">
        <v>1846375.97</v>
      </c>
      <c r="J23">
        <v>128.31</v>
      </c>
      <c r="K23" s="69">
        <v>2514876</v>
      </c>
      <c r="L23" t="s">
        <v>390</v>
      </c>
      <c r="M23" s="34">
        <v>45412</v>
      </c>
    </row>
    <row r="24" spans="1:13" x14ac:dyDescent="0.2">
      <c r="A24" t="s">
        <v>388</v>
      </c>
      <c r="B24" s="57">
        <v>686330101</v>
      </c>
      <c r="C24" s="57">
        <v>2402444</v>
      </c>
      <c r="D24" t="s">
        <v>411</v>
      </c>
      <c r="E24">
        <v>33866</v>
      </c>
      <c r="F24" s="69">
        <v>2601768.79</v>
      </c>
      <c r="G24">
        <v>102.57</v>
      </c>
      <c r="H24" s="69">
        <v>3473635.62</v>
      </c>
      <c r="I24" s="69">
        <v>2601768.79</v>
      </c>
      <c r="J24">
        <v>102.57</v>
      </c>
      <c r="K24" s="69">
        <v>3473635.62</v>
      </c>
      <c r="L24" t="s">
        <v>390</v>
      </c>
      <c r="M24" s="34">
        <v>45412</v>
      </c>
    </row>
    <row r="25" spans="1:13" x14ac:dyDescent="0.2">
      <c r="A25" t="s">
        <v>388</v>
      </c>
      <c r="B25" s="57">
        <v>683715106</v>
      </c>
      <c r="C25" s="57">
        <v>2655657</v>
      </c>
      <c r="D25" t="s">
        <v>412</v>
      </c>
      <c r="E25">
        <v>41898</v>
      </c>
      <c r="F25" s="69">
        <v>1457212.44</v>
      </c>
      <c r="G25">
        <v>35.31</v>
      </c>
      <c r="H25" s="69">
        <v>1479418.38</v>
      </c>
      <c r="I25" s="69">
        <v>1457212.44</v>
      </c>
      <c r="J25">
        <v>35.31</v>
      </c>
      <c r="K25" s="69">
        <v>1479418.38</v>
      </c>
      <c r="L25" t="s">
        <v>390</v>
      </c>
      <c r="M25" s="34">
        <v>45412</v>
      </c>
    </row>
    <row r="26" spans="1:13" x14ac:dyDescent="0.2">
      <c r="A26" t="s">
        <v>388</v>
      </c>
      <c r="B26" s="57">
        <v>705015105</v>
      </c>
      <c r="C26" s="57">
        <v>2704485</v>
      </c>
      <c r="D26" t="s">
        <v>303</v>
      </c>
      <c r="E26">
        <v>153000</v>
      </c>
      <c r="F26" s="69">
        <v>1589626.2</v>
      </c>
      <c r="G26">
        <v>12.18</v>
      </c>
      <c r="H26" s="69">
        <v>1863540</v>
      </c>
      <c r="I26" s="69">
        <v>1589626.2</v>
      </c>
      <c r="J26">
        <v>12.18</v>
      </c>
      <c r="K26" s="69">
        <v>1863540</v>
      </c>
      <c r="L26" t="s">
        <v>390</v>
      </c>
      <c r="M26" s="34">
        <v>45412</v>
      </c>
    </row>
    <row r="27" spans="1:13" x14ac:dyDescent="0.2">
      <c r="A27" t="s">
        <v>388</v>
      </c>
      <c r="B27" s="57">
        <v>775781206</v>
      </c>
      <c r="C27" s="57">
        <v>2739001</v>
      </c>
      <c r="D27" t="s">
        <v>413</v>
      </c>
      <c r="E27">
        <v>278000</v>
      </c>
      <c r="F27" s="69">
        <v>1025587.9</v>
      </c>
      <c r="G27">
        <v>5.0999999999999996</v>
      </c>
      <c r="H27" s="69">
        <v>1417800</v>
      </c>
      <c r="I27" s="69">
        <v>1025587.9</v>
      </c>
      <c r="J27">
        <v>5.0999999999999996</v>
      </c>
      <c r="K27" s="69">
        <v>1417800</v>
      </c>
      <c r="L27" t="s">
        <v>390</v>
      </c>
      <c r="M27" s="34">
        <v>45412</v>
      </c>
    </row>
    <row r="28" spans="1:13" x14ac:dyDescent="0.2">
      <c r="A28" t="s">
        <v>388</v>
      </c>
      <c r="B28" s="57">
        <v>803054204</v>
      </c>
      <c r="C28" s="57">
        <v>2775135</v>
      </c>
      <c r="D28" t="s">
        <v>414</v>
      </c>
      <c r="E28">
        <v>11024</v>
      </c>
      <c r="F28" s="69">
        <v>1139109.92</v>
      </c>
      <c r="G28">
        <v>181.21</v>
      </c>
      <c r="H28" s="69">
        <v>1997659.04</v>
      </c>
      <c r="I28" s="69">
        <v>1139109.92</v>
      </c>
      <c r="J28">
        <v>181.21</v>
      </c>
      <c r="K28" s="69">
        <v>1997659.04</v>
      </c>
      <c r="L28" t="s">
        <v>390</v>
      </c>
      <c r="M28" s="34">
        <v>45412</v>
      </c>
    </row>
    <row r="29" spans="1:13" x14ac:dyDescent="0.2">
      <c r="A29" t="s">
        <v>388</v>
      </c>
      <c r="B29" s="57">
        <v>799926100</v>
      </c>
      <c r="C29" s="57" t="s">
        <v>201</v>
      </c>
      <c r="D29" t="s">
        <v>415</v>
      </c>
      <c r="E29">
        <v>760</v>
      </c>
      <c r="F29" s="69">
        <v>21399.13</v>
      </c>
      <c r="G29">
        <v>33.880000000000003</v>
      </c>
      <c r="H29" s="69">
        <v>25748.799999999999</v>
      </c>
      <c r="I29" s="69">
        <v>21399.13</v>
      </c>
      <c r="J29">
        <v>33.880000000000003</v>
      </c>
      <c r="K29" s="69">
        <v>25748.799999999999</v>
      </c>
      <c r="L29" t="s">
        <v>390</v>
      </c>
      <c r="M29" s="34">
        <v>45412</v>
      </c>
    </row>
    <row r="30" spans="1:13" x14ac:dyDescent="0.2">
      <c r="A30" t="s">
        <v>388</v>
      </c>
      <c r="B30" s="57" t="s">
        <v>196</v>
      </c>
      <c r="C30" s="57" t="s">
        <v>195</v>
      </c>
      <c r="D30" t="s">
        <v>416</v>
      </c>
      <c r="E30">
        <v>42800</v>
      </c>
      <c r="F30" s="69">
        <v>1670069.56</v>
      </c>
      <c r="G30">
        <v>70.2</v>
      </c>
      <c r="H30" s="69">
        <v>3004560</v>
      </c>
      <c r="I30" s="69">
        <v>1670069.56</v>
      </c>
      <c r="J30">
        <v>70.2</v>
      </c>
      <c r="K30" s="69">
        <v>3004560</v>
      </c>
      <c r="L30" t="s">
        <v>390</v>
      </c>
      <c r="M30" s="34">
        <v>45412</v>
      </c>
    </row>
    <row r="31" spans="1:13" x14ac:dyDescent="0.2">
      <c r="A31" t="s">
        <v>388</v>
      </c>
      <c r="B31" s="57" t="s">
        <v>282</v>
      </c>
      <c r="C31" s="57">
        <v>2615565</v>
      </c>
      <c r="D31" t="s">
        <v>417</v>
      </c>
      <c r="E31">
        <v>82948</v>
      </c>
      <c r="F31" s="69">
        <v>3266980.89</v>
      </c>
      <c r="G31">
        <v>24.13</v>
      </c>
      <c r="H31" s="69">
        <v>2001535.24</v>
      </c>
      <c r="I31" s="69">
        <v>3266980.89</v>
      </c>
      <c r="J31">
        <v>24.13</v>
      </c>
      <c r="K31" s="69">
        <v>2001535.24</v>
      </c>
      <c r="L31" t="s">
        <v>390</v>
      </c>
      <c r="M31" s="34">
        <v>45412</v>
      </c>
    </row>
    <row r="32" spans="1:13" x14ac:dyDescent="0.2">
      <c r="A32" t="s">
        <v>388</v>
      </c>
      <c r="B32" s="57">
        <v>835699307</v>
      </c>
      <c r="C32" s="57">
        <v>2821481</v>
      </c>
      <c r="D32" t="s">
        <v>418</v>
      </c>
      <c r="E32">
        <v>36825</v>
      </c>
      <c r="F32" s="69">
        <v>1784907.75</v>
      </c>
      <c r="G32">
        <v>82.57</v>
      </c>
      <c r="H32" s="69">
        <v>3040640.25</v>
      </c>
      <c r="I32" s="69">
        <v>1784907.75</v>
      </c>
      <c r="J32">
        <v>82.57</v>
      </c>
      <c r="K32" s="69">
        <v>3040640.25</v>
      </c>
      <c r="L32" t="s">
        <v>390</v>
      </c>
      <c r="M32" s="34">
        <v>45412</v>
      </c>
    </row>
    <row r="33" spans="1:13" x14ac:dyDescent="0.2">
      <c r="A33" t="s">
        <v>388</v>
      </c>
      <c r="B33" s="57">
        <v>861012102</v>
      </c>
      <c r="C33" s="57">
        <v>2430025</v>
      </c>
      <c r="D33" t="s">
        <v>419</v>
      </c>
      <c r="E33">
        <v>56014</v>
      </c>
      <c r="F33" s="69">
        <v>833532.25</v>
      </c>
      <c r="G33">
        <v>39.56</v>
      </c>
      <c r="H33" s="69">
        <v>2215913.84</v>
      </c>
      <c r="I33" s="69">
        <v>833532.25</v>
      </c>
      <c r="J33">
        <v>39.56</v>
      </c>
      <c r="K33" s="69">
        <v>2215913.84</v>
      </c>
      <c r="L33" t="s">
        <v>390</v>
      </c>
      <c r="M33" s="34">
        <v>45412</v>
      </c>
    </row>
    <row r="34" spans="1:13" x14ac:dyDescent="0.2">
      <c r="A34" t="s">
        <v>388</v>
      </c>
      <c r="B34" s="57">
        <v>878742204</v>
      </c>
      <c r="C34" s="57">
        <v>2124533</v>
      </c>
      <c r="D34" t="s">
        <v>420</v>
      </c>
      <c r="E34">
        <v>35702</v>
      </c>
      <c r="F34" s="69">
        <v>797582.68</v>
      </c>
      <c r="G34">
        <v>49.19</v>
      </c>
      <c r="H34" s="69">
        <v>1756181.38</v>
      </c>
      <c r="I34" s="69">
        <v>797582.68</v>
      </c>
      <c r="J34">
        <v>49.19</v>
      </c>
      <c r="K34" s="69">
        <v>1756181.38</v>
      </c>
      <c r="L34" t="s">
        <v>390</v>
      </c>
      <c r="M34" s="34">
        <v>45412</v>
      </c>
    </row>
    <row r="35" spans="1:13" x14ac:dyDescent="0.2">
      <c r="A35" t="s">
        <v>388</v>
      </c>
      <c r="B35" s="57">
        <v>294821608</v>
      </c>
      <c r="C35" s="57">
        <v>2031730</v>
      </c>
      <c r="D35" t="s">
        <v>421</v>
      </c>
      <c r="E35">
        <v>98693</v>
      </c>
      <c r="F35" s="69">
        <v>817612.62</v>
      </c>
      <c r="G35">
        <v>5.0199999999999996</v>
      </c>
      <c r="H35" s="69">
        <v>495438.86</v>
      </c>
      <c r="I35" s="69">
        <v>817612.62</v>
      </c>
      <c r="J35">
        <v>5.0199999999999996</v>
      </c>
      <c r="K35" s="69">
        <v>495438.86</v>
      </c>
      <c r="L35" t="s">
        <v>390</v>
      </c>
      <c r="M35" s="34">
        <v>45412</v>
      </c>
    </row>
    <row r="36" spans="1:13" x14ac:dyDescent="0.2">
      <c r="A36" t="s">
        <v>388</v>
      </c>
      <c r="B36" s="57">
        <v>892331307</v>
      </c>
      <c r="C36" s="57">
        <v>2898957</v>
      </c>
      <c r="D36" t="s">
        <v>422</v>
      </c>
      <c r="E36">
        <v>4500</v>
      </c>
      <c r="F36" s="69">
        <v>859843.45</v>
      </c>
      <c r="G36">
        <v>227.31</v>
      </c>
      <c r="H36" s="69">
        <v>1022895</v>
      </c>
      <c r="I36" s="69">
        <v>859843.45</v>
      </c>
      <c r="J36">
        <v>227.31</v>
      </c>
      <c r="K36" s="69">
        <v>1022895</v>
      </c>
      <c r="L36" t="s">
        <v>390</v>
      </c>
      <c r="M36" s="34">
        <v>45412</v>
      </c>
    </row>
    <row r="37" spans="1:13" x14ac:dyDescent="0.2">
      <c r="A37" t="s">
        <v>388</v>
      </c>
      <c r="B37" s="57" t="s">
        <v>204</v>
      </c>
      <c r="C37" s="57" t="s">
        <v>203</v>
      </c>
      <c r="D37" t="s">
        <v>423</v>
      </c>
      <c r="E37">
        <v>165100</v>
      </c>
      <c r="F37" s="69">
        <v>2123576.5</v>
      </c>
      <c r="G37">
        <v>26.85</v>
      </c>
      <c r="H37" s="69">
        <v>4432935</v>
      </c>
      <c r="I37" s="69">
        <v>2123576.5</v>
      </c>
      <c r="J37">
        <v>26.85</v>
      </c>
      <c r="K37" s="69">
        <v>4432935</v>
      </c>
      <c r="L37" t="s">
        <v>390</v>
      </c>
      <c r="M37" s="34">
        <v>45412</v>
      </c>
    </row>
    <row r="38" spans="1:13" x14ac:dyDescent="0.2">
      <c r="A38" t="s">
        <v>388</v>
      </c>
      <c r="B38" s="57" t="s">
        <v>211</v>
      </c>
      <c r="C38" s="57" t="s">
        <v>210</v>
      </c>
      <c r="D38" t="s">
        <v>424</v>
      </c>
      <c r="E38">
        <v>19000</v>
      </c>
      <c r="F38" s="69">
        <v>406993.3</v>
      </c>
      <c r="G38">
        <v>4.41</v>
      </c>
      <c r="H38" s="69">
        <v>83790</v>
      </c>
      <c r="I38" s="69">
        <v>406993.3</v>
      </c>
      <c r="J38">
        <v>4.41</v>
      </c>
      <c r="K38" s="69">
        <v>83790</v>
      </c>
      <c r="L38" t="s">
        <v>390</v>
      </c>
      <c r="M38" s="34">
        <v>45412</v>
      </c>
    </row>
    <row r="39" spans="1:13" x14ac:dyDescent="0.2">
      <c r="A39" t="s">
        <v>388</v>
      </c>
      <c r="B39" s="57" t="s">
        <v>206</v>
      </c>
      <c r="C39" s="57" t="s">
        <v>206</v>
      </c>
      <c r="D39" t="s">
        <v>425</v>
      </c>
      <c r="E39">
        <v>78815</v>
      </c>
      <c r="F39" s="69">
        <v>1972717.83</v>
      </c>
      <c r="G39">
        <v>39.49</v>
      </c>
      <c r="H39" s="69">
        <v>3112755.39</v>
      </c>
      <c r="I39" s="69">
        <v>1737082.6</v>
      </c>
      <c r="J39">
        <v>37.03</v>
      </c>
      <c r="K39" s="69">
        <v>2918519.45</v>
      </c>
      <c r="L39" t="s">
        <v>426</v>
      </c>
      <c r="M39" s="34">
        <v>45412</v>
      </c>
    </row>
    <row r="40" spans="1:13" x14ac:dyDescent="0.2">
      <c r="A40" t="s">
        <v>388</v>
      </c>
      <c r="B40" s="57">
        <v>5889505</v>
      </c>
      <c r="C40" s="57">
        <v>5889505</v>
      </c>
      <c r="D40" t="s">
        <v>264</v>
      </c>
      <c r="E40">
        <v>93988</v>
      </c>
      <c r="F40" s="69">
        <v>1939953.53</v>
      </c>
      <c r="G40">
        <v>34.9</v>
      </c>
      <c r="H40" s="69">
        <v>3279956.66</v>
      </c>
      <c r="I40" s="69">
        <v>1708231.9</v>
      </c>
      <c r="J40">
        <v>32.72</v>
      </c>
      <c r="K40" s="69">
        <v>3075287.36</v>
      </c>
      <c r="L40" t="s">
        <v>426</v>
      </c>
      <c r="M40" s="34">
        <v>45412</v>
      </c>
    </row>
    <row r="41" spans="1:13" x14ac:dyDescent="0.2">
      <c r="A41" t="s">
        <v>388</v>
      </c>
      <c r="B41" s="57">
        <v>4741844</v>
      </c>
      <c r="C41" s="57">
        <v>4741844</v>
      </c>
      <c r="D41" t="s">
        <v>265</v>
      </c>
      <c r="E41">
        <v>13484</v>
      </c>
      <c r="F41" s="69">
        <v>1384917.16</v>
      </c>
      <c r="G41">
        <v>158.86000000000001</v>
      </c>
      <c r="H41" s="69">
        <v>2142109.4300000002</v>
      </c>
      <c r="I41" s="69">
        <v>1219492.96</v>
      </c>
      <c r="J41">
        <v>148.94999999999999</v>
      </c>
      <c r="K41" s="69">
        <v>2008441.8</v>
      </c>
      <c r="L41" t="s">
        <v>426</v>
      </c>
      <c r="M41" s="34">
        <v>45412</v>
      </c>
    </row>
    <row r="42" spans="1:13" x14ac:dyDescent="0.2">
      <c r="A42" t="s">
        <v>388</v>
      </c>
      <c r="B42" s="57" t="s">
        <v>237</v>
      </c>
      <c r="C42" s="57" t="s">
        <v>237</v>
      </c>
      <c r="D42" t="s">
        <v>427</v>
      </c>
      <c r="E42">
        <v>29548</v>
      </c>
      <c r="F42" s="69">
        <v>2463873.17</v>
      </c>
      <c r="G42">
        <v>107.4</v>
      </c>
      <c r="H42" s="69">
        <v>3173510.67</v>
      </c>
      <c r="I42" s="69">
        <v>2169626.9</v>
      </c>
      <c r="J42">
        <v>100.7</v>
      </c>
      <c r="K42" s="69">
        <v>2975483.6</v>
      </c>
      <c r="L42" t="s">
        <v>426</v>
      </c>
      <c r="M42" s="34">
        <v>45412</v>
      </c>
    </row>
    <row r="43" spans="1:13" x14ac:dyDescent="0.2">
      <c r="A43" t="s">
        <v>388</v>
      </c>
      <c r="B43" s="57">
        <v>5999330</v>
      </c>
      <c r="C43" s="57">
        <v>5999330</v>
      </c>
      <c r="D43" t="s">
        <v>428</v>
      </c>
      <c r="E43">
        <v>9594</v>
      </c>
      <c r="F43" s="69">
        <v>1624430.3</v>
      </c>
      <c r="G43">
        <v>91.17</v>
      </c>
      <c r="H43" s="69">
        <v>874674.83</v>
      </c>
      <c r="I43" s="69">
        <v>1433374.7</v>
      </c>
      <c r="J43">
        <v>85.48</v>
      </c>
      <c r="K43" s="69">
        <v>820095.12</v>
      </c>
      <c r="L43" t="s">
        <v>426</v>
      </c>
      <c r="M43" s="34">
        <v>45412</v>
      </c>
    </row>
    <row r="44" spans="1:13" x14ac:dyDescent="0.2">
      <c r="A44" t="s">
        <v>388</v>
      </c>
      <c r="B44" s="57">
        <v>4031879</v>
      </c>
      <c r="C44" s="57">
        <v>4031879</v>
      </c>
      <c r="D44" t="s">
        <v>429</v>
      </c>
      <c r="E44">
        <v>70100</v>
      </c>
      <c r="F44" s="69">
        <v>1505979.22</v>
      </c>
      <c r="G44">
        <v>31.13</v>
      </c>
      <c r="H44" s="69">
        <v>2182400.81</v>
      </c>
      <c r="I44" s="69">
        <v>1320209.9199999999</v>
      </c>
      <c r="J44">
        <v>29.19</v>
      </c>
      <c r="K44" s="69">
        <v>2046219</v>
      </c>
      <c r="L44" t="s">
        <v>426</v>
      </c>
      <c r="M44" s="34">
        <v>45412</v>
      </c>
    </row>
    <row r="45" spans="1:13" x14ac:dyDescent="0.2">
      <c r="A45" t="s">
        <v>388</v>
      </c>
      <c r="B45" s="57">
        <v>6054603</v>
      </c>
      <c r="C45" s="57">
        <v>6054603</v>
      </c>
      <c r="D45" t="s">
        <v>430</v>
      </c>
      <c r="E45">
        <v>118200</v>
      </c>
      <c r="F45" s="69">
        <v>1242050.44</v>
      </c>
      <c r="G45">
        <v>6.97</v>
      </c>
      <c r="H45" s="69">
        <v>824328.9</v>
      </c>
      <c r="I45" s="69">
        <v>135930000</v>
      </c>
      <c r="J45">
        <v>1100.5</v>
      </c>
      <c r="K45" s="69">
        <v>130079100</v>
      </c>
      <c r="L45" t="s">
        <v>431</v>
      </c>
      <c r="M45" s="34">
        <v>45412</v>
      </c>
    </row>
    <row r="46" spans="1:13" x14ac:dyDescent="0.2">
      <c r="A46" t="s">
        <v>388</v>
      </c>
      <c r="B46" s="57">
        <v>6555805</v>
      </c>
      <c r="C46" s="57">
        <v>6555805</v>
      </c>
      <c r="D46" t="s">
        <v>432</v>
      </c>
      <c r="E46">
        <v>30941</v>
      </c>
      <c r="F46" s="69">
        <v>1137508.1200000001</v>
      </c>
      <c r="G46">
        <v>29.17</v>
      </c>
      <c r="H46" s="69">
        <v>902543.87</v>
      </c>
      <c r="I46" s="69">
        <v>124529062</v>
      </c>
      <c r="J46">
        <v>4603</v>
      </c>
      <c r="K46" s="69">
        <v>142421423</v>
      </c>
      <c r="L46" t="s">
        <v>431</v>
      </c>
      <c r="M46" s="34">
        <v>45412</v>
      </c>
    </row>
    <row r="47" spans="1:13" x14ac:dyDescent="0.2">
      <c r="A47" t="s">
        <v>388</v>
      </c>
      <c r="B47" s="57">
        <v>6640682</v>
      </c>
      <c r="C47" s="57">
        <v>6640682</v>
      </c>
      <c r="D47" t="s">
        <v>433</v>
      </c>
      <c r="E47">
        <v>24200</v>
      </c>
      <c r="F47" s="69">
        <v>1373190.79</v>
      </c>
      <c r="G47">
        <v>46.72</v>
      </c>
      <c r="H47" s="69">
        <v>1130713.56</v>
      </c>
      <c r="I47" s="69">
        <v>150282000</v>
      </c>
      <c r="J47">
        <v>7373</v>
      </c>
      <c r="K47" s="69">
        <v>178426600</v>
      </c>
      <c r="L47" t="s">
        <v>431</v>
      </c>
      <c r="M47" s="34">
        <v>45412</v>
      </c>
    </row>
    <row r="48" spans="1:13" x14ac:dyDescent="0.2">
      <c r="A48" t="s">
        <v>388</v>
      </c>
      <c r="B48" s="57">
        <v>6986041</v>
      </c>
      <c r="C48" s="57">
        <v>6986041</v>
      </c>
      <c r="D48" t="s">
        <v>434</v>
      </c>
      <c r="E48">
        <v>48000</v>
      </c>
      <c r="F48" s="69">
        <v>1836424.74</v>
      </c>
      <c r="G48">
        <v>41.7</v>
      </c>
      <c r="H48" s="69">
        <v>2001520.91</v>
      </c>
      <c r="I48" s="69">
        <v>201168705</v>
      </c>
      <c r="J48">
        <v>6580</v>
      </c>
      <c r="K48" s="69">
        <v>315840000</v>
      </c>
      <c r="L48" t="s">
        <v>431</v>
      </c>
      <c r="M48" s="34">
        <v>45412</v>
      </c>
    </row>
    <row r="49" spans="1:13" x14ac:dyDescent="0.2">
      <c r="A49" t="s">
        <v>388</v>
      </c>
      <c r="B49" s="57">
        <v>7124594</v>
      </c>
      <c r="C49" s="57">
        <v>7124594</v>
      </c>
      <c r="D49" t="s">
        <v>435</v>
      </c>
      <c r="E49">
        <v>7989</v>
      </c>
      <c r="F49" s="69">
        <v>1234066.6599999999</v>
      </c>
      <c r="G49">
        <v>150.97999999999999</v>
      </c>
      <c r="H49" s="69">
        <v>1206214.73</v>
      </c>
      <c r="I49" s="69">
        <v>1231104.8999999999</v>
      </c>
      <c r="J49">
        <v>138.80000000000001</v>
      </c>
      <c r="K49" s="69">
        <v>1108873.2</v>
      </c>
      <c r="L49" t="s">
        <v>436</v>
      </c>
      <c r="M49" s="34">
        <v>45412</v>
      </c>
    </row>
    <row r="50" spans="1:13" x14ac:dyDescent="0.2">
      <c r="A50" t="s">
        <v>388</v>
      </c>
      <c r="B50" s="57" t="s">
        <v>227</v>
      </c>
      <c r="C50" s="57" t="s">
        <v>227</v>
      </c>
      <c r="D50" t="s">
        <v>226</v>
      </c>
      <c r="E50">
        <v>31401</v>
      </c>
      <c r="F50" s="69">
        <v>1269764.03</v>
      </c>
      <c r="G50">
        <v>53.96</v>
      </c>
      <c r="H50" s="69">
        <v>1694554.13</v>
      </c>
      <c r="I50" s="69">
        <v>1269779.6599999999</v>
      </c>
      <c r="J50">
        <v>49.61</v>
      </c>
      <c r="K50" s="69">
        <v>1557803.61</v>
      </c>
      <c r="L50" t="s">
        <v>436</v>
      </c>
      <c r="M50" s="34">
        <v>45412</v>
      </c>
    </row>
    <row r="51" spans="1:13" x14ac:dyDescent="0.2">
      <c r="A51" t="s">
        <v>388</v>
      </c>
      <c r="B51" s="57">
        <v>7333378</v>
      </c>
      <c r="C51" s="57">
        <v>7333378</v>
      </c>
      <c r="D51" t="s">
        <v>437</v>
      </c>
      <c r="E51">
        <v>3687</v>
      </c>
      <c r="F51" s="69">
        <v>1010450.88</v>
      </c>
      <c r="G51">
        <v>555.21</v>
      </c>
      <c r="H51" s="69">
        <v>2047041.01</v>
      </c>
      <c r="I51" s="69">
        <v>1008025.8</v>
      </c>
      <c r="J51">
        <v>510.4</v>
      </c>
      <c r="K51" s="69">
        <v>1881844.8</v>
      </c>
      <c r="L51" t="s">
        <v>436</v>
      </c>
      <c r="M51" s="34">
        <v>45412</v>
      </c>
    </row>
    <row r="52" spans="1:13" x14ac:dyDescent="0.2">
      <c r="A52" t="s">
        <v>388</v>
      </c>
      <c r="B52" s="65">
        <v>2260824</v>
      </c>
      <c r="C52" s="65">
        <v>2260824</v>
      </c>
      <c r="D52" t="s">
        <v>438</v>
      </c>
      <c r="E52">
        <v>10205</v>
      </c>
      <c r="F52" s="69">
        <v>357028.38</v>
      </c>
      <c r="G52">
        <v>35.28</v>
      </c>
      <c r="H52" s="69">
        <v>360067.54</v>
      </c>
      <c r="I52" s="69">
        <v>471351.14</v>
      </c>
      <c r="J52">
        <v>48.61</v>
      </c>
      <c r="K52" s="69">
        <v>496065.05</v>
      </c>
      <c r="L52" t="s">
        <v>439</v>
      </c>
      <c r="M52" s="34">
        <v>45412</v>
      </c>
    </row>
    <row r="53" spans="1:13" x14ac:dyDescent="0.2">
      <c r="A53" t="s">
        <v>388</v>
      </c>
      <c r="B53" s="57" t="s">
        <v>252</v>
      </c>
      <c r="C53" s="57" t="s">
        <v>252</v>
      </c>
      <c r="D53" t="s">
        <v>440</v>
      </c>
      <c r="E53">
        <v>58625</v>
      </c>
      <c r="F53" s="69">
        <v>1842258.69</v>
      </c>
      <c r="G53">
        <v>38.4</v>
      </c>
      <c r="H53" s="69">
        <v>2250977.39</v>
      </c>
      <c r="I53" s="69">
        <v>1419624.42</v>
      </c>
      <c r="J53">
        <v>30.74</v>
      </c>
      <c r="K53" s="69">
        <v>1802132.5</v>
      </c>
      <c r="L53" t="s">
        <v>441</v>
      </c>
      <c r="M53" s="34">
        <v>45412</v>
      </c>
    </row>
    <row r="54" spans="1:13" x14ac:dyDescent="0.2">
      <c r="A54" t="s">
        <v>388</v>
      </c>
      <c r="B54" s="57" t="s">
        <v>249</v>
      </c>
      <c r="C54" s="57" t="s">
        <v>249</v>
      </c>
      <c r="D54" t="s">
        <v>442</v>
      </c>
      <c r="E54">
        <v>27583</v>
      </c>
      <c r="F54" s="69">
        <v>1613802.96</v>
      </c>
      <c r="G54">
        <v>110.49</v>
      </c>
      <c r="H54" s="69">
        <v>3047704.45</v>
      </c>
      <c r="I54" s="69">
        <v>1239362.0900000001</v>
      </c>
      <c r="J54">
        <v>88.46</v>
      </c>
      <c r="K54" s="69">
        <v>2439992.1800000002</v>
      </c>
      <c r="L54" t="s">
        <v>441</v>
      </c>
      <c r="M54" s="34">
        <v>45412</v>
      </c>
    </row>
    <row r="55" spans="1:13" x14ac:dyDescent="0.2">
      <c r="A55" t="s">
        <v>388</v>
      </c>
      <c r="B55" s="65" t="s">
        <v>295</v>
      </c>
      <c r="C55" s="65" t="s">
        <v>295</v>
      </c>
      <c r="D55" t="s">
        <v>443</v>
      </c>
      <c r="E55">
        <v>137250</v>
      </c>
      <c r="F55" s="69">
        <v>1621131.41</v>
      </c>
      <c r="G55">
        <v>12.16</v>
      </c>
      <c r="H55" s="69">
        <v>1669080.69</v>
      </c>
      <c r="I55" s="69">
        <v>1251966.79</v>
      </c>
      <c r="J55">
        <v>9.74</v>
      </c>
      <c r="K55" s="69">
        <v>1336266</v>
      </c>
      <c r="L55" t="s">
        <v>441</v>
      </c>
      <c r="M55" s="34">
        <v>45412</v>
      </c>
    </row>
    <row r="56" spans="1:13" x14ac:dyDescent="0.2">
      <c r="A56" t="s">
        <v>388</v>
      </c>
      <c r="B56" s="57" t="s">
        <v>233</v>
      </c>
      <c r="C56" s="57" t="s">
        <v>233</v>
      </c>
      <c r="D56" t="s">
        <v>444</v>
      </c>
      <c r="E56">
        <v>45485</v>
      </c>
      <c r="F56" s="69">
        <v>862262.9</v>
      </c>
      <c r="G56">
        <v>20.18</v>
      </c>
      <c r="H56" s="69">
        <v>918108.42</v>
      </c>
      <c r="I56" s="69">
        <v>667009.76</v>
      </c>
      <c r="J56">
        <v>16.16</v>
      </c>
      <c r="K56" s="69">
        <v>735037.6</v>
      </c>
      <c r="L56" t="s">
        <v>441</v>
      </c>
      <c r="M56" s="34">
        <v>45412</v>
      </c>
    </row>
    <row r="57" spans="1:13" x14ac:dyDescent="0.2">
      <c r="A57" t="s">
        <v>388</v>
      </c>
      <c r="B57" s="57" t="s">
        <v>445</v>
      </c>
      <c r="C57" s="59" t="s">
        <v>300</v>
      </c>
      <c r="D57" t="s">
        <v>446</v>
      </c>
      <c r="F57" s="69">
        <v>1728261.55</v>
      </c>
      <c r="H57" s="69">
        <v>1728261.55</v>
      </c>
      <c r="I57" s="69">
        <v>1728261.55</v>
      </c>
      <c r="K57" s="69">
        <v>1728261.55</v>
      </c>
      <c r="L57" t="s">
        <v>390</v>
      </c>
      <c r="M57" s="34">
        <v>45412</v>
      </c>
    </row>
    <row r="58" spans="1:13" x14ac:dyDescent="0.2">
      <c r="A58" t="s">
        <v>388</v>
      </c>
      <c r="B58" s="57" t="s">
        <v>445</v>
      </c>
      <c r="C58" s="59" t="s">
        <v>449</v>
      </c>
      <c r="D58" t="s">
        <v>447</v>
      </c>
      <c r="E58">
        <v>53067.69</v>
      </c>
      <c r="F58" s="69">
        <v>58277.72</v>
      </c>
      <c r="G58">
        <v>1.0900000000000001</v>
      </c>
      <c r="H58" s="69">
        <v>57726.19</v>
      </c>
      <c r="I58" s="69">
        <v>53067.69</v>
      </c>
      <c r="J58">
        <v>1</v>
      </c>
      <c r="K58" s="69">
        <v>53067.69</v>
      </c>
      <c r="L58" t="s">
        <v>436</v>
      </c>
      <c r="M58" s="34">
        <v>45412</v>
      </c>
    </row>
    <row r="59" spans="1:13" x14ac:dyDescent="0.2">
      <c r="A59" t="s">
        <v>388</v>
      </c>
      <c r="B59" s="57" t="s">
        <v>445</v>
      </c>
      <c r="C59" s="59" t="s">
        <v>450</v>
      </c>
      <c r="D59" t="s">
        <v>448</v>
      </c>
      <c r="E59">
        <v>104.06</v>
      </c>
      <c r="F59" s="69">
        <v>112.77</v>
      </c>
      <c r="G59">
        <v>1.07</v>
      </c>
      <c r="H59" s="69">
        <v>110.99</v>
      </c>
      <c r="I59" s="69">
        <v>104.06</v>
      </c>
      <c r="J59">
        <v>1</v>
      </c>
      <c r="K59" s="69">
        <v>104.06</v>
      </c>
      <c r="L59" t="s">
        <v>426</v>
      </c>
      <c r="M59" s="34">
        <v>45412</v>
      </c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2024-05-01T15:22:09Z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