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J63" i="1" l="1"/>
  <c r="J62" i="1"/>
  <c r="J61" i="1"/>
  <c r="J60" i="1"/>
  <c r="J59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3" i="1"/>
  <c r="L63" i="1"/>
  <c r="M62" i="1"/>
  <c r="L62" i="1"/>
  <c r="M61" i="1"/>
  <c r="L61" i="1"/>
  <c r="M60" i="1"/>
  <c r="L60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3" i="1"/>
  <c r="I62" i="1"/>
  <c r="I61" i="1"/>
  <c r="I60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<sst xmlns="http://schemas.openxmlformats.org/spreadsheetml/2006/main" count="1165" uniqueCount="396">
  <si>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</si>
  <si>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</si>
  <si>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</si>
  <si>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</si>
  <si>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</si>
  <si>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</si>
  <si>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</si>
  <si>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</si>
  <si>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</si>
  <si>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</si>
  <si>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</si>
  <si>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</si>
  <si>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</si>
  <si>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</si>
  <si>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</si>
  <si>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</si>
  <si>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</si>
  <si>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</si>
  <si>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</si>
  <si>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</si>
  <si>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</si>
  <si>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</si>
  <si>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</si>
  <si>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</si>
  <si>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</si>
  <si>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</si>
  <si>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</si>
  <si>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</si>
  <si>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</si>
  <si>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</si>
  <si>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</si>
  <si>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</si>
  <si>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</si>
  <si>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</si>
  <si>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</si>
  <si>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</si>
  <si>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</si>
  <si>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</si>
  <si>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</si>
  <si>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</si>
  <si>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</si>
  <si>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</si>
  <si>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</si>
  <si>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</si>
  <si>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</si>
  <si>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</si>
  <si>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</si>
  <si>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</si>
  <si>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</si>
  <si>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</si>
  <si>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</si>
  <si>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</si>
  <si>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</si>
  <si>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</si>
  <si>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</si>
  <si>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</si>
  <si>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</si>
  <si>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</si>
  <si>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</si>
  <si>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</si>
  <si>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</si>
  <si>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</si>
  <si>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</si>
  <si>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</si>
  <si>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</si>
  <si>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</si>
  <si>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</si>
  <si>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</si>
  <si>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</si>
  <si>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</si>
  <si>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</si>
  <si>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</si>
  <si>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</si>
  <si>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</si>
  <si>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</si>
  <si>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</si>
  <si>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</si>
  <si>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</si>
  <si>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</si>
  <si>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</si>
  <si>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</si>
  <si>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</si>
  <si>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</si>
  <si>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</si>
  <si>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</si>
  <si>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</si>
  <si>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</si>
  <si>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</si>
  <si>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</si>
  <si>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</si>
  <si>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</si>
  <si>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</si>
  <si>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</si>
  <si>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</si>
  <si>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</si>
  <si>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</si>
  <si>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</si>
  <si>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</si>
  <si>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</si>
  <si>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</si>
  <si>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</si>
  <si>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</si>
  <si>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</si>
  <si>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</si>
  <si>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</si>
  <si>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</si>
  <si>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</si>
  <si>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</si>
  <si>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</si>
  <si>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</si>
  <si>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</si>
  <si>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</si>
  <si>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</si>
  <si>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</si>
  <si>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</si>
  <si>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</si>
  <si>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</si>
  <si>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</si>
  <si>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</si>
  <si>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</si>
  <si>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</si>
  <si>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</si>
  <si>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</si>
  <si>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</si>
  <si>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</si>
  <si>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</si>
  <si>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</si>
  <si>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</si>
  <si>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</si>
  <si>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</si>
  <si>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</si>
  <si>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</si>
  <si>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</si>
  <si>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</si>
  <si>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</si>
  <si>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</si>
  <si>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</si>
  <si>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</si>
  <si>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</si>
  <si>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</si>
  <si>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</si>
  <si>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</si>
  <si>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</si>
  <si>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</si>
  <si>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</si>
  <si>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</si>
  <si>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</si>
  <si>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</si>
  <si>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</si>
  <si>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</si>
  <si>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</si>
  <si>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</si>
  <si>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</si>
  <si>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</si>
  <si>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</si>
  <si>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</si>
  <si>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</si>
  <si>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</si>
  <si>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</si>
  <si>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</si>
  <si>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</si>
  <si>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</si>
  <si>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</si>
  <si>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</si>
  <si>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</si>
  <si>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</si>
  <si>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</si>
  <si>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</si>
  <si>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</si>
  <si>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</si>
  <si>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</si>
  <si>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</si>
  <si>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</si>
  <si>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</si>
  <si>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</si>
  <si>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</si>
  <si>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</si>
  <si>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</si>
  <si>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</si>
  <si>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</si>
  <si>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</si>
  <si>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</si>
  <si>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</si>
  <si>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</si>
  <si>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</si>
  <si>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</si>
  <si>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</si>
  <si>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</si>
  <si>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</si>
  <si>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</si>
  <si>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</si>
  <si>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</si>
  <si>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</si>
  <si>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</si>
  <si>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</si>
  <si>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</si>
  <si>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</si>
  <si>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</si>
  <si>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</si>
  <si>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</si>
  <si>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</si>
  <si>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</si>
  <si>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</si>
  <si>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</si>
  <si>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</si>
  <si>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</si>
  <si>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</si>
  <si>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</si>
  <si>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</si>
  <si>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</si>
  <si>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</si>
  <si>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</si>
  <si>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</si>
  <si>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</si>
  <si>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</si>
  <si>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</si>
  <si>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</si>
  <si>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</si>
  <si>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</si>
  <si>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</si>
  <si>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</si>
  <si>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</si>
  <si>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</si>
  <si>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</si>
  <si>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</si>
  <si>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</si>
  <si>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</si>
  <si>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</si>
  <si>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</si>
  <si>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</si>
  <si>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</si>
  <si>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</si>
  <si>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</si>
  <si>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</si>
  <si>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</si>
  <si>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</si>
  <si>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</si>
  <si>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</si>
  <si>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</si>
  <si>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</si>
  <si>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</si>
  <si>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</si>
  <si>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</si>
  <si>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</si>
  <si>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</si>
  <si>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</si>
  <si>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</si>
  <si>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</si>
  <si>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</si>
  <si>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</si>
  <si>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</si>
  <si>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</si>
  <si>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</si>
  <si>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</si>
  <si>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</si>
  <si>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</si>
  <si>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</si>
  <si>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</si>
  <si>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</si>
  <si>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</si>
  <si>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</si>
  <si>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</si>
  <si>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</si>
  <si>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</si>
  <si>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</si>
  <si>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</si>
  <si>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</si>
  <si>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</si>
  <si>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</si>
  <si>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gbp</t>
  </si>
  <si>
    <t>chf</t>
  </si>
  <si>
    <t>jpy</t>
  </si>
  <si>
    <t>86199E9B7</t>
  </si>
  <si>
    <t>FERRARI NV</t>
  </si>
  <si>
    <t>USD</t>
  </si>
  <si>
    <t>SHOPIFY INC   CLASS A</t>
  </si>
  <si>
    <t>BWSW5D906</t>
  </si>
  <si>
    <t>AUD</t>
  </si>
  <si>
    <t>ASCENDIS PHARMA A/S   ADR</t>
  </si>
  <si>
    <t>UBS GROUP AG REG</t>
  </si>
  <si>
    <t>DASSAULT SYSTEMES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</si>
  <si>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</si>
  <si>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</si>
  <si>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</si>
  <si>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</si>
  <si>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</si>
  <si>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</si>
  <si>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</si>
  <si>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</si>
  <si>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</si>
  <si>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</si>
  <si>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</si>
  <si>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</si>
  <si>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</si>
  <si>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</si>
  <si>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</si>
  <si>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</si>
  <si>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</si>
  <si>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</si>
  <si>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</si>
  <si>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</si>
  <si>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</si>
  <si>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</si>
  <si>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</si>
  <si>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</si>
  <si>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</si>
  <si>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</si>
  <si>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</si>
  <si>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</si>
  <si>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</si>
  <si>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</si>
  <si>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</si>
  <si>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</si>
  <si>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</si>
  <si>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</si>
  <si>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</si>
  <si>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</si>
  <si>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</si>
  <si>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</si>
  <si>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</si>
  <si>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</si>
  <si>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</si>
  <si>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</si>
  <si>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</si>
  <si>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</si>
  <si>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</si>
  <si>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</si>
  <si>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</si>
  <si>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0677608</t>
  </si>
  <si>
    <t>067760009</t>
  </si>
  <si>
    <t>US DOLLAR</t>
  </si>
  <si>
    <t>FC</t>
  </si>
  <si>
    <t>STATE STREET TR</t>
  </si>
  <si>
    <t>SF</t>
  </si>
  <si>
    <t>POUND STERLING</t>
  </si>
  <si>
    <t>JAPANESE YEN</t>
  </si>
  <si>
    <t>SWISS FRANC</t>
  </si>
  <si>
    <t>Cash sweep</t>
  </si>
  <si>
    <t>FX difference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</si>
  <si>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</si>
  <si>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</si>
  <si>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</si>
  <si>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</si>
  <si>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</si>
  <si>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</si>
  <si>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</si>
  <si>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</si>
  <si>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</si>
  <si>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</si>
  <si>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</si>
  <si>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</si>
  <si>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</si>
  <si>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</si>
  <si>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</si>
  <si>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</si>
  <si>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</si>
  <si>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</si>
  <si>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</si>
  <si>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</si>
  <si>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</si>
  <si>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</si>
  <si>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</si>
  <si>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</si>
  <si>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</si>
  <si>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</si>
  <si>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</si>
  <si>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</si>
  <si>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</si>
  <si>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</si>
  <si>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</si>
  <si>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</si>
  <si>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</si>
  <si>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</si>
  <si>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ELBIT SYSTEMS LTD COMMON STOCK ILS1.0</t>
  </si>
  <si>
    <t>DR</t>
  </si>
  <si>
    <t>N</t>
  </si>
  <si>
    <t>UBS GROUP AG REG COMMON STOCK CHF.1</t>
  </si>
  <si>
    <t>MERCK KGAA COMMON STOCK</t>
  </si>
  <si>
    <t>INFINEON TECHNOLOGIES AG COMMON STOCK</t>
  </si>
  <si>
    <t>NOKIA CORP SPON ADR ADR NPV</t>
  </si>
  <si>
    <t>STMICROELECTRONICS NV NY SHS NY REG SHRS</t>
  </si>
  <si>
    <t>SAP SE SPONSORED ADR ADR</t>
  </si>
  <si>
    <t>BALOISE HOLDING AG   REG COMMON STOCK CHF.1</t>
  </si>
  <si>
    <t>LONZA GROUP AG REG COMMON STOCK CHF1.0</t>
  </si>
  <si>
    <t>ERICSSON (LM) TEL SP ADR ADR</t>
  </si>
  <si>
    <t>BUNZL PLC COMMON STOCK GBP.3214286</t>
  </si>
  <si>
    <t>LOGITECH INTERNATIONAL REG COMMON STOCK CHF.25</t>
  </si>
  <si>
    <t>SYMRISE AG COMMON STOCK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</si>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</sst>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65</v>
      </c>
      <c r="C4" s="8"/>
      <c r="D4" s="14"/>
      <c r="E4" s="14"/>
      <c r="F4" s="14"/>
      <c r="G4" s="8"/>
    </row>
    <row r="5" spans="1:8" ht="21.75" customHeight="1" x14ac:dyDescent="0.2">
      <c r="A5" s="2" t="s">
        <v>58</v>
      </c>
      <c r="B5" s="32">
        <v>44926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85486453.760000005</v>
      </c>
      <c r="E15" s="33">
        <f>+Recon!H3</f>
        <v>85612693.529999986</v>
      </c>
      <c r="F15" s="13">
        <f>+D15-E15</f>
        <v>-126239.76999998093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25288.87</v>
      </c>
      <c r="E16" s="33">
        <f>+Recon!B3</f>
        <v>25288.87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51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85511742.63000001</v>
      </c>
      <c r="E23" s="17">
        <f>SUM(E14:E22)</f>
        <v>85637982.399999991</v>
      </c>
      <c r="F23" s="17">
        <f>SUM(F14:F22)</f>
        <v>-126239.76999998093</v>
      </c>
    </row>
    <row r="24" spans="1:7" x14ac:dyDescent="0.2">
      <c r="B24" s="16" t="s">
        <v>36</v>
      </c>
      <c r="D24" s="17">
        <f>+D15+D16</f>
        <v>85511742.63000001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-1.4762857838859238E-3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25288.87</v>
      </c>
      <c r="C3" s="75"/>
      <c r="D3" s="75"/>
      <c r="E3" s="76"/>
      <c r="F3" s="2" t="s">
        <v>38</v>
      </c>
      <c r="G3" s="7" t="s">
        <v>11</v>
      </c>
      <c r="H3" s="75">
        <f>SUM(M13:M59962)</f>
        <v>85612693.529999986</v>
      </c>
      <c r="I3" s="75"/>
      <c r="J3" s="75"/>
      <c r="K3" s="76"/>
      <c r="L3" s="2" t="s">
        <v>38</v>
      </c>
      <c r="M3" s="7" t="s">
        <v>11</v>
      </c>
      <c r="N3" s="78">
        <f>SUM(G13:G59962)</f>
        <v>3522643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25288.87</v>
      </c>
      <c r="C4" s="75"/>
      <c r="D4" s="75"/>
      <c r="E4" s="76"/>
      <c r="F4" s="2" t="s">
        <v>38</v>
      </c>
      <c r="G4" s="7" t="s">
        <v>12</v>
      </c>
      <c r="H4" s="75">
        <f>SUM(L13:L59963)</f>
        <v>85489061.930000007</v>
      </c>
      <c r="I4" s="75"/>
      <c r="J4" s="75"/>
      <c r="K4" s="76"/>
      <c r="L4" s="2" t="s">
        <v>38</v>
      </c>
      <c r="M4" s="7" t="s">
        <v>12</v>
      </c>
      <c r="N4" s="80">
        <f>SUM(F13:F59963)</f>
        <v>3522643</v>
      </c>
      <c r="O4" s="80"/>
      <c r="P4" s="80"/>
      <c r="Q4" s="81"/>
      <c r="R4" s="2" t="s">
        <v>38</v>
      </c>
      <c r="S4" s="23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-123631.59999997914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3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2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4" t="s">
        <v>17</v>
      </c>
      <c r="G11" s="44"/>
      <c r="H11" s="82" t="s">
        <v>3</v>
      </c>
      <c r="I11" s="44" t="s">
        <v>47</v>
      </c>
      <c r="J11" s="44"/>
      <c r="K11" s="82" t="s">
        <v>3</v>
      </c>
      <c r="L11" s="95" t="s">
        <v>18</v>
      </c>
      <c r="M11" s="95"/>
      <c r="N11" s="82" t="s">
        <v>3</v>
      </c>
      <c r="O11" s="44" t="s">
        <v>4</v>
      </c>
      <c r="P11" s="44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5" t="s">
        <v>6</v>
      </c>
      <c r="G12" s="45" t="s">
        <v>7</v>
      </c>
      <c r="H12" s="82"/>
      <c r="I12" s="45" t="s">
        <v>6</v>
      </c>
      <c r="J12" s="45" t="s">
        <v>7</v>
      </c>
      <c r="K12" s="82"/>
      <c r="L12" s="39" t="s">
        <v>6</v>
      </c>
      <c r="M12" s="39" t="s">
        <v>7</v>
      </c>
      <c r="N12" s="82"/>
      <c r="O12" s="45" t="s">
        <v>6</v>
      </c>
      <c r="P12" s="45" t="s">
        <v>7</v>
      </c>
      <c r="Q12" s="82"/>
      <c r="R12" s="94"/>
      <c r="S12" s="94"/>
    </row>
    <row r="13" spans="1:19" x14ac:dyDescent="0.2">
      <c r="A13" s="46">
        <v>44926</v>
      </c>
      <c r="B13" s="40" t="s">
        <v>66</v>
      </c>
      <c r="C13" s="47">
        <f>VLOOKUP(D13,'Holdings Manager'!$C$2:$O$100,13,FALSE)</f>
        <v>41</v>
      </c>
      <c r="D13" s="55" t="s">
        <v>196</v>
      </c>
      <c r="E13" s="55" t="s">
        <v>195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214.22</v>
      </c>
      <c r="J13" s="49">
        <f>VLOOKUP(D13,Sheet1!$C$1:$J$100,8,FALSE)</f>
        <v>214.22</v>
      </c>
      <c r="K13" s="42">
        <f>I13-J13</f>
        <v>0</v>
      </c>
      <c r="L13" s="49">
        <f>VLOOKUP(D13,'Holdings Manager'!$C$2:$H$100,6,FALSE)</f>
        <v>2985155.7</v>
      </c>
      <c r="M13" s="49">
        <f>VLOOKUP(D13,Sheet1!$C$1:$H$100,6,FALSE)</f>
        <v>2985155.7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44926</v>
      </c>
      <c r="B14" s="40" t="s">
        <v>66</v>
      </c>
      <c r="C14" s="47">
        <f>VLOOKUP(D14,'Holdings Manager'!$C$2:$O$100,13,FALSE)</f>
        <v>41</v>
      </c>
      <c r="D14" s="55" t="s">
        <v>216</v>
      </c>
      <c r="E14" s="55" t="s">
        <v>215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34.71</v>
      </c>
      <c r="J14" s="49">
        <f>VLOOKUP(D14,Sheet1!$C$1:$J$100,8,FALSE)</f>
        <v>34.71</v>
      </c>
      <c r="K14" s="42">
        <f t="shared" ref="K14:K63" si="2">I14-J14</f>
        <v>0</v>
      </c>
      <c r="L14" s="49">
        <f>VLOOKUP(D14,'Holdings Manager'!$C$2:$H$100,6,FALSE)</f>
        <v>1138488</v>
      </c>
      <c r="M14" s="49">
        <f>VLOOKUP(D14,Sheet1!$C$1:$H$100,6,FALSE)</f>
        <v>1138488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44926</v>
      </c>
      <c r="B15" s="40" t="s">
        <v>66</v>
      </c>
      <c r="C15" s="47">
        <f>VLOOKUP(D15,'Holdings Manager'!$C$2:$O$100,13,FALSE)</f>
        <v>41</v>
      </c>
      <c r="D15" s="55" t="s">
        <v>249</v>
      </c>
      <c r="E15" s="55" t="s">
        <v>276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4</v>
      </c>
      <c r="J15" s="49">
        <f>VLOOKUP(D15,Sheet1!$C$1:$J$100,8,FALSE)</f>
        <v>4</v>
      </c>
      <c r="K15" s="42">
        <f t="shared" si="2"/>
        <v>0</v>
      </c>
      <c r="L15" s="49">
        <f>VLOOKUP(D15,'Holdings Manager'!$C$2:$H$100,6,FALSE)</f>
        <v>1396804.56</v>
      </c>
      <c r="M15" s="49">
        <f>VLOOKUP(D15,Sheet1!$C$1:$H$100,6,FALSE)</f>
        <v>1403275.65</v>
      </c>
      <c r="N15" s="42">
        <f t="shared" si="3"/>
        <v>-6471.089999999851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338</v>
      </c>
      <c r="S15" s="43"/>
    </row>
    <row r="16" spans="1:19" x14ac:dyDescent="0.2">
      <c r="A16" s="46">
        <v>44926</v>
      </c>
      <c r="B16" s="40" t="s">
        <v>66</v>
      </c>
      <c r="C16" s="47">
        <f>VLOOKUP(D16,'Holdings Manager'!$C$2:$O$100,13,FALSE)</f>
        <v>43</v>
      </c>
      <c r="D16" s="55" t="s">
        <v>185</v>
      </c>
      <c r="E16" s="55" t="s">
        <v>184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122.13</v>
      </c>
      <c r="J16" s="49">
        <f>VLOOKUP(D16,Sheet1!$C$1:$J$100,8,FALSE)</f>
        <v>122.13</v>
      </c>
      <c r="K16" s="42">
        <f t="shared" si="2"/>
        <v>0</v>
      </c>
      <c r="L16" s="49">
        <f>VLOOKUP(D16,'Holdings Manager'!$C$2:$H$100,6,FALSE)</f>
        <v>2088423</v>
      </c>
      <c r="M16" s="49">
        <f>VLOOKUP(D16,Sheet1!$C$1:$H$100,6,FALSE)</f>
        <v>2088423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44926</v>
      </c>
      <c r="B17" s="40" t="s">
        <v>66</v>
      </c>
      <c r="C17" s="47">
        <f>VLOOKUP(D17,'Holdings Manager'!$C$2:$O$100,13,FALSE)</f>
        <v>41</v>
      </c>
      <c r="D17" s="55" t="s">
        <v>225</v>
      </c>
      <c r="E17" s="55" t="s">
        <v>224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18.670000000000002</v>
      </c>
      <c r="J17" s="49">
        <f>VLOOKUP(D17,Sheet1!$C$1:$J$100,8,FALSE)</f>
        <v>18.670000000000002</v>
      </c>
      <c r="K17" s="42">
        <f t="shared" si="2"/>
        <v>0</v>
      </c>
      <c r="L17" s="49">
        <f>VLOOKUP(D17,'Holdings Manager'!$C$2:$H$100,6,FALSE)</f>
        <v>3511827</v>
      </c>
      <c r="M17" s="49">
        <f>VLOOKUP(D17,Sheet1!$C$1:$H$100,6,FALSE)</f>
        <v>3511827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44926</v>
      </c>
      <c r="B18" s="40" t="s">
        <v>66</v>
      </c>
      <c r="C18" s="47">
        <f>VLOOKUP(D18,'Holdings Manager'!$C$2:$O$100,13,FALSE)</f>
        <v>41</v>
      </c>
      <c r="D18" s="55" t="s">
        <v>230</v>
      </c>
      <c r="E18" s="55" t="s">
        <v>281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33.494999999999997</v>
      </c>
      <c r="J18" s="49">
        <f>VLOOKUP(D18,Sheet1!$C$1:$J$100,8,FALSE)</f>
        <v>33.49</v>
      </c>
      <c r="K18" s="42">
        <f t="shared" si="2"/>
        <v>4.9999999999954525E-3</v>
      </c>
      <c r="L18" s="49">
        <f>VLOOKUP(D18,'Holdings Manager'!$C$2:$H$100,6,FALSE)</f>
        <v>2817441.02</v>
      </c>
      <c r="M18" s="49">
        <f>VLOOKUP(D18,Sheet1!$C$1:$H$100,6,FALSE)</f>
        <v>2825244.46</v>
      </c>
      <c r="N18" s="42">
        <f t="shared" si="3"/>
        <v>-7803.4399999999441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338</v>
      </c>
      <c r="S18" s="43"/>
    </row>
    <row r="19" spans="1:19" ht="12.75" customHeight="1" x14ac:dyDescent="0.2">
      <c r="A19" s="46">
        <v>44926</v>
      </c>
      <c r="B19" s="40" t="s">
        <v>66</v>
      </c>
      <c r="C19" s="47">
        <f>VLOOKUP(D19,'Holdings Manager'!$C$2:$O$100,13,FALSE)</f>
        <v>41</v>
      </c>
      <c r="D19" s="55" t="s">
        <v>228</v>
      </c>
      <c r="E19" s="55" t="s">
        <v>227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22.67</v>
      </c>
      <c r="J19" s="49">
        <f>VLOOKUP(D19,Sheet1!$C$1:$J$100,8,FALSE)</f>
        <v>22.67</v>
      </c>
      <c r="K19" s="42">
        <f t="shared" si="2"/>
        <v>0</v>
      </c>
      <c r="L19" s="49">
        <f>VLOOKUP(D19,'Holdings Manager'!$C$2:$H$100,6,FALSE)</f>
        <v>430730</v>
      </c>
      <c r="M19" s="49">
        <f>VLOOKUP(D19,Sheet1!$C$1:$H$100,6,FALSE)</f>
        <v>430730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44926</v>
      </c>
      <c r="B20" s="40" t="s">
        <v>66</v>
      </c>
      <c r="C20" s="47">
        <f>VLOOKUP(D20,'Holdings Manager'!$C$2:$O$100,13,FALSE)</f>
        <v>41</v>
      </c>
      <c r="D20" s="55" t="s">
        <v>188</v>
      </c>
      <c r="E20" s="55" t="s">
        <v>187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86.13</v>
      </c>
      <c r="J20" s="49">
        <f>VLOOKUP(D20,Sheet1!$C$1:$J$100,8,FALSE)</f>
        <v>86.13</v>
      </c>
      <c r="K20" s="42">
        <f t="shared" si="2"/>
        <v>0</v>
      </c>
      <c r="L20" s="49">
        <f>VLOOKUP(D20,'Holdings Manager'!$C$2:$H$100,6,FALSE)</f>
        <v>2761413.93</v>
      </c>
      <c r="M20" s="49">
        <f>VLOOKUP(D20,Sheet1!$C$1:$H$100,6,FALSE)</f>
        <v>2761413.93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44926</v>
      </c>
      <c r="B21" s="40" t="s">
        <v>66</v>
      </c>
      <c r="C21" s="47">
        <f>VLOOKUP(D21,'Holdings Manager'!$C$2:$O$100,13,FALSE)</f>
        <v>43</v>
      </c>
      <c r="D21" s="55" t="s">
        <v>201</v>
      </c>
      <c r="E21" s="55" t="s">
        <v>200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58.34</v>
      </c>
      <c r="J21" s="49">
        <f>VLOOKUP(D21,Sheet1!$C$1:$J$100,8,FALSE)</f>
        <v>58.34</v>
      </c>
      <c r="K21" s="42">
        <f t="shared" si="2"/>
        <v>0</v>
      </c>
      <c r="L21" s="49">
        <f>VLOOKUP(D21,'Holdings Manager'!$C$2:$H$100,6,FALSE)</f>
        <v>1709478.68</v>
      </c>
      <c r="M21" s="49">
        <f>VLOOKUP(D21,Sheet1!$C$1:$H$100,6,FALSE)</f>
        <v>1709478.68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44926</v>
      </c>
      <c r="B22" s="40" t="s">
        <v>66</v>
      </c>
      <c r="C22" s="47">
        <f>VLOOKUP(D22,'Holdings Manager'!$C$2:$O$100,13,FALSE)</f>
        <v>41</v>
      </c>
      <c r="D22" s="55" t="s">
        <v>204</v>
      </c>
      <c r="E22" s="55" t="s">
        <v>203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194.25</v>
      </c>
      <c r="J22" s="49">
        <f>VLOOKUP(D22,Sheet1!$C$1:$J$100,8,FALSE)</f>
        <v>194.25</v>
      </c>
      <c r="K22" s="42">
        <f t="shared" si="2"/>
        <v>0</v>
      </c>
      <c r="L22" s="49">
        <f>VLOOKUP(D22,'Holdings Manager'!$C$2:$H$100,6,FALSE)</f>
        <v>1656175.5</v>
      </c>
      <c r="M22" s="49">
        <f>VLOOKUP(D22,Sheet1!$C$1:$H$100,6,FALSE)</f>
        <v>1656175.5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44926</v>
      </c>
      <c r="B23" s="40" t="s">
        <v>66</v>
      </c>
      <c r="C23" s="47">
        <f>VLOOKUP(D23,'Holdings Manager'!$C$2:$O$100,13,FALSE)</f>
        <v>43</v>
      </c>
      <c r="D23" s="55" t="s">
        <v>178</v>
      </c>
      <c r="E23" s="55" t="s">
        <v>177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546.4</v>
      </c>
      <c r="J23" s="49">
        <f>VLOOKUP(D23,Sheet1!$C$1:$J$100,8,FALSE)</f>
        <v>546.4</v>
      </c>
      <c r="K23" s="42">
        <f t="shared" si="2"/>
        <v>0</v>
      </c>
      <c r="L23" s="49">
        <f>VLOOKUP(D23,'Holdings Manager'!$C$2:$H$100,6,FALSE)</f>
        <v>1038160</v>
      </c>
      <c r="M23" s="49">
        <f>VLOOKUP(D23,Sheet1!$C$1:$H$100,6,FALSE)</f>
        <v>1038160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44926</v>
      </c>
      <c r="B24" s="40" t="s">
        <v>66</v>
      </c>
      <c r="C24" s="47">
        <f>VLOOKUP(D24,'Holdings Manager'!$C$2:$O$100,13,FALSE)</f>
        <v>43</v>
      </c>
      <c r="D24" s="55" t="s">
        <v>198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8.5</v>
      </c>
      <c r="J24" s="49">
        <f>VLOOKUP(D24,Sheet1!$C$1:$J$100,8,FALSE)</f>
        <v>8.5</v>
      </c>
      <c r="K24" s="42">
        <f t="shared" si="2"/>
        <v>0</v>
      </c>
      <c r="L24" s="49">
        <f>VLOOKUP(D24,'Holdings Manager'!$C$2:$H$100,6,FALSE)</f>
        <v>811495</v>
      </c>
      <c r="M24" s="49">
        <f>VLOOKUP(D24,Sheet1!$C$1:$H$100,6,FALSE)</f>
        <v>811495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44926</v>
      </c>
      <c r="B25" s="40" t="s">
        <v>66</v>
      </c>
      <c r="C25" s="47">
        <f>VLOOKUP(D25,'Holdings Manager'!$C$2:$O$100,13,FALSE)</f>
        <v>41</v>
      </c>
      <c r="D25" s="55" t="s">
        <v>252</v>
      </c>
      <c r="E25" s="55" t="s">
        <v>290</v>
      </c>
      <c r="F25" s="49">
        <f>VLOOKUP(D25,'Holdings Manager'!$C$2:$E$100,3,FALSE)</f>
        <v>87897</v>
      </c>
      <c r="G25" s="49">
        <f>VLOOKUP(D25,Sheet1!$C$1:$E$100,3,FALSE)</f>
        <v>87897</v>
      </c>
      <c r="H25" s="41">
        <f t="shared" si="1"/>
        <v>0</v>
      </c>
      <c r="I25" s="49">
        <f>VLOOKUP(D25,'Holdings Manager'!$C$2:$J$100,8,FALSE)</f>
        <v>13.61</v>
      </c>
      <c r="J25" s="49">
        <f>VLOOKUP(D25,Sheet1!$C$1:$J$100,8,FALSE)</f>
        <v>13.61</v>
      </c>
      <c r="K25" s="42">
        <f t="shared" si="2"/>
        <v>0</v>
      </c>
      <c r="L25" s="49">
        <f>VLOOKUP(D25,'Holdings Manager'!$C$2:$H$100,6,FALSE)</f>
        <v>811256.05</v>
      </c>
      <c r="M25" s="49">
        <f>VLOOKUP(D25,Sheet1!$C$1:$H$100,6,FALSE)</f>
        <v>815014.42</v>
      </c>
      <c r="N25" s="42">
        <f t="shared" si="3"/>
        <v>-3758.3699999999953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338</v>
      </c>
      <c r="S25" s="43"/>
    </row>
    <row r="26" spans="1:19" x14ac:dyDescent="0.2">
      <c r="A26" s="46">
        <v>44926</v>
      </c>
      <c r="B26" s="40" t="s">
        <v>66</v>
      </c>
      <c r="C26" s="47">
        <f>VLOOKUP(D26,'Holdings Manager'!$C$2:$O$100,13,FALSE)</f>
        <v>41</v>
      </c>
      <c r="D26" s="55" t="s">
        <v>246</v>
      </c>
      <c r="E26" s="55" t="s">
        <v>291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53.86</v>
      </c>
      <c r="J26" s="49">
        <f>VLOOKUP(D26,Sheet1!$C$1:$J$100,8,FALSE)</f>
        <v>53.86</v>
      </c>
      <c r="K26" s="42">
        <f t="shared" si="2"/>
        <v>0</v>
      </c>
      <c r="L26" s="49">
        <f>VLOOKUP(D26,'Holdings Manager'!$C$2:$H$100,6,FALSE)</f>
        <v>1827001.99</v>
      </c>
      <c r="M26" s="49">
        <f>VLOOKUP(D26,Sheet1!$C$1:$H$100,6,FALSE)</f>
        <v>1828583.12</v>
      </c>
      <c r="N26" s="42">
        <f t="shared" si="3"/>
        <v>-1581.1300000001211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338</v>
      </c>
      <c r="S26" s="43"/>
    </row>
    <row r="27" spans="1:19" x14ac:dyDescent="0.2">
      <c r="A27" s="46">
        <v>44926</v>
      </c>
      <c r="B27" s="40" t="s">
        <v>66</v>
      </c>
      <c r="C27" s="47">
        <f>VLOOKUP(D27,'Holdings Manager'!$C$2:$O$100,13,FALSE)</f>
        <v>41</v>
      </c>
      <c r="D27" s="55" t="s">
        <v>262</v>
      </c>
      <c r="E27" s="55" t="s">
        <v>294</v>
      </c>
      <c r="F27" s="49">
        <f>VLOOKUP(D27,'Holdings Manager'!$C$2:$E$100,3,FALSE)</f>
        <v>44390</v>
      </c>
      <c r="G27" s="49">
        <f>VLOOKUP(D27,Sheet1!$C$1:$E$100,3,FALSE)</f>
        <v>44390</v>
      </c>
      <c r="H27" s="41">
        <f t="shared" si="1"/>
        <v>0</v>
      </c>
      <c r="I27" s="49">
        <f>VLOOKUP(D27,'Holdings Manager'!$C$2:$J$100,8,FALSE)</f>
        <v>15.984999999999999</v>
      </c>
      <c r="J27" s="49">
        <f>VLOOKUP(D27,Sheet1!$C$1:$J$100,8,FALSE)</f>
        <v>15.98</v>
      </c>
      <c r="K27" s="42">
        <f t="shared" si="2"/>
        <v>4.9999999999990052E-3</v>
      </c>
      <c r="L27" s="49">
        <f>VLOOKUP(D27,'Holdings Manager'!$C$2:$H$100,6,FALSE)</f>
        <v>853547.05</v>
      </c>
      <c r="M27" s="49">
        <f>VLOOKUP(D27,Sheet1!$C$1:$H$100,6,FALSE)</f>
        <v>858321.22</v>
      </c>
      <c r="N27" s="42">
        <f t="shared" si="3"/>
        <v>-4774.1699999999255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338</v>
      </c>
      <c r="S27" s="43"/>
    </row>
    <row r="28" spans="1:19" x14ac:dyDescent="0.2">
      <c r="A28" s="46">
        <v>44926</v>
      </c>
      <c r="B28" s="40" t="s">
        <v>66</v>
      </c>
      <c r="C28" s="47">
        <f>VLOOKUP(D28,'Holdings Manager'!$C$2:$O$100,13,FALSE)</f>
        <v>41</v>
      </c>
      <c r="D28" s="55" t="s">
        <v>235</v>
      </c>
      <c r="E28" s="55" t="s">
        <v>297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101.65</v>
      </c>
      <c r="J28" s="49">
        <f>VLOOKUP(D28,Sheet1!$C$1:$J$100,8,FALSE)</f>
        <v>101.65</v>
      </c>
      <c r="K28" s="42">
        <f t="shared" si="2"/>
        <v>0</v>
      </c>
      <c r="L28" s="49">
        <f>VLOOKUP(D28,'Holdings Manager'!$C$2:$H$100,6,FALSE)</f>
        <v>3204456.94</v>
      </c>
      <c r="M28" s="49">
        <f>VLOOKUP(D28,Sheet1!$C$1:$H$100,6,FALSE)</f>
        <v>3213332.3</v>
      </c>
      <c r="N28" s="42">
        <f t="shared" si="3"/>
        <v>-8875.3599999998696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338</v>
      </c>
      <c r="S28" s="43"/>
    </row>
    <row r="29" spans="1:19" x14ac:dyDescent="0.2">
      <c r="A29" s="46">
        <v>44926</v>
      </c>
      <c r="B29" s="40" t="s">
        <v>66</v>
      </c>
      <c r="C29" s="47">
        <f>VLOOKUP(D29,'Holdings Manager'!$C$2:$O$100,13,FALSE)</f>
        <v>41</v>
      </c>
      <c r="D29" s="55" t="s">
        <v>182</v>
      </c>
      <c r="E29" s="55" t="s">
        <v>181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58.32</v>
      </c>
      <c r="J29" s="49">
        <f>VLOOKUP(D29,Sheet1!$C$1:$J$100,8,FALSE)</f>
        <v>58.32</v>
      </c>
      <c r="K29" s="42">
        <f t="shared" si="2"/>
        <v>0</v>
      </c>
      <c r="L29" s="49">
        <f>VLOOKUP(D29,'Holdings Manager'!$C$2:$H$100,6,FALSE)</f>
        <v>1678449.6</v>
      </c>
      <c r="M29" s="49">
        <f>VLOOKUP(D29,Sheet1!$C$1:$H$100,6,FALSE)</f>
        <v>1678449.6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44926</v>
      </c>
      <c r="B30" s="40" t="s">
        <v>66</v>
      </c>
      <c r="C30" s="47">
        <f>VLOOKUP(D30,'Holdings Manager'!$C$2:$O$100,13,FALSE)</f>
        <v>41</v>
      </c>
      <c r="D30" s="55" t="s">
        <v>208</v>
      </c>
      <c r="E30" s="55" t="s">
        <v>207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62.25</v>
      </c>
      <c r="J30" s="49">
        <f>VLOOKUP(D30,Sheet1!$C$1:$J$100,8,FALSE)</f>
        <v>62.25</v>
      </c>
      <c r="K30" s="42">
        <f t="shared" si="2"/>
        <v>0</v>
      </c>
      <c r="L30" s="49">
        <f>VLOOKUP(D30,'Holdings Manager'!$C$2:$H$100,6,FALSE)</f>
        <v>1841977.5</v>
      </c>
      <c r="M30" s="49">
        <f>VLOOKUP(D30,Sheet1!$C$1:$H$100,6,FALSE)</f>
        <v>1841977.5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44926</v>
      </c>
      <c r="B31" s="40" t="s">
        <v>66</v>
      </c>
      <c r="C31" s="47">
        <f>VLOOKUP(D31,'Holdings Manager'!$C$2:$O$100,13,FALSE)</f>
        <v>41</v>
      </c>
      <c r="D31" s="55" t="s">
        <v>259</v>
      </c>
      <c r="E31" s="55" t="s">
        <v>301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71.36</v>
      </c>
      <c r="J31" s="49">
        <f>VLOOKUP(D31,Sheet1!$C$1:$J$100,8,FALSE)</f>
        <v>71.36</v>
      </c>
      <c r="K31" s="42">
        <f t="shared" si="2"/>
        <v>0</v>
      </c>
      <c r="L31" s="49">
        <f>VLOOKUP(D31,'Holdings Manager'!$C$2:$H$100,6,FALSE)</f>
        <v>2365979.67</v>
      </c>
      <c r="M31" s="49">
        <f>VLOOKUP(D31,Sheet1!$C$1:$H$100,6,FALSE)</f>
        <v>2379213.35</v>
      </c>
      <c r="N31" s="42">
        <f t="shared" si="3"/>
        <v>-13233.680000000168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338</v>
      </c>
      <c r="S31" s="43"/>
    </row>
    <row r="32" spans="1:19" x14ac:dyDescent="0.2">
      <c r="A32" s="46">
        <v>44926</v>
      </c>
      <c r="B32" s="40" t="s">
        <v>66</v>
      </c>
      <c r="C32" s="47">
        <f>VLOOKUP(D32,'Holdings Manager'!$C$2:$O$100,13,FALSE)</f>
        <v>41</v>
      </c>
      <c r="D32" s="55" t="s">
        <v>256</v>
      </c>
      <c r="E32" s="55" t="s">
        <v>303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27.59</v>
      </c>
      <c r="J32" s="49">
        <f>VLOOKUP(D32,Sheet1!$C$1:$J$100,8,FALSE)</f>
        <v>27.59</v>
      </c>
      <c r="K32" s="42">
        <f t="shared" si="2"/>
        <v>0</v>
      </c>
      <c r="L32" s="49">
        <f>VLOOKUP(D32,'Holdings Manager'!$C$2:$H$100,6,FALSE)</f>
        <v>1905789.03</v>
      </c>
      <c r="M32" s="49">
        <f>VLOOKUP(D32,Sheet1!$C$1:$H$100,6,FALSE)</f>
        <v>1916448.72</v>
      </c>
      <c r="N32" s="42">
        <f t="shared" si="3"/>
        <v>-10659.689999999944</v>
      </c>
      <c r="O32" s="49">
        <f>IFERROR(VLOOKUP(D32,'Accruals Manager'!$B$2:$C$60,2,FALSE),0)</f>
        <v>11701.66</v>
      </c>
      <c r="P32" s="49">
        <v>11701.66</v>
      </c>
      <c r="Q32" s="41">
        <f t="shared" si="0"/>
        <v>0</v>
      </c>
      <c r="R32" s="43" t="s">
        <v>338</v>
      </c>
      <c r="S32" s="43"/>
    </row>
    <row r="33" spans="1:19" x14ac:dyDescent="0.2">
      <c r="A33" s="46">
        <v>44926</v>
      </c>
      <c r="B33" s="40" t="s">
        <v>66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453.1</v>
      </c>
      <c r="J33" s="49">
        <f>VLOOKUP(D33,Sheet1!$C$1:$J$100,8,FALSE)</f>
        <v>453.1</v>
      </c>
      <c r="K33" s="42">
        <f t="shared" si="2"/>
        <v>0</v>
      </c>
      <c r="L33" s="49">
        <f>VLOOKUP(D33,'Holdings Manager'!$C$2:$H$100,6,FALSE)</f>
        <v>1805641.7</v>
      </c>
      <c r="M33" s="49">
        <f>VLOOKUP(D33,Sheet1!$C$1:$H$100,6,FALSE)</f>
        <v>1807204.35</v>
      </c>
      <c r="N33" s="42">
        <f t="shared" si="3"/>
        <v>-1562.6500000001397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338</v>
      </c>
      <c r="S33" s="43"/>
    </row>
    <row r="34" spans="1:19" x14ac:dyDescent="0.2">
      <c r="A34" s="46">
        <v>44926</v>
      </c>
      <c r="B34" s="40" t="s">
        <v>66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142.69999999999999</v>
      </c>
      <c r="J34" s="49">
        <f>VLOOKUP(D34,Sheet1!$C$1:$J$100,8,FALSE)</f>
        <v>142.69999999999999</v>
      </c>
      <c r="K34" s="42">
        <f t="shared" si="2"/>
        <v>0</v>
      </c>
      <c r="L34" s="49">
        <f>VLOOKUP(D34,'Holdings Manager'!$C$2:$H$100,6,FALSE)</f>
        <v>1232198.77</v>
      </c>
      <c r="M34" s="49">
        <f>VLOOKUP(D34,Sheet1!$C$1:$H$100,6,FALSE)</f>
        <v>1233265.1399999999</v>
      </c>
      <c r="N34" s="42">
        <f t="shared" si="3"/>
        <v>-1066.3699999998789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338</v>
      </c>
      <c r="S34" s="43"/>
    </row>
    <row r="35" spans="1:19" x14ac:dyDescent="0.2">
      <c r="A35" s="46">
        <v>44926</v>
      </c>
      <c r="B35" s="40" t="s">
        <v>66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4225</v>
      </c>
      <c r="J35" s="49">
        <f>VLOOKUP(D35,Sheet1!$C$1:$J$100,8,FALSE)</f>
        <v>4225</v>
      </c>
      <c r="K35" s="42">
        <f t="shared" si="2"/>
        <v>0</v>
      </c>
      <c r="L35" s="49">
        <f>VLOOKUP(D35,'Holdings Manager'!$C$2:$H$100,6,FALSE)</f>
        <v>1537004.05</v>
      </c>
      <c r="M35" s="49">
        <f>VLOOKUP(D35,Sheet1!$C$1:$H$100,6,FALSE)</f>
        <v>1546792.77</v>
      </c>
      <c r="N35" s="42">
        <f t="shared" si="3"/>
        <v>-9788.7199999999721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338</v>
      </c>
      <c r="S35" s="43"/>
    </row>
    <row r="36" spans="1:19" x14ac:dyDescent="0.2">
      <c r="A36" s="46">
        <v>44926</v>
      </c>
      <c r="B36" s="40" t="s">
        <v>66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6839</v>
      </c>
      <c r="J36" s="49">
        <f>VLOOKUP(D36,Sheet1!$C$1:$J$100,8,FALSE)</f>
        <v>6839</v>
      </c>
      <c r="K36" s="42">
        <f t="shared" si="2"/>
        <v>0</v>
      </c>
      <c r="L36" s="49">
        <f>VLOOKUP(D36,'Holdings Manager'!$C$2:$H$100,6,FALSE)</f>
        <v>1254339.31</v>
      </c>
      <c r="M36" s="49">
        <f>VLOOKUP(D36,Sheet1!$C$1:$H$100,6,FALSE)</f>
        <v>1262327.82</v>
      </c>
      <c r="N36" s="42">
        <f t="shared" si="3"/>
        <v>-7988.5100000000093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338</v>
      </c>
      <c r="S36" s="43"/>
    </row>
    <row r="37" spans="1:19" x14ac:dyDescent="0.2">
      <c r="A37" s="46">
        <v>44926</v>
      </c>
      <c r="B37" s="40" t="s">
        <v>66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3080</v>
      </c>
      <c r="J37" s="49">
        <f>VLOOKUP(D37,Sheet1!$C$1:$J$100,8,FALSE)</f>
        <v>3080</v>
      </c>
      <c r="K37" s="42">
        <f t="shared" si="2"/>
        <v>0</v>
      </c>
      <c r="L37" s="49">
        <f>VLOOKUP(D37,'Holdings Manager'!$C$2:$H$100,6,FALSE)</f>
        <v>721300.54</v>
      </c>
      <c r="M37" s="49">
        <f>VLOOKUP(D37,Sheet1!$C$1:$H$100,6,FALSE)</f>
        <v>725894.29</v>
      </c>
      <c r="N37" s="42">
        <f t="shared" si="3"/>
        <v>-4593.75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338</v>
      </c>
      <c r="S37" s="43"/>
    </row>
    <row r="38" spans="1:19" x14ac:dyDescent="0.2">
      <c r="A38" s="46">
        <v>44926</v>
      </c>
      <c r="B38" s="40" t="s">
        <v>66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941.4</v>
      </c>
      <c r="J38" s="49">
        <f>VLOOKUP(D38,Sheet1!$C$1:$J$100,8,FALSE)</f>
        <v>941.4</v>
      </c>
      <c r="K38" s="42">
        <f t="shared" si="2"/>
        <v>0</v>
      </c>
      <c r="L38" s="49">
        <f>VLOOKUP(D38,'Holdings Manager'!$C$2:$H$100,6,FALSE)</f>
        <v>843332.3</v>
      </c>
      <c r="M38" s="49">
        <f>VLOOKUP(D38,Sheet1!$C$1:$H$100,6,FALSE)</f>
        <v>848703.23</v>
      </c>
      <c r="N38" s="42">
        <f t="shared" si="3"/>
        <v>-5370.9299999999348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338</v>
      </c>
      <c r="S38" s="43"/>
    </row>
    <row r="39" spans="1:19" x14ac:dyDescent="0.2">
      <c r="A39" s="46">
        <v>44926</v>
      </c>
      <c r="B39" s="40" t="s">
        <v>66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222.7</v>
      </c>
      <c r="J39" s="49">
        <f>VLOOKUP(D39,Sheet1!$C$1:$J$100,8,FALSE)</f>
        <v>222.7</v>
      </c>
      <c r="K39" s="42">
        <f t="shared" si="2"/>
        <v>0</v>
      </c>
      <c r="L39" s="49">
        <f>VLOOKUP(D39,'Holdings Manager'!$C$2:$H$100,6,FALSE)</f>
        <v>2280268.0499999998</v>
      </c>
      <c r="M39" s="49">
        <f>VLOOKUP(D39,Sheet1!$C$1:$H$100,6,FALSE)</f>
        <v>2286583.69</v>
      </c>
      <c r="N39" s="42">
        <f t="shared" si="3"/>
        <v>-6315.6400000001304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338</v>
      </c>
      <c r="S39" s="43"/>
    </row>
    <row r="40" spans="1:19" x14ac:dyDescent="0.2">
      <c r="A40" s="46">
        <v>44926</v>
      </c>
      <c r="B40" s="40" t="s">
        <v>66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28.43</v>
      </c>
      <c r="J40" s="49">
        <f>VLOOKUP(D40,Sheet1!$C$1:$J$100,8,FALSE)</f>
        <v>28.43</v>
      </c>
      <c r="K40" s="42">
        <f t="shared" si="2"/>
        <v>0</v>
      </c>
      <c r="L40" s="49">
        <f>VLOOKUP(D40,'Holdings Manager'!$C$2:$H$100,6,FALSE)</f>
        <v>3215877.73</v>
      </c>
      <c r="M40" s="49">
        <f>VLOOKUP(D40,Sheet1!$C$1:$H$100,6,FALSE)</f>
        <v>3224784.72</v>
      </c>
      <c r="N40" s="42">
        <f t="shared" si="3"/>
        <v>-8906.9900000002235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338</v>
      </c>
      <c r="S40" s="43"/>
    </row>
    <row r="41" spans="1:19" x14ac:dyDescent="0.2">
      <c r="A41" s="46">
        <v>44926</v>
      </c>
      <c r="B41" s="40" t="s">
        <v>66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180.9</v>
      </c>
      <c r="J41" s="49">
        <f>VLOOKUP(D41,Sheet1!$C$1:$J$100,8,FALSE)</f>
        <v>180.9</v>
      </c>
      <c r="K41" s="42">
        <f t="shared" si="2"/>
        <v>0</v>
      </c>
      <c r="L41" s="49">
        <f>VLOOKUP(D41,'Holdings Manager'!$C$2:$H$100,6,FALSE)</f>
        <v>2603294.39</v>
      </c>
      <c r="M41" s="49">
        <f>VLOOKUP(D41,Sheet1!$C$1:$H$100,6,FALSE)</f>
        <v>2610504.71</v>
      </c>
      <c r="N41" s="42">
        <f t="shared" si="3"/>
        <v>-7210.3199999998324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338</v>
      </c>
      <c r="S41" s="43"/>
    </row>
    <row r="42" spans="1:19" x14ac:dyDescent="0.2">
      <c r="A42" s="46">
        <v>44926</v>
      </c>
      <c r="B42" s="40" t="s">
        <v>66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24</v>
      </c>
      <c r="J42" s="49">
        <f>VLOOKUP(D42,Sheet1!$C$1:$J$100,8,FALSE)</f>
        <v>24</v>
      </c>
      <c r="K42" s="42">
        <f t="shared" si="2"/>
        <v>0</v>
      </c>
      <c r="L42" s="49">
        <f>VLOOKUP(D42,'Holdings Manager'!$C$2:$H$100,6,FALSE)</f>
        <v>1793491.49</v>
      </c>
      <c r="M42" s="49">
        <f>VLOOKUP(D42,Sheet1!$C$1:$H$100,6,FALSE)</f>
        <v>1798458.9</v>
      </c>
      <c r="N42" s="42">
        <f t="shared" si="3"/>
        <v>-4967.4099999999162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338</v>
      </c>
      <c r="S42" s="43"/>
    </row>
    <row r="43" spans="1:19" x14ac:dyDescent="0.2">
      <c r="A43" s="46">
        <v>44926</v>
      </c>
      <c r="B43" s="40" t="s">
        <v>66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76.28</v>
      </c>
      <c r="J43" s="49">
        <f>VLOOKUP(D43,Sheet1!$C$1:$J$100,8,FALSE)</f>
        <v>76.28</v>
      </c>
      <c r="K43" s="42">
        <f t="shared" si="2"/>
        <v>0</v>
      </c>
      <c r="L43" s="49">
        <f>VLOOKUP(D43,'Holdings Manager'!$C$2:$H$100,6,FALSE)</f>
        <v>4067631</v>
      </c>
      <c r="M43" s="49">
        <f>VLOOKUP(D43,Sheet1!$C$1:$H$100,6,FALSE)</f>
        <v>4067631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44926</v>
      </c>
      <c r="B44" s="40" t="s">
        <v>66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103.19</v>
      </c>
      <c r="J44" s="49">
        <f>VLOOKUP(D44,Sheet1!$C$1:$J$100,8,FALSE)</f>
        <v>103.19</v>
      </c>
      <c r="K44" s="42">
        <f t="shared" si="2"/>
        <v>0</v>
      </c>
      <c r="L44" s="49">
        <f>VLOOKUP(D44,'Holdings Manager'!$C$2:$H$100,6,FALSE)</f>
        <v>1137566.56</v>
      </c>
      <c r="M44" s="49">
        <f>VLOOKUP(D44,Sheet1!$C$1:$H$100,6,FALSE)</f>
        <v>1137566.56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44926</v>
      </c>
      <c r="B45" s="40" t="s">
        <v>66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11.27</v>
      </c>
      <c r="J45" s="49">
        <f>VLOOKUP(D45,Sheet1!$C$1:$J$100,8,FALSE)</f>
        <v>11.27</v>
      </c>
      <c r="K45" s="42">
        <f t="shared" si="2"/>
        <v>0</v>
      </c>
      <c r="L45" s="49">
        <f>VLOOKUP(D45,'Holdings Manager'!$C$2:$H$100,6,FALSE)</f>
        <v>2254000</v>
      </c>
      <c r="M45" s="49">
        <f>VLOOKUP(D45,Sheet1!$C$1:$H$100,6,FALSE)</f>
        <v>2254000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44926</v>
      </c>
      <c r="B46" s="40" t="s">
        <v>66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29.64</v>
      </c>
      <c r="J46" s="49">
        <f>VLOOKUP(D46,Sheet1!$C$1:$J$100,8,FALSE)</f>
        <v>29.64</v>
      </c>
      <c r="K46" s="42">
        <f t="shared" si="2"/>
        <v>0</v>
      </c>
      <c r="L46" s="49">
        <f>VLOOKUP(D46,'Holdings Manager'!$C$2:$H$100,6,FALSE)</f>
        <v>1241856.72</v>
      </c>
      <c r="M46" s="49">
        <f>VLOOKUP(D46,Sheet1!$C$1:$H$100,6,FALSE)</f>
        <v>1241856.72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44926</v>
      </c>
      <c r="B47" s="40" t="s">
        <v>66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4.6399999999999997</v>
      </c>
      <c r="J47" s="49">
        <f>VLOOKUP(D47,Sheet1!$C$1:$J$100,8,FALSE)</f>
        <v>4.6399999999999997</v>
      </c>
      <c r="K47" s="42">
        <f t="shared" si="2"/>
        <v>0</v>
      </c>
      <c r="L47" s="49">
        <f>VLOOKUP(D47,'Holdings Manager'!$C$2:$H$100,6,FALSE)</f>
        <v>1531200</v>
      </c>
      <c r="M47" s="49">
        <f>VLOOKUP(D47,Sheet1!$C$1:$H$100,6,FALSE)</f>
        <v>1531200</v>
      </c>
      <c r="N47" s="42">
        <f t="shared" si="3"/>
        <v>0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/>
      <c r="S47" s="43"/>
    </row>
    <row r="48" spans="1:19" x14ac:dyDescent="0.2">
      <c r="A48" s="46">
        <v>44926</v>
      </c>
      <c r="B48" s="40" t="s">
        <v>66</v>
      </c>
      <c r="C48" s="47">
        <f>VLOOKUP(D48,'Holdings Manager'!$C$2:$O$100,13,FALSE)</f>
        <v>43</v>
      </c>
      <c r="D48" s="55">
        <v>2615565</v>
      </c>
      <c r="E48" s="55" t="s">
        <v>218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26.89</v>
      </c>
      <c r="J48" s="49">
        <f>VLOOKUP(D48,Sheet1!$C$1:$J$100,8,FALSE)</f>
        <v>26.89</v>
      </c>
      <c r="K48" s="42">
        <f t="shared" si="2"/>
        <v>0</v>
      </c>
      <c r="L48" s="49">
        <f>VLOOKUP(D48,'Holdings Manager'!$C$2:$H$100,6,FALSE)</f>
        <v>2230471.7200000002</v>
      </c>
      <c r="M48" s="49">
        <f>VLOOKUP(D48,Sheet1!$C$1:$H$100,6,FALSE)</f>
        <v>2230471.7200000002</v>
      </c>
      <c r="N48" s="42">
        <f t="shared" si="3"/>
        <v>0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/>
      <c r="S48" s="43"/>
    </row>
    <row r="49" spans="1:19" x14ac:dyDescent="0.2">
      <c r="A49" s="46">
        <v>44926</v>
      </c>
      <c r="B49" s="40" t="s">
        <v>66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2.2000000000000002</v>
      </c>
      <c r="J49" s="49">
        <f>VLOOKUP(D49,Sheet1!$C$1:$J$100,8,FALSE)</f>
        <v>2.2000000000000002</v>
      </c>
      <c r="K49" s="42">
        <f t="shared" si="2"/>
        <v>0</v>
      </c>
      <c r="L49" s="49">
        <f>VLOOKUP(D49,'Holdings Manager'!$C$2:$H$100,6,FALSE)</f>
        <v>1100000</v>
      </c>
      <c r="M49" s="49">
        <f>VLOOKUP(D49,Sheet1!$C$1:$H$100,6,FALSE)</f>
        <v>1100000</v>
      </c>
      <c r="N49" s="42">
        <f t="shared" si="3"/>
        <v>0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44926</v>
      </c>
      <c r="B50" s="40" t="s">
        <v>66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35.57</v>
      </c>
      <c r="J50" s="49">
        <f>VLOOKUP(D50,Sheet1!$C$1:$J$100,8,FALSE)</f>
        <v>35.57</v>
      </c>
      <c r="K50" s="42">
        <f t="shared" si="2"/>
        <v>0</v>
      </c>
      <c r="L50" s="49">
        <f>VLOOKUP(D50,'Holdings Manager'!$C$2:$H$100,6,FALSE)</f>
        <v>4023464.98</v>
      </c>
      <c r="M50" s="49">
        <f>VLOOKUP(D50,Sheet1!$C$1:$H$100,6,FALSE)</f>
        <v>4023464.98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44926</v>
      </c>
      <c r="B51" s="40" t="s">
        <v>66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80.52</v>
      </c>
      <c r="J51" s="49">
        <f>VLOOKUP(D51,Sheet1!$C$1:$J$100,8,FALSE)</f>
        <v>80.52</v>
      </c>
      <c r="K51" s="42">
        <f t="shared" si="2"/>
        <v>0</v>
      </c>
      <c r="L51" s="49">
        <f>VLOOKUP(D51,'Holdings Manager'!$C$2:$H$100,6,FALSE)</f>
        <v>2726890.32</v>
      </c>
      <c r="M51" s="49">
        <f>VLOOKUP(D51,Sheet1!$C$1:$H$100,6,FALSE)</f>
        <v>2726890.32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44926</v>
      </c>
      <c r="B52" s="40" t="s">
        <v>66</v>
      </c>
      <c r="C52" s="47">
        <f>VLOOKUP(D52,'Holdings Manager'!$C$2:$O$100,13,FALSE)</f>
        <v>41</v>
      </c>
      <c r="D52" s="55">
        <v>2311614</v>
      </c>
      <c r="E52" s="55" t="s">
        <v>193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164.04</v>
      </c>
      <c r="J52" s="49">
        <f>VLOOKUP(D52,Sheet1!$C$1:$J$100,8,FALSE)</f>
        <v>164.04</v>
      </c>
      <c r="K52" s="42">
        <f t="shared" si="2"/>
        <v>0</v>
      </c>
      <c r="L52" s="49">
        <f>VLOOKUP(D52,'Holdings Manager'!$C$2:$H$100,6,FALSE)</f>
        <v>2359879.44</v>
      </c>
      <c r="M52" s="49">
        <f>VLOOKUP(D52,Sheet1!$C$1:$H$100,6,FALSE)</f>
        <v>2359879.44</v>
      </c>
      <c r="N52" s="42">
        <f t="shared" si="3"/>
        <v>0</v>
      </c>
      <c r="O52" s="49">
        <f>IFERROR(VLOOKUP(D52,'Accruals Manager'!$B$2:$C$60,2,FALSE),0)</f>
        <v>7193</v>
      </c>
      <c r="P52" s="49">
        <v>7193</v>
      </c>
      <c r="Q52" s="41">
        <f t="shared" si="0"/>
        <v>0</v>
      </c>
      <c r="R52" s="43"/>
      <c r="S52" s="43"/>
    </row>
    <row r="53" spans="1:19" x14ac:dyDescent="0.2">
      <c r="A53" s="46">
        <v>44926</v>
      </c>
      <c r="B53" s="40" t="s">
        <v>66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40.119999999999997</v>
      </c>
      <c r="J53" s="49">
        <f>VLOOKUP(D53,Sheet1!$C$1:$J$100,8,FALSE)</f>
        <v>40.119999999999997</v>
      </c>
      <c r="K53" s="42">
        <f t="shared" si="2"/>
        <v>0</v>
      </c>
      <c r="L53" s="49">
        <f>VLOOKUP(D53,'Holdings Manager'!$C$2:$H$100,6,FALSE)</f>
        <v>301281.23</v>
      </c>
      <c r="M53" s="49">
        <f>VLOOKUP(D53,Sheet1!$C$1:$H$100,6,FALSE)</f>
        <v>301292.34999999998</v>
      </c>
      <c r="N53" s="42">
        <f t="shared" si="3"/>
        <v>-11.119999999995343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44926</v>
      </c>
      <c r="B54" s="40" t="s">
        <v>66</v>
      </c>
      <c r="C54" s="47">
        <f>VLOOKUP(D54,'Holdings Manager'!$C$2:$O$100,13,FALSE)</f>
        <v>41</v>
      </c>
      <c r="D54" s="55">
        <v>2181334</v>
      </c>
      <c r="E54" s="55" t="s">
        <v>190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126.16</v>
      </c>
      <c r="J54" s="49">
        <f>VLOOKUP(D54,Sheet1!$C$1:$J$100,8,FALSE)</f>
        <v>126.16</v>
      </c>
      <c r="K54" s="42">
        <f t="shared" si="2"/>
        <v>0</v>
      </c>
      <c r="L54" s="49">
        <f>VLOOKUP(D54,'Holdings Manager'!$C$2:$H$100,6,FALSE)</f>
        <v>2244638.7200000002</v>
      </c>
      <c r="M54" s="49">
        <f>VLOOKUP(D54,Sheet1!$C$1:$H$100,6,FALSE)</f>
        <v>2244638.7200000002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44926</v>
      </c>
      <c r="B55" s="40" t="s">
        <v>66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19.34</v>
      </c>
      <c r="J55" s="49">
        <f>VLOOKUP(D55,Sheet1!$C$1:$J$100,8,FALSE)</f>
        <v>19.34</v>
      </c>
      <c r="K55" s="42">
        <f t="shared" si="2"/>
        <v>0</v>
      </c>
      <c r="L55" s="49">
        <f>VLOOKUP(D55,'Holdings Manager'!$C$2:$H$100,6,FALSE)</f>
        <v>856839.36</v>
      </c>
      <c r="M55" s="49">
        <f>VLOOKUP(D55,Sheet1!$C$1:$H$100,6,FALSE)</f>
        <v>856839.36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44926</v>
      </c>
      <c r="B56" s="40" t="s">
        <v>66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37.82</v>
      </c>
      <c r="J56" s="49">
        <f>VLOOKUP(D56,Sheet1!$C$1:$J$100,8,FALSE)</f>
        <v>37.82</v>
      </c>
      <c r="K56" s="42">
        <f t="shared" si="2"/>
        <v>0</v>
      </c>
      <c r="L56" s="49">
        <f>VLOOKUP(D56,'Holdings Manager'!$C$2:$H$100,6,FALSE)</f>
        <v>1350249.64</v>
      </c>
      <c r="M56" s="49">
        <f>VLOOKUP(D56,Sheet1!$C$1:$H$100,6,FALSE)</f>
        <v>1350249.64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44926</v>
      </c>
      <c r="B57" s="40" t="s">
        <v>66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5.84</v>
      </c>
      <c r="J57" s="49">
        <f>VLOOKUP(D57,Sheet1!$C$1:$J$100,8,FALSE)</f>
        <v>5.84</v>
      </c>
      <c r="K57" s="42">
        <f t="shared" si="2"/>
        <v>0</v>
      </c>
      <c r="L57" s="49">
        <f>VLOOKUP(D57,'Holdings Manager'!$C$2:$H$100,6,FALSE)</f>
        <v>576367.12</v>
      </c>
      <c r="M57" s="49">
        <f>VLOOKUP(D57,Sheet1!$C$1:$H$100,6,FALSE)</f>
        <v>576367.12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44926</v>
      </c>
      <c r="B58" s="40" t="s">
        <v>66</v>
      </c>
      <c r="C58" s="47">
        <f>VLOOKUP(D58,'Holdings Manager'!$C$2:$O$100,13,FALSE)</f>
        <v>41</v>
      </c>
      <c r="D58" s="55" t="s">
        <v>328</v>
      </c>
      <c r="E58" s="55" t="s">
        <v>329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9.3919999999999995</v>
      </c>
      <c r="J58" s="49">
        <f>VLOOKUP(D58,Sheet1!$C$1:$J$100,8,FALSE)</f>
        <v>9.39</v>
      </c>
      <c r="K58" s="42">
        <f t="shared" si="2"/>
        <v>1.9999999999988916E-3</v>
      </c>
      <c r="L58" s="49">
        <f>VLOOKUP(D58,'Holdings Manager'!$C$2:$H$100,6,FALSE)</f>
        <v>1523452.97</v>
      </c>
      <c r="M58" s="49">
        <f>VLOOKUP(D58,Sheet1!$C$1:$H$100,6,FALSE)</f>
        <v>1531974.14</v>
      </c>
      <c r="N58" s="42">
        <f t="shared" si="3"/>
        <v>-8521.1699999999255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44926</v>
      </c>
      <c r="B59" s="40" t="s">
        <v>66</v>
      </c>
      <c r="C59" s="47" t="str">
        <f>VLOOKUP(D59,'Holdings Manager'!$C$2:$O$100,13,FALSE)</f>
        <v>FC</v>
      </c>
      <c r="D59" s="55" t="s">
        <v>274</v>
      </c>
      <c r="E59" s="55" t="s">
        <v>274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I59</f>
        <v>1</v>
      </c>
      <c r="K59" s="42">
        <f t="shared" si="2"/>
        <v>0</v>
      </c>
      <c r="L59" s="49">
        <f>VLOOKUP(D59,'Holdings Manager'!$C$2:$H$100,6,FALSE)</f>
        <v>3292.93</v>
      </c>
      <c r="M59" s="49">
        <v>0</v>
      </c>
      <c r="N59" s="42">
        <f t="shared" si="3"/>
        <v>3292.93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 t="s">
        <v>337</v>
      </c>
      <c r="S59" s="43"/>
    </row>
    <row r="60" spans="1:19" x14ac:dyDescent="0.2">
      <c r="A60" s="46">
        <v>44926</v>
      </c>
      <c r="B60" s="40" t="s">
        <v>66</v>
      </c>
      <c r="C60" s="47" t="str">
        <f>VLOOKUP(D60,'Holdings Manager'!$C$2:$O$100,13,FALSE)</f>
        <v>SF</v>
      </c>
      <c r="D60" s="55" t="s">
        <v>272</v>
      </c>
      <c r="E60" s="55" t="s">
        <v>272</v>
      </c>
      <c r="F60" s="49"/>
      <c r="G60" s="49"/>
      <c r="H60" s="41">
        <f t="shared" si="1"/>
        <v>0</v>
      </c>
      <c r="I60" s="49">
        <f>VLOOKUP(D60,'Holdings Manager'!$C$2:$J$100,8,FALSE)</f>
        <v>100</v>
      </c>
      <c r="J60" s="49">
        <f t="shared" ref="J60:J63" si="4">I60</f>
        <v>100</v>
      </c>
      <c r="K60" s="42">
        <f t="shared" si="2"/>
        <v>0</v>
      </c>
      <c r="L60" s="49">
        <f>VLOOKUP(D60,'Holdings Manager'!$C$2:$H$100,6,FALSE)</f>
        <v>1784875.58</v>
      </c>
      <c r="M60" s="49">
        <f>VLOOKUP(D60,Sheet1!$C$1:$H$100,6,FALSE)</f>
        <v>1788168.51</v>
      </c>
      <c r="N60" s="42">
        <f t="shared" si="3"/>
        <v>-3292.9299999999348</v>
      </c>
      <c r="O60" s="49">
        <f>IFERROR(VLOOKUP(D60,'Accruals Manager'!$B$2:$C$60,2,FALSE),0)</f>
        <v>6394.21</v>
      </c>
      <c r="P60" s="49">
        <v>6394.21</v>
      </c>
      <c r="Q60" s="41">
        <f t="shared" si="0"/>
        <v>0</v>
      </c>
      <c r="R60" s="43" t="s">
        <v>337</v>
      </c>
      <c r="S60" s="43"/>
    </row>
    <row r="61" spans="1:19" x14ac:dyDescent="0.2">
      <c r="A61" s="46">
        <v>44926</v>
      </c>
      <c r="B61" s="40" t="s">
        <v>66</v>
      </c>
      <c r="C61" s="47" t="str">
        <f>VLOOKUP(D61,'Holdings Manager'!$C$2:$O$100,13,FALSE)</f>
        <v>FC</v>
      </c>
      <c r="D61" s="55" t="s">
        <v>295</v>
      </c>
      <c r="E61" s="55" t="s">
        <v>295</v>
      </c>
      <c r="F61" s="49"/>
      <c r="G61" s="49"/>
      <c r="H61" s="41">
        <f t="shared" si="1"/>
        <v>0</v>
      </c>
      <c r="I61" s="49">
        <f>VLOOKUP(D61,'Holdings Manager'!$C$2:$J$100,8,FALSE)</f>
        <v>1</v>
      </c>
      <c r="J61" s="49">
        <f t="shared" si="4"/>
        <v>1</v>
      </c>
      <c r="K61" s="42">
        <f t="shared" si="2"/>
        <v>0</v>
      </c>
      <c r="L61" s="49">
        <f>VLOOKUP(D61,'Holdings Manager'!$C$2:$H$100,6,FALSE)</f>
        <v>4.41</v>
      </c>
      <c r="M61" s="49">
        <f>VLOOKUP(D61,Sheet1!$C$1:$H$100,6,FALSE)</f>
        <v>4.4400000000000004</v>
      </c>
      <c r="N61" s="42">
        <f t="shared" si="3"/>
        <v>-3.0000000000000249E-2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S61" s="43"/>
    </row>
    <row r="62" spans="1:19" x14ac:dyDescent="0.2">
      <c r="A62" s="46">
        <v>44926</v>
      </c>
      <c r="B62" s="40" t="s">
        <v>66</v>
      </c>
      <c r="C62" s="47" t="str">
        <f>VLOOKUP(D62,'Holdings Manager'!$C$2:$O$100,13,FALSE)</f>
        <v>FC</v>
      </c>
      <c r="D62" s="55" t="s">
        <v>307</v>
      </c>
      <c r="E62" s="55" t="s">
        <v>307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 t="shared" si="4"/>
        <v>1</v>
      </c>
      <c r="K62" s="42">
        <f t="shared" si="2"/>
        <v>0</v>
      </c>
      <c r="L62" s="49">
        <f>VLOOKUP(D62,'Holdings Manager'!$C$2:$H$100,6,FALSE)</f>
        <v>22544.240000000002</v>
      </c>
      <c r="M62" s="49">
        <f>VLOOKUP(D62,Sheet1!$C$1:$H$100,6,FALSE)</f>
        <v>22687.82</v>
      </c>
      <c r="N62" s="42">
        <f t="shared" si="3"/>
        <v>-143.57999999999811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44926</v>
      </c>
      <c r="B63" s="40" t="s">
        <v>66</v>
      </c>
      <c r="C63" s="47" t="str">
        <f>VLOOKUP(D63,'Holdings Manager'!$C$2:$O$100,13,FALSE)</f>
        <v>FC</v>
      </c>
      <c r="D63" s="55" t="s">
        <v>292</v>
      </c>
      <c r="E63" s="55" t="s">
        <v>292</v>
      </c>
      <c r="F63" s="49"/>
      <c r="G63" s="49"/>
      <c r="H63" s="41">
        <f t="shared" si="1"/>
        <v>0</v>
      </c>
      <c r="I63" s="49">
        <f>VLOOKUP(D63,'Holdings Manager'!$C$2:$J$100,8,FALSE)</f>
        <v>1</v>
      </c>
      <c r="J63" s="49">
        <f t="shared" si="4"/>
        <v>1</v>
      </c>
      <c r="K63" s="42">
        <f t="shared" si="2"/>
        <v>0</v>
      </c>
      <c r="L63" s="49">
        <f>VLOOKUP(D63,'Holdings Manager'!$C$2:$H$100,6,FALSE)</f>
        <v>31756.44</v>
      </c>
      <c r="M63" s="49">
        <f>VLOOKUP(D63,Sheet1!$C$1:$H$100,6,FALSE)</f>
        <v>31783.919999999998</v>
      </c>
      <c r="N63" s="42">
        <f t="shared" si="3"/>
        <v>-27.479999999999563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61" t="s">
        <v>81</v>
      </c>
      <c r="D1" s="6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273</v>
      </c>
      <c r="C2" s="61" t="s">
        <v>196</v>
      </c>
      <c r="D2" s="61" t="s">
        <v>195</v>
      </c>
      <c r="E2">
        <v>13935</v>
      </c>
      <c r="F2">
        <v>1556400.15</v>
      </c>
      <c r="G2">
        <v>214.22</v>
      </c>
      <c r="H2">
        <v>2985155.7</v>
      </c>
      <c r="I2" t="s">
        <v>274</v>
      </c>
      <c r="J2">
        <v>214.22</v>
      </c>
      <c r="K2">
        <v>2985155.7</v>
      </c>
      <c r="L2">
        <v>1556400.15</v>
      </c>
      <c r="M2" t="s">
        <v>274</v>
      </c>
      <c r="N2" s="37">
        <v>44926</v>
      </c>
      <c r="O2">
        <v>41</v>
      </c>
    </row>
    <row r="3" spans="1:15" x14ac:dyDescent="0.2">
      <c r="A3" t="s">
        <v>66</v>
      </c>
      <c r="B3" t="s">
        <v>275</v>
      </c>
      <c r="C3" s="61" t="s">
        <v>216</v>
      </c>
      <c r="D3" s="61" t="s">
        <v>215</v>
      </c>
      <c r="E3">
        <v>32800</v>
      </c>
      <c r="F3">
        <v>924767.98</v>
      </c>
      <c r="G3">
        <v>34.71</v>
      </c>
      <c r="H3">
        <v>1138488</v>
      </c>
      <c r="I3" t="s">
        <v>274</v>
      </c>
      <c r="J3">
        <v>34.71</v>
      </c>
      <c r="K3">
        <v>1138488</v>
      </c>
      <c r="L3">
        <v>924767.98</v>
      </c>
      <c r="M3" t="s">
        <v>274</v>
      </c>
      <c r="N3" s="37">
        <v>44926</v>
      </c>
      <c r="O3">
        <v>41</v>
      </c>
    </row>
    <row r="4" spans="1:15" x14ac:dyDescent="0.2">
      <c r="A4" t="s">
        <v>66</v>
      </c>
      <c r="B4" t="s">
        <v>250</v>
      </c>
      <c r="C4" s="61" t="s">
        <v>249</v>
      </c>
      <c r="D4" s="61" t="s">
        <v>276</v>
      </c>
      <c r="E4">
        <v>514932</v>
      </c>
      <c r="F4">
        <v>1234996.1200000001</v>
      </c>
      <c r="G4">
        <v>2.7126000000000001</v>
      </c>
      <c r="H4">
        <v>1396804.56</v>
      </c>
      <c r="I4" t="s">
        <v>274</v>
      </c>
      <c r="J4">
        <v>4</v>
      </c>
      <c r="K4">
        <v>2059728</v>
      </c>
      <c r="L4">
        <v>1730171.52</v>
      </c>
      <c r="M4" t="s">
        <v>277</v>
      </c>
      <c r="N4" s="37">
        <v>44926</v>
      </c>
      <c r="O4">
        <v>41</v>
      </c>
    </row>
    <row r="5" spans="1:15" x14ac:dyDescent="0.2">
      <c r="A5" t="s">
        <v>66</v>
      </c>
      <c r="B5" t="s">
        <v>278</v>
      </c>
      <c r="C5" s="61" t="s">
        <v>185</v>
      </c>
      <c r="D5" s="61" t="s">
        <v>184</v>
      </c>
      <c r="E5">
        <v>17100</v>
      </c>
      <c r="F5">
        <v>2076325.17</v>
      </c>
      <c r="G5">
        <v>122.13</v>
      </c>
      <c r="H5">
        <v>2088423</v>
      </c>
      <c r="I5" t="s">
        <v>274</v>
      </c>
      <c r="J5">
        <v>122.13</v>
      </c>
      <c r="K5">
        <v>2088423</v>
      </c>
      <c r="L5">
        <v>2076325.17</v>
      </c>
      <c r="M5" t="s">
        <v>274</v>
      </c>
      <c r="N5" s="37">
        <v>44926</v>
      </c>
      <c r="O5">
        <v>43</v>
      </c>
    </row>
    <row r="6" spans="1:15" x14ac:dyDescent="0.2">
      <c r="A6" t="s">
        <v>66</v>
      </c>
      <c r="B6" t="s">
        <v>279</v>
      </c>
      <c r="C6" s="61" t="s">
        <v>225</v>
      </c>
      <c r="D6" s="61" t="s">
        <v>224</v>
      </c>
      <c r="E6">
        <v>188100</v>
      </c>
      <c r="F6">
        <v>2275383.2999999998</v>
      </c>
      <c r="G6">
        <v>18.670000000000002</v>
      </c>
      <c r="H6">
        <v>3511827</v>
      </c>
      <c r="I6" t="s">
        <v>274</v>
      </c>
      <c r="J6">
        <v>18.670000000000002</v>
      </c>
      <c r="K6">
        <v>3511827</v>
      </c>
      <c r="L6">
        <v>2275383.2999999998</v>
      </c>
      <c r="M6" t="s">
        <v>274</v>
      </c>
      <c r="N6" s="37">
        <v>44926</v>
      </c>
      <c r="O6">
        <v>41</v>
      </c>
    </row>
    <row r="7" spans="1:15" x14ac:dyDescent="0.2">
      <c r="A7" t="s">
        <v>66</v>
      </c>
      <c r="B7" t="s">
        <v>280</v>
      </c>
      <c r="C7" s="61" t="s">
        <v>230</v>
      </c>
      <c r="D7" s="61" t="s">
        <v>281</v>
      </c>
      <c r="E7">
        <v>78815</v>
      </c>
      <c r="F7">
        <v>1972717.83</v>
      </c>
      <c r="G7">
        <v>35.747523000000001</v>
      </c>
      <c r="H7">
        <v>2817441.02</v>
      </c>
      <c r="I7" t="s">
        <v>274</v>
      </c>
      <c r="J7">
        <v>33.494999999999997</v>
      </c>
      <c r="K7">
        <v>2639908.4300000002</v>
      </c>
      <c r="L7">
        <v>1737082.6</v>
      </c>
      <c r="M7" t="s">
        <v>282</v>
      </c>
      <c r="N7" s="37">
        <v>44926</v>
      </c>
      <c r="O7">
        <v>41</v>
      </c>
    </row>
    <row r="8" spans="1:15" x14ac:dyDescent="0.2">
      <c r="A8" t="s">
        <v>66</v>
      </c>
      <c r="B8" t="s">
        <v>283</v>
      </c>
      <c r="C8" s="61" t="s">
        <v>228</v>
      </c>
      <c r="D8" s="61" t="s">
        <v>227</v>
      </c>
      <c r="E8">
        <v>19000</v>
      </c>
      <c r="F8">
        <v>406993.3</v>
      </c>
      <c r="G8">
        <v>22.67</v>
      </c>
      <c r="H8">
        <v>430730</v>
      </c>
      <c r="I8" t="s">
        <v>274</v>
      </c>
      <c r="J8">
        <v>22.67</v>
      </c>
      <c r="K8">
        <v>430730</v>
      </c>
      <c r="L8">
        <v>406993.3</v>
      </c>
      <c r="M8" t="s">
        <v>274</v>
      </c>
      <c r="N8" s="37">
        <v>44926</v>
      </c>
      <c r="O8">
        <v>41</v>
      </c>
    </row>
    <row r="9" spans="1:15" x14ac:dyDescent="0.2">
      <c r="A9" t="s">
        <v>66</v>
      </c>
      <c r="B9" t="s">
        <v>284</v>
      </c>
      <c r="C9" s="61" t="s">
        <v>188</v>
      </c>
      <c r="D9" s="61" t="s">
        <v>187</v>
      </c>
      <c r="E9">
        <v>32061</v>
      </c>
      <c r="F9">
        <v>2064087.18</v>
      </c>
      <c r="G9">
        <v>86.13</v>
      </c>
      <c r="H9">
        <v>2761413.93</v>
      </c>
      <c r="I9" t="s">
        <v>274</v>
      </c>
      <c r="J9">
        <v>86.13</v>
      </c>
      <c r="K9">
        <v>2761413.93</v>
      </c>
      <c r="L9">
        <v>2064087.18</v>
      </c>
      <c r="M9" t="s">
        <v>274</v>
      </c>
      <c r="N9" s="37">
        <v>44926</v>
      </c>
      <c r="O9">
        <v>41</v>
      </c>
    </row>
    <row r="10" spans="1:15" x14ac:dyDescent="0.2">
      <c r="A10" t="s">
        <v>66</v>
      </c>
      <c r="B10" t="s">
        <v>285</v>
      </c>
      <c r="C10" s="61" t="s">
        <v>201</v>
      </c>
      <c r="D10" s="61" t="s">
        <v>200</v>
      </c>
      <c r="E10">
        <v>29302</v>
      </c>
      <c r="F10">
        <v>1677539.5</v>
      </c>
      <c r="G10">
        <v>58.34</v>
      </c>
      <c r="H10">
        <v>1709478.68</v>
      </c>
      <c r="I10" t="s">
        <v>274</v>
      </c>
      <c r="J10">
        <v>58.34</v>
      </c>
      <c r="K10">
        <v>1709478.68</v>
      </c>
      <c r="L10">
        <v>1677539.5</v>
      </c>
      <c r="M10" t="s">
        <v>274</v>
      </c>
      <c r="N10" s="37">
        <v>44926</v>
      </c>
      <c r="O10">
        <v>43</v>
      </c>
    </row>
    <row r="11" spans="1:15" x14ac:dyDescent="0.2">
      <c r="A11" t="s">
        <v>66</v>
      </c>
      <c r="B11" t="s">
        <v>286</v>
      </c>
      <c r="C11" s="61" t="s">
        <v>204</v>
      </c>
      <c r="D11" s="61" t="s">
        <v>203</v>
      </c>
      <c r="E11">
        <v>8526</v>
      </c>
      <c r="F11">
        <v>1127819.28</v>
      </c>
      <c r="G11">
        <v>194.25</v>
      </c>
      <c r="H11">
        <v>1656175.5</v>
      </c>
      <c r="I11" t="s">
        <v>274</v>
      </c>
      <c r="J11">
        <v>194.25</v>
      </c>
      <c r="K11">
        <v>1656175.5</v>
      </c>
      <c r="L11">
        <v>1127819.28</v>
      </c>
      <c r="M11" t="s">
        <v>274</v>
      </c>
      <c r="N11" s="37">
        <v>44926</v>
      </c>
      <c r="O11">
        <v>41</v>
      </c>
    </row>
    <row r="12" spans="1:15" x14ac:dyDescent="0.2">
      <c r="A12" t="s">
        <v>66</v>
      </c>
      <c r="B12" t="s">
        <v>287</v>
      </c>
      <c r="C12" s="61" t="s">
        <v>178</v>
      </c>
      <c r="D12" s="61" t="s">
        <v>177</v>
      </c>
      <c r="E12">
        <v>1900</v>
      </c>
      <c r="F12">
        <v>1236994.18</v>
      </c>
      <c r="G12">
        <v>546.4</v>
      </c>
      <c r="H12">
        <v>1038160</v>
      </c>
      <c r="I12" t="s">
        <v>274</v>
      </c>
      <c r="J12">
        <v>546.4</v>
      </c>
      <c r="K12">
        <v>1038160</v>
      </c>
      <c r="L12">
        <v>1236994.18</v>
      </c>
      <c r="M12" t="s">
        <v>274</v>
      </c>
      <c r="N12" s="37">
        <v>44926</v>
      </c>
      <c r="O12">
        <v>43</v>
      </c>
    </row>
    <row r="13" spans="1:15" x14ac:dyDescent="0.2">
      <c r="A13" t="s">
        <v>66</v>
      </c>
      <c r="B13" t="s">
        <v>288</v>
      </c>
      <c r="C13" s="61" t="s">
        <v>198</v>
      </c>
      <c r="D13" s="61">
        <v>398438408</v>
      </c>
      <c r="E13">
        <v>95470</v>
      </c>
      <c r="F13">
        <v>1633816.15</v>
      </c>
      <c r="G13">
        <v>8.5</v>
      </c>
      <c r="H13">
        <v>811495</v>
      </c>
      <c r="I13" t="s">
        <v>274</v>
      </c>
      <c r="J13">
        <v>8.5</v>
      </c>
      <c r="K13">
        <v>811495</v>
      </c>
      <c r="L13">
        <v>1633816.15</v>
      </c>
      <c r="M13" t="s">
        <v>274</v>
      </c>
      <c r="N13" s="37">
        <v>44926</v>
      </c>
      <c r="O13">
        <v>43</v>
      </c>
    </row>
    <row r="14" spans="1:15" x14ac:dyDescent="0.2">
      <c r="A14" t="s">
        <v>66</v>
      </c>
      <c r="B14" t="s">
        <v>289</v>
      </c>
      <c r="C14" s="61" t="s">
        <v>252</v>
      </c>
      <c r="D14" s="61" t="s">
        <v>290</v>
      </c>
      <c r="E14">
        <v>87897</v>
      </c>
      <c r="F14">
        <v>963638.11</v>
      </c>
      <c r="G14">
        <v>9.2296220000000009</v>
      </c>
      <c r="H14">
        <v>811256.05</v>
      </c>
      <c r="I14" t="s">
        <v>274</v>
      </c>
      <c r="J14">
        <v>13.61</v>
      </c>
      <c r="K14">
        <v>1196278.17</v>
      </c>
      <c r="L14">
        <v>1350666.34</v>
      </c>
      <c r="M14" t="s">
        <v>277</v>
      </c>
      <c r="N14" s="37">
        <v>44926</v>
      </c>
      <c r="O14">
        <v>41</v>
      </c>
    </row>
    <row r="15" spans="1:15" x14ac:dyDescent="0.2">
      <c r="A15" t="s">
        <v>66</v>
      </c>
      <c r="B15" t="s">
        <v>247</v>
      </c>
      <c r="C15" s="61" t="s">
        <v>246</v>
      </c>
      <c r="D15" s="61" t="s">
        <v>291</v>
      </c>
      <c r="E15">
        <v>31384</v>
      </c>
      <c r="F15">
        <v>1268763.25</v>
      </c>
      <c r="G15">
        <v>58.214440000000003</v>
      </c>
      <c r="H15">
        <v>1827001.99</v>
      </c>
      <c r="I15" t="s">
        <v>274</v>
      </c>
      <c r="J15">
        <v>53.86</v>
      </c>
      <c r="K15">
        <v>1690342.24</v>
      </c>
      <c r="L15">
        <v>1268878.6000000001</v>
      </c>
      <c r="M15" t="s">
        <v>292</v>
      </c>
      <c r="N15" s="37">
        <v>44926</v>
      </c>
      <c r="O15">
        <v>41</v>
      </c>
    </row>
    <row r="16" spans="1:15" x14ac:dyDescent="0.2">
      <c r="A16" t="s">
        <v>66</v>
      </c>
      <c r="B16" t="s">
        <v>293</v>
      </c>
      <c r="C16" s="61" t="s">
        <v>262</v>
      </c>
      <c r="D16" s="61" t="s">
        <v>294</v>
      </c>
      <c r="E16">
        <v>44390</v>
      </c>
      <c r="F16">
        <v>839573.11</v>
      </c>
      <c r="G16">
        <v>19.228363000000002</v>
      </c>
      <c r="H16">
        <v>853547.05</v>
      </c>
      <c r="I16" t="s">
        <v>274</v>
      </c>
      <c r="J16">
        <v>15.984999999999999</v>
      </c>
      <c r="K16">
        <v>709574.15</v>
      </c>
      <c r="L16">
        <v>648454.21</v>
      </c>
      <c r="M16" t="s">
        <v>295</v>
      </c>
      <c r="N16" s="37">
        <v>44926</v>
      </c>
      <c r="O16">
        <v>41</v>
      </c>
    </row>
    <row r="17" spans="1:15" x14ac:dyDescent="0.2">
      <c r="A17" t="s">
        <v>66</v>
      </c>
      <c r="B17" t="s">
        <v>296</v>
      </c>
      <c r="C17" s="61" t="s">
        <v>235</v>
      </c>
      <c r="D17" s="61" t="s">
        <v>297</v>
      </c>
      <c r="E17">
        <v>29538</v>
      </c>
      <c r="F17">
        <v>2462861.36</v>
      </c>
      <c r="G17">
        <v>108.48591399999999</v>
      </c>
      <c r="H17">
        <v>3204456.94</v>
      </c>
      <c r="I17" t="s">
        <v>274</v>
      </c>
      <c r="J17">
        <v>101.65</v>
      </c>
      <c r="K17">
        <v>3002537.7</v>
      </c>
      <c r="L17">
        <v>2168679.96</v>
      </c>
      <c r="M17" t="s">
        <v>282</v>
      </c>
      <c r="N17" s="37">
        <v>44926</v>
      </c>
      <c r="O17">
        <v>41</v>
      </c>
    </row>
    <row r="18" spans="1:15" x14ac:dyDescent="0.2">
      <c r="A18" t="s">
        <v>66</v>
      </c>
      <c r="B18" t="s">
        <v>298</v>
      </c>
      <c r="C18" s="61" t="s">
        <v>182</v>
      </c>
      <c r="D18" s="61" t="s">
        <v>181</v>
      </c>
      <c r="E18">
        <v>28780</v>
      </c>
      <c r="F18">
        <v>1360469.46</v>
      </c>
      <c r="G18">
        <v>58.32</v>
      </c>
      <c r="H18">
        <v>1678449.6</v>
      </c>
      <c r="I18" t="s">
        <v>274</v>
      </c>
      <c r="J18">
        <v>58.32</v>
      </c>
      <c r="K18">
        <v>1678449.6</v>
      </c>
      <c r="L18">
        <v>1360469.46</v>
      </c>
      <c r="M18" t="s">
        <v>274</v>
      </c>
      <c r="N18" s="37">
        <v>44926</v>
      </c>
      <c r="O18">
        <v>41</v>
      </c>
    </row>
    <row r="19" spans="1:15" x14ac:dyDescent="0.2">
      <c r="A19" t="s">
        <v>66</v>
      </c>
      <c r="B19" t="s">
        <v>299</v>
      </c>
      <c r="C19" s="61" t="s">
        <v>208</v>
      </c>
      <c r="D19" s="61" t="s">
        <v>207</v>
      </c>
      <c r="E19">
        <v>29590</v>
      </c>
      <c r="F19">
        <v>997183</v>
      </c>
      <c r="G19">
        <v>62.25</v>
      </c>
      <c r="H19">
        <v>1841977.5</v>
      </c>
      <c r="I19" t="s">
        <v>274</v>
      </c>
      <c r="J19">
        <v>62.25</v>
      </c>
      <c r="K19">
        <v>1841977.5</v>
      </c>
      <c r="L19">
        <v>997183</v>
      </c>
      <c r="M19" t="s">
        <v>274</v>
      </c>
      <c r="N19" s="37">
        <v>44926</v>
      </c>
      <c r="O19">
        <v>41</v>
      </c>
    </row>
    <row r="20" spans="1:15" x14ac:dyDescent="0.2">
      <c r="A20" t="s">
        <v>66</v>
      </c>
      <c r="B20" t="s">
        <v>300</v>
      </c>
      <c r="C20" s="61" t="s">
        <v>259</v>
      </c>
      <c r="D20" s="61" t="s">
        <v>301</v>
      </c>
      <c r="E20">
        <v>27563</v>
      </c>
      <c r="F20">
        <v>1611560.69</v>
      </c>
      <c r="G20">
        <v>85.838975000000005</v>
      </c>
      <c r="H20">
        <v>2365979.67</v>
      </c>
      <c r="I20" t="s">
        <v>274</v>
      </c>
      <c r="J20">
        <v>71.36</v>
      </c>
      <c r="K20">
        <v>1966895.68</v>
      </c>
      <c r="L20">
        <v>1237574.1599999999</v>
      </c>
      <c r="M20" t="s">
        <v>295</v>
      </c>
      <c r="N20" s="37">
        <v>44926</v>
      </c>
      <c r="O20">
        <v>41</v>
      </c>
    </row>
    <row r="21" spans="1:15" x14ac:dyDescent="0.2">
      <c r="A21" t="s">
        <v>66</v>
      </c>
      <c r="B21" t="s">
        <v>302</v>
      </c>
      <c r="C21" s="61" t="s">
        <v>256</v>
      </c>
      <c r="D21" s="61" t="s">
        <v>303</v>
      </c>
      <c r="E21">
        <v>57424</v>
      </c>
      <c r="F21">
        <v>1794876.34</v>
      </c>
      <c r="G21">
        <v>33.188023000000001</v>
      </c>
      <c r="H21">
        <v>1905789.03</v>
      </c>
      <c r="I21" t="s">
        <v>274</v>
      </c>
      <c r="J21">
        <v>27.59</v>
      </c>
      <c r="K21">
        <v>1584328.16</v>
      </c>
      <c r="L21">
        <v>1382944.41</v>
      </c>
      <c r="M21" t="s">
        <v>295</v>
      </c>
      <c r="N21" s="37">
        <v>44926</v>
      </c>
      <c r="O21">
        <v>41</v>
      </c>
    </row>
    <row r="22" spans="1:15" x14ac:dyDescent="0.2">
      <c r="A22" t="s">
        <v>66</v>
      </c>
      <c r="B22" t="s">
        <v>304</v>
      </c>
      <c r="C22" s="61">
        <v>7333378</v>
      </c>
      <c r="D22" s="61">
        <v>733337901</v>
      </c>
      <c r="E22">
        <v>3687</v>
      </c>
      <c r="F22">
        <v>1010450.88</v>
      </c>
      <c r="G22">
        <v>489.73194999999998</v>
      </c>
      <c r="H22">
        <v>1805641.7</v>
      </c>
      <c r="I22" t="s">
        <v>274</v>
      </c>
      <c r="J22">
        <v>453.1</v>
      </c>
      <c r="K22">
        <v>1670579.7</v>
      </c>
      <c r="L22">
        <v>1008025.8</v>
      </c>
      <c r="M22" t="s">
        <v>292</v>
      </c>
      <c r="N22" s="37">
        <v>44926</v>
      </c>
      <c r="O22">
        <v>41</v>
      </c>
    </row>
    <row r="23" spans="1:15" x14ac:dyDescent="0.2">
      <c r="A23" t="s">
        <v>66</v>
      </c>
      <c r="B23" t="s">
        <v>305</v>
      </c>
      <c r="C23" s="61">
        <v>7124594</v>
      </c>
      <c r="D23" s="61">
        <v>712459908</v>
      </c>
      <c r="E23">
        <v>7989</v>
      </c>
      <c r="F23">
        <v>1234066.6599999999</v>
      </c>
      <c r="G23">
        <v>154.23692199999999</v>
      </c>
      <c r="H23">
        <v>1232198.77</v>
      </c>
      <c r="I23" t="s">
        <v>274</v>
      </c>
      <c r="J23">
        <v>142.69999999999999</v>
      </c>
      <c r="K23">
        <v>1140030.3</v>
      </c>
      <c r="L23">
        <v>1231104.8999999999</v>
      </c>
      <c r="M23" t="s">
        <v>292</v>
      </c>
      <c r="N23" s="37">
        <v>44926</v>
      </c>
      <c r="O23">
        <v>41</v>
      </c>
    </row>
    <row r="24" spans="1:15" x14ac:dyDescent="0.2">
      <c r="A24" t="s">
        <v>66</v>
      </c>
      <c r="B24" t="s">
        <v>306</v>
      </c>
      <c r="C24" s="61">
        <v>6986041</v>
      </c>
      <c r="D24" s="61">
        <v>698604006</v>
      </c>
      <c r="E24">
        <v>48000</v>
      </c>
      <c r="F24">
        <v>1836424.74</v>
      </c>
      <c r="G24">
        <v>32.020918000000002</v>
      </c>
      <c r="H24">
        <v>1537004.05</v>
      </c>
      <c r="I24" t="s">
        <v>274</v>
      </c>
      <c r="J24">
        <v>4225</v>
      </c>
      <c r="K24">
        <v>202800000</v>
      </c>
      <c r="L24">
        <v>201168705</v>
      </c>
      <c r="M24" t="s">
        <v>307</v>
      </c>
      <c r="N24" s="37">
        <v>44926</v>
      </c>
      <c r="O24">
        <v>41</v>
      </c>
    </row>
    <row r="25" spans="1:15" x14ac:dyDescent="0.2">
      <c r="A25" t="s">
        <v>66</v>
      </c>
      <c r="B25" t="s">
        <v>308</v>
      </c>
      <c r="C25" s="61">
        <v>6640682</v>
      </c>
      <c r="D25" s="61">
        <v>664068004</v>
      </c>
      <c r="E25">
        <v>24200</v>
      </c>
      <c r="F25">
        <v>1373190.79</v>
      </c>
      <c r="G25">
        <v>51.832203</v>
      </c>
      <c r="H25">
        <v>1254339.31</v>
      </c>
      <c r="I25" t="s">
        <v>274</v>
      </c>
      <c r="J25">
        <v>6839</v>
      </c>
      <c r="K25">
        <v>165503800</v>
      </c>
      <c r="L25">
        <v>150282000</v>
      </c>
      <c r="M25" t="s">
        <v>307</v>
      </c>
      <c r="N25" s="37">
        <v>44926</v>
      </c>
      <c r="O25">
        <v>41</v>
      </c>
    </row>
    <row r="26" spans="1:15" x14ac:dyDescent="0.2">
      <c r="A26" t="s">
        <v>66</v>
      </c>
      <c r="B26" t="s">
        <v>309</v>
      </c>
      <c r="C26" s="61">
        <v>6555805</v>
      </c>
      <c r="D26" s="61">
        <v>655580009</v>
      </c>
      <c r="E26">
        <v>30900</v>
      </c>
      <c r="F26">
        <v>1136444.6299999999</v>
      </c>
      <c r="G26">
        <v>23.343060000000001</v>
      </c>
      <c r="H26">
        <v>721300.54</v>
      </c>
      <c r="I26" t="s">
        <v>274</v>
      </c>
      <c r="J26">
        <v>3080</v>
      </c>
      <c r="K26">
        <v>95172000</v>
      </c>
      <c r="L26">
        <v>124372500</v>
      </c>
      <c r="M26" t="s">
        <v>307</v>
      </c>
      <c r="N26" s="37">
        <v>44926</v>
      </c>
      <c r="O26">
        <v>41</v>
      </c>
    </row>
    <row r="27" spans="1:15" x14ac:dyDescent="0.2">
      <c r="A27" t="s">
        <v>66</v>
      </c>
      <c r="B27" t="s">
        <v>310</v>
      </c>
      <c r="C27" s="61">
        <v>6054603</v>
      </c>
      <c r="D27" s="61">
        <v>605460005</v>
      </c>
      <c r="E27">
        <v>118200</v>
      </c>
      <c r="F27">
        <v>1242050.44</v>
      </c>
      <c r="G27">
        <v>7.1347909999999999</v>
      </c>
      <c r="H27">
        <v>843332.3</v>
      </c>
      <c r="I27" t="s">
        <v>274</v>
      </c>
      <c r="J27">
        <v>941.4</v>
      </c>
      <c r="K27">
        <v>111273480</v>
      </c>
      <c r="L27">
        <v>135930000</v>
      </c>
      <c r="M27" t="s">
        <v>307</v>
      </c>
      <c r="N27" s="37">
        <v>44926</v>
      </c>
      <c r="O27">
        <v>41</v>
      </c>
    </row>
    <row r="28" spans="1:15" x14ac:dyDescent="0.2">
      <c r="A28" t="s">
        <v>66</v>
      </c>
      <c r="B28" t="s">
        <v>311</v>
      </c>
      <c r="C28" s="61">
        <v>5999330</v>
      </c>
      <c r="D28" s="61">
        <v>599933900</v>
      </c>
      <c r="E28">
        <v>9594</v>
      </c>
      <c r="F28">
        <v>1624430.3</v>
      </c>
      <c r="G28">
        <v>237.67646999999999</v>
      </c>
      <c r="H28">
        <v>2280268.0499999998</v>
      </c>
      <c r="I28" t="s">
        <v>274</v>
      </c>
      <c r="J28">
        <v>222.7</v>
      </c>
      <c r="K28">
        <v>2136583.7999999998</v>
      </c>
      <c r="L28">
        <v>1433374.7</v>
      </c>
      <c r="M28" t="s">
        <v>282</v>
      </c>
      <c r="N28" s="37">
        <v>44926</v>
      </c>
      <c r="O28">
        <v>41</v>
      </c>
    </row>
    <row r="29" spans="1:15" x14ac:dyDescent="0.2">
      <c r="A29" t="s">
        <v>66</v>
      </c>
      <c r="B29" t="s">
        <v>233</v>
      </c>
      <c r="C29" s="61">
        <v>5889505</v>
      </c>
      <c r="D29" s="61">
        <v>588950907</v>
      </c>
      <c r="E29">
        <v>105988</v>
      </c>
      <c r="F29">
        <v>2187638.79</v>
      </c>
      <c r="G29">
        <v>30.341904</v>
      </c>
      <c r="H29">
        <v>3215877.73</v>
      </c>
      <c r="I29" t="s">
        <v>274</v>
      </c>
      <c r="J29">
        <v>28.43</v>
      </c>
      <c r="K29">
        <v>3013238.84</v>
      </c>
      <c r="L29">
        <v>1926331.9</v>
      </c>
      <c r="M29" t="s">
        <v>282</v>
      </c>
      <c r="N29" s="37">
        <v>44926</v>
      </c>
      <c r="O29">
        <v>41</v>
      </c>
    </row>
    <row r="30" spans="1:15" x14ac:dyDescent="0.2">
      <c r="A30" t="s">
        <v>66</v>
      </c>
      <c r="B30" t="s">
        <v>234</v>
      </c>
      <c r="C30" s="61">
        <v>4741844</v>
      </c>
      <c r="D30" s="61">
        <v>474184900</v>
      </c>
      <c r="E30">
        <v>13484</v>
      </c>
      <c r="F30">
        <v>1384917.16</v>
      </c>
      <c r="G30">
        <v>193.065439</v>
      </c>
      <c r="H30">
        <v>2603294.39</v>
      </c>
      <c r="I30" t="s">
        <v>274</v>
      </c>
      <c r="J30">
        <v>180.9</v>
      </c>
      <c r="K30">
        <v>2439255.6</v>
      </c>
      <c r="L30">
        <v>1219492.96</v>
      </c>
      <c r="M30" t="s">
        <v>282</v>
      </c>
      <c r="N30" s="37">
        <v>44926</v>
      </c>
      <c r="O30">
        <v>41</v>
      </c>
    </row>
    <row r="31" spans="1:15" x14ac:dyDescent="0.2">
      <c r="A31" t="s">
        <v>66</v>
      </c>
      <c r="B31" t="s">
        <v>312</v>
      </c>
      <c r="C31" s="61">
        <v>4031879</v>
      </c>
      <c r="D31" s="61">
        <v>403187909</v>
      </c>
      <c r="E31">
        <v>70020</v>
      </c>
      <c r="F31">
        <v>1503587.3</v>
      </c>
      <c r="G31">
        <v>25.613989</v>
      </c>
      <c r="H31">
        <v>1793491.49</v>
      </c>
      <c r="I31" t="s">
        <v>274</v>
      </c>
      <c r="J31">
        <v>24</v>
      </c>
      <c r="K31">
        <v>1680480</v>
      </c>
      <c r="L31">
        <v>1317999.7</v>
      </c>
      <c r="M31" t="s">
        <v>282</v>
      </c>
      <c r="N31" s="37">
        <v>44926</v>
      </c>
      <c r="O31">
        <v>41</v>
      </c>
    </row>
    <row r="32" spans="1:15" x14ac:dyDescent="0.2">
      <c r="A32" t="s">
        <v>66</v>
      </c>
      <c r="B32" t="s">
        <v>313</v>
      </c>
      <c r="C32" s="61">
        <v>2821481</v>
      </c>
      <c r="D32" s="61">
        <v>835699307</v>
      </c>
      <c r="E32">
        <v>53325</v>
      </c>
      <c r="F32">
        <v>2584662.75</v>
      </c>
      <c r="G32">
        <v>76.28</v>
      </c>
      <c r="H32">
        <v>4067631</v>
      </c>
      <c r="I32" t="s">
        <v>274</v>
      </c>
      <c r="J32">
        <v>76.28</v>
      </c>
      <c r="K32">
        <v>4067631</v>
      </c>
      <c r="L32">
        <v>2584662.75</v>
      </c>
      <c r="M32" t="s">
        <v>274</v>
      </c>
      <c r="N32" s="37">
        <v>44926</v>
      </c>
      <c r="O32">
        <v>43</v>
      </c>
    </row>
    <row r="33" spans="1:15" x14ac:dyDescent="0.2">
      <c r="A33" t="s">
        <v>66</v>
      </c>
      <c r="B33" t="s">
        <v>314</v>
      </c>
      <c r="C33" s="61">
        <v>2775135</v>
      </c>
      <c r="D33" s="61">
        <v>803054204</v>
      </c>
      <c r="E33">
        <v>11024</v>
      </c>
      <c r="F33">
        <v>1139109.92</v>
      </c>
      <c r="G33">
        <v>103.19</v>
      </c>
      <c r="H33">
        <v>1137566.56</v>
      </c>
      <c r="I33" t="s">
        <v>274</v>
      </c>
      <c r="J33">
        <v>103.19</v>
      </c>
      <c r="K33">
        <v>1137566.56</v>
      </c>
      <c r="L33">
        <v>1139109.92</v>
      </c>
      <c r="M33" t="s">
        <v>274</v>
      </c>
      <c r="N33" s="37">
        <v>44926</v>
      </c>
      <c r="O33">
        <v>43</v>
      </c>
    </row>
    <row r="34" spans="1:15" x14ac:dyDescent="0.2">
      <c r="A34" t="s">
        <v>66</v>
      </c>
      <c r="B34" t="s">
        <v>315</v>
      </c>
      <c r="C34" s="61">
        <v>2704485</v>
      </c>
      <c r="D34" s="61">
        <v>705015105</v>
      </c>
      <c r="E34">
        <v>200000</v>
      </c>
      <c r="F34">
        <v>2010060</v>
      </c>
      <c r="G34">
        <v>11.27</v>
      </c>
      <c r="H34">
        <v>2254000</v>
      </c>
      <c r="I34" t="s">
        <v>274</v>
      </c>
      <c r="J34">
        <v>11.27</v>
      </c>
      <c r="K34">
        <v>2254000</v>
      </c>
      <c r="L34">
        <v>2010060</v>
      </c>
      <c r="M34" t="s">
        <v>274</v>
      </c>
      <c r="N34" s="37">
        <v>44926</v>
      </c>
      <c r="O34">
        <v>43</v>
      </c>
    </row>
    <row r="35" spans="1:15" x14ac:dyDescent="0.2">
      <c r="A35" t="s">
        <v>66</v>
      </c>
      <c r="B35" t="s">
        <v>316</v>
      </c>
      <c r="C35" s="61">
        <v>2655657</v>
      </c>
      <c r="D35" s="61">
        <v>683715106</v>
      </c>
      <c r="E35">
        <v>41898</v>
      </c>
      <c r="F35">
        <v>1457212.44</v>
      </c>
      <c r="G35">
        <v>29.64</v>
      </c>
      <c r="H35">
        <v>1241856.72</v>
      </c>
      <c r="I35" t="s">
        <v>274</v>
      </c>
      <c r="J35">
        <v>29.64</v>
      </c>
      <c r="K35">
        <v>1241856.72</v>
      </c>
      <c r="L35">
        <v>1457212.44</v>
      </c>
      <c r="M35" t="s">
        <v>274</v>
      </c>
      <c r="N35" s="37">
        <v>44926</v>
      </c>
      <c r="O35">
        <v>41</v>
      </c>
    </row>
    <row r="36" spans="1:15" x14ac:dyDescent="0.2">
      <c r="A36" t="s">
        <v>66</v>
      </c>
      <c r="B36" t="s">
        <v>317</v>
      </c>
      <c r="C36" s="61">
        <v>2640891</v>
      </c>
      <c r="D36" s="61">
        <v>654902204</v>
      </c>
      <c r="E36">
        <v>330000</v>
      </c>
      <c r="F36">
        <v>1048872</v>
      </c>
      <c r="G36">
        <v>4.6399999999999997</v>
      </c>
      <c r="H36">
        <v>1531200</v>
      </c>
      <c r="I36" t="s">
        <v>274</v>
      </c>
      <c r="J36">
        <v>4.6399999999999997</v>
      </c>
      <c r="K36">
        <v>1531200</v>
      </c>
      <c r="L36">
        <v>1048872</v>
      </c>
      <c r="M36" t="s">
        <v>274</v>
      </c>
      <c r="N36" s="37">
        <v>44926</v>
      </c>
      <c r="O36">
        <v>43</v>
      </c>
    </row>
    <row r="37" spans="1:15" x14ac:dyDescent="0.2">
      <c r="A37" t="s">
        <v>66</v>
      </c>
      <c r="B37" t="s">
        <v>318</v>
      </c>
      <c r="C37" s="61">
        <v>2615565</v>
      </c>
      <c r="D37" s="61" t="s">
        <v>218</v>
      </c>
      <c r="E37">
        <v>82948</v>
      </c>
      <c r="F37">
        <v>3266980.89</v>
      </c>
      <c r="G37">
        <v>26.89</v>
      </c>
      <c r="H37">
        <v>2230471.7200000002</v>
      </c>
      <c r="I37" t="s">
        <v>274</v>
      </c>
      <c r="J37">
        <v>26.89</v>
      </c>
      <c r="K37">
        <v>2230471.7200000002</v>
      </c>
      <c r="L37">
        <v>3266980.89</v>
      </c>
      <c r="M37" t="s">
        <v>274</v>
      </c>
      <c r="N37" s="37">
        <v>44926</v>
      </c>
      <c r="O37">
        <v>43</v>
      </c>
    </row>
    <row r="38" spans="1:15" x14ac:dyDescent="0.2">
      <c r="A38" t="s">
        <v>66</v>
      </c>
      <c r="B38" t="s">
        <v>319</v>
      </c>
      <c r="C38" s="61">
        <v>2544346</v>
      </c>
      <c r="D38" s="61">
        <v>539439109</v>
      </c>
      <c r="E38">
        <v>500000</v>
      </c>
      <c r="F38">
        <v>1494921.16</v>
      </c>
      <c r="G38">
        <v>2.2000000000000002</v>
      </c>
      <c r="H38">
        <v>1100000</v>
      </c>
      <c r="I38" t="s">
        <v>274</v>
      </c>
      <c r="J38">
        <v>2.2000000000000002</v>
      </c>
      <c r="K38">
        <v>1100000</v>
      </c>
      <c r="L38">
        <v>1494921.16</v>
      </c>
      <c r="M38" t="s">
        <v>274</v>
      </c>
      <c r="N38" s="37">
        <v>44926</v>
      </c>
      <c r="O38">
        <v>43</v>
      </c>
    </row>
    <row r="39" spans="1:15" x14ac:dyDescent="0.2">
      <c r="A39" t="s">
        <v>66</v>
      </c>
      <c r="B39" t="s">
        <v>320</v>
      </c>
      <c r="C39" s="61">
        <v>2430025</v>
      </c>
      <c r="D39" s="61">
        <v>861012102</v>
      </c>
      <c r="E39">
        <v>113114</v>
      </c>
      <c r="F39">
        <v>1635216.25</v>
      </c>
      <c r="G39">
        <v>35.57</v>
      </c>
      <c r="H39">
        <v>4023464.98</v>
      </c>
      <c r="I39" t="s">
        <v>274</v>
      </c>
      <c r="J39">
        <v>35.57</v>
      </c>
      <c r="K39">
        <v>4023464.98</v>
      </c>
      <c r="L39">
        <v>1635216.25</v>
      </c>
      <c r="M39" t="s">
        <v>274</v>
      </c>
      <c r="N39" s="37">
        <v>44926</v>
      </c>
      <c r="O39">
        <v>43</v>
      </c>
    </row>
    <row r="40" spans="1:15" x14ac:dyDescent="0.2">
      <c r="A40" t="s">
        <v>66</v>
      </c>
      <c r="B40" t="s">
        <v>321</v>
      </c>
      <c r="C40" s="61">
        <v>2402444</v>
      </c>
      <c r="D40" s="61">
        <v>686330101</v>
      </c>
      <c r="E40">
        <v>33866</v>
      </c>
      <c r="F40">
        <v>2601768.79</v>
      </c>
      <c r="G40">
        <v>80.52</v>
      </c>
      <c r="H40">
        <v>2726890.32</v>
      </c>
      <c r="I40" t="s">
        <v>274</v>
      </c>
      <c r="J40">
        <v>80.52</v>
      </c>
      <c r="K40">
        <v>2726890.32</v>
      </c>
      <c r="L40">
        <v>2601768.79</v>
      </c>
      <c r="M40" t="s">
        <v>274</v>
      </c>
      <c r="N40" s="37">
        <v>44926</v>
      </c>
      <c r="O40">
        <v>43</v>
      </c>
    </row>
    <row r="41" spans="1:15" x14ac:dyDescent="0.2">
      <c r="A41" t="s">
        <v>66</v>
      </c>
      <c r="B41" t="s">
        <v>322</v>
      </c>
      <c r="C41" s="61">
        <v>2311614</v>
      </c>
      <c r="D41" s="61" t="s">
        <v>193</v>
      </c>
      <c r="E41">
        <v>14386</v>
      </c>
      <c r="F41">
        <v>1766169.22</v>
      </c>
      <c r="G41">
        <v>164.04</v>
      </c>
      <c r="H41">
        <v>2359879.44</v>
      </c>
      <c r="I41" t="s">
        <v>274</v>
      </c>
      <c r="J41">
        <v>164.04</v>
      </c>
      <c r="K41">
        <v>2359879.44</v>
      </c>
      <c r="L41">
        <v>1766169.22</v>
      </c>
      <c r="M41" t="s">
        <v>274</v>
      </c>
      <c r="N41" s="37">
        <v>44926</v>
      </c>
      <c r="O41">
        <v>41</v>
      </c>
    </row>
    <row r="42" spans="1:15" x14ac:dyDescent="0.2">
      <c r="A42" t="s">
        <v>66</v>
      </c>
      <c r="B42" t="s">
        <v>316</v>
      </c>
      <c r="C42" s="61">
        <v>2260824</v>
      </c>
      <c r="D42" s="61">
        <v>683715957</v>
      </c>
      <c r="E42">
        <v>10175</v>
      </c>
      <c r="F42">
        <v>355826.45</v>
      </c>
      <c r="G42">
        <v>29.609949</v>
      </c>
      <c r="H42">
        <v>301281.23</v>
      </c>
      <c r="I42" t="s">
        <v>274</v>
      </c>
      <c r="J42">
        <v>40.119999999999997</v>
      </c>
      <c r="K42">
        <v>408221</v>
      </c>
      <c r="L42">
        <v>469726.49</v>
      </c>
      <c r="M42" t="s">
        <v>323</v>
      </c>
      <c r="N42" s="37">
        <v>44926</v>
      </c>
      <c r="O42">
        <v>41</v>
      </c>
    </row>
    <row r="43" spans="1:15" x14ac:dyDescent="0.2">
      <c r="A43" t="s">
        <v>66</v>
      </c>
      <c r="B43" t="s">
        <v>191</v>
      </c>
      <c r="C43" s="61">
        <v>2181334</v>
      </c>
      <c r="D43" s="61" t="s">
        <v>190</v>
      </c>
      <c r="E43">
        <v>17792</v>
      </c>
      <c r="F43">
        <v>1897694.72</v>
      </c>
      <c r="G43">
        <v>126.16</v>
      </c>
      <c r="H43">
        <v>2244638.7200000002</v>
      </c>
      <c r="I43" t="s">
        <v>274</v>
      </c>
      <c r="J43">
        <v>126.16</v>
      </c>
      <c r="K43">
        <v>2244638.7200000002</v>
      </c>
      <c r="L43">
        <v>1897694.72</v>
      </c>
      <c r="M43" t="s">
        <v>274</v>
      </c>
      <c r="N43" s="37">
        <v>44926</v>
      </c>
      <c r="O43">
        <v>41</v>
      </c>
    </row>
    <row r="44" spans="1:15" x14ac:dyDescent="0.2">
      <c r="A44" t="s">
        <v>66</v>
      </c>
      <c r="B44" t="s">
        <v>324</v>
      </c>
      <c r="C44" s="61">
        <v>2125097</v>
      </c>
      <c r="D44" s="61">
        <v>124765108</v>
      </c>
      <c r="E44">
        <v>44304</v>
      </c>
      <c r="F44">
        <v>896269.92</v>
      </c>
      <c r="G44">
        <v>19.34</v>
      </c>
      <c r="H44">
        <v>856839.36</v>
      </c>
      <c r="I44" t="s">
        <v>274</v>
      </c>
      <c r="J44">
        <v>19.34</v>
      </c>
      <c r="K44">
        <v>856839.36</v>
      </c>
      <c r="L44">
        <v>896269.92</v>
      </c>
      <c r="M44" t="s">
        <v>274</v>
      </c>
      <c r="N44" s="37">
        <v>44926</v>
      </c>
      <c r="O44">
        <v>41</v>
      </c>
    </row>
    <row r="45" spans="1:15" x14ac:dyDescent="0.2">
      <c r="A45" t="s">
        <v>66</v>
      </c>
      <c r="B45" t="s">
        <v>325</v>
      </c>
      <c r="C45" s="61">
        <v>2124533</v>
      </c>
      <c r="D45" s="61">
        <v>878742204</v>
      </c>
      <c r="E45">
        <v>35702</v>
      </c>
      <c r="F45">
        <v>797582.68</v>
      </c>
      <c r="G45">
        <v>37.82</v>
      </c>
      <c r="H45">
        <v>1350249.64</v>
      </c>
      <c r="I45" t="s">
        <v>274</v>
      </c>
      <c r="J45">
        <v>37.82</v>
      </c>
      <c r="K45">
        <v>1350249.64</v>
      </c>
      <c r="L45">
        <v>797582.68</v>
      </c>
      <c r="M45" t="s">
        <v>274</v>
      </c>
      <c r="N45" s="37">
        <v>44926</v>
      </c>
      <c r="O45">
        <v>41</v>
      </c>
    </row>
    <row r="46" spans="1:15" x14ac:dyDescent="0.2">
      <c r="A46" t="s">
        <v>66</v>
      </c>
      <c r="B46" t="s">
        <v>326</v>
      </c>
      <c r="C46" s="61">
        <v>2031730</v>
      </c>
      <c r="D46" s="61">
        <v>294821608</v>
      </c>
      <c r="E46">
        <v>98693</v>
      </c>
      <c r="F46">
        <v>823582.21</v>
      </c>
      <c r="G46">
        <v>5.84</v>
      </c>
      <c r="H46">
        <v>576367.12</v>
      </c>
      <c r="I46" t="s">
        <v>274</v>
      </c>
      <c r="J46">
        <v>5.84</v>
      </c>
      <c r="K46">
        <v>576367.12</v>
      </c>
      <c r="L46">
        <v>823582.21</v>
      </c>
      <c r="M46" t="s">
        <v>274</v>
      </c>
      <c r="N46" s="37">
        <v>44926</v>
      </c>
      <c r="O46">
        <v>43</v>
      </c>
    </row>
    <row r="47" spans="1:15" x14ac:dyDescent="0.2">
      <c r="A47" t="s">
        <v>66</v>
      </c>
      <c r="B47" t="s">
        <v>327</v>
      </c>
      <c r="C47" s="61" t="s">
        <v>328</v>
      </c>
      <c r="D47" s="61" t="s">
        <v>329</v>
      </c>
      <c r="E47">
        <v>134847</v>
      </c>
      <c r="F47">
        <v>1595781.11</v>
      </c>
      <c r="G47">
        <v>11.297641</v>
      </c>
      <c r="H47">
        <v>1523452.97</v>
      </c>
      <c r="I47" t="s">
        <v>274</v>
      </c>
      <c r="J47">
        <v>9.3919999999999995</v>
      </c>
      <c r="K47">
        <v>1266483.02</v>
      </c>
      <c r="L47">
        <v>1231874.5900000001</v>
      </c>
      <c r="M47" t="s">
        <v>295</v>
      </c>
      <c r="N47" s="37">
        <v>44926</v>
      </c>
      <c r="O47">
        <v>41</v>
      </c>
    </row>
    <row r="48" spans="1:15" x14ac:dyDescent="0.2">
      <c r="A48" t="s">
        <v>66</v>
      </c>
      <c r="B48" t="s">
        <v>330</v>
      </c>
      <c r="C48" s="61" t="s">
        <v>274</v>
      </c>
      <c r="D48" s="61" t="s">
        <v>274</v>
      </c>
      <c r="E48">
        <v>3292.93</v>
      </c>
      <c r="F48">
        <v>3292.93</v>
      </c>
      <c r="G48">
        <v>1</v>
      </c>
      <c r="H48">
        <v>3292.93</v>
      </c>
      <c r="I48" t="s">
        <v>274</v>
      </c>
      <c r="J48">
        <v>1</v>
      </c>
      <c r="K48">
        <v>3292.93</v>
      </c>
      <c r="L48">
        <v>3292.93</v>
      </c>
      <c r="M48" t="s">
        <v>274</v>
      </c>
      <c r="N48" s="37">
        <v>44926</v>
      </c>
      <c r="O48" t="s">
        <v>331</v>
      </c>
    </row>
    <row r="49" spans="1:15" x14ac:dyDescent="0.2">
      <c r="A49" t="s">
        <v>66</v>
      </c>
      <c r="B49" t="s">
        <v>332</v>
      </c>
      <c r="C49" s="61" t="s">
        <v>272</v>
      </c>
      <c r="D49" s="61" t="s">
        <v>272</v>
      </c>
      <c r="E49">
        <v>1784875.58</v>
      </c>
      <c r="F49">
        <v>1784875.58</v>
      </c>
      <c r="G49">
        <v>100</v>
      </c>
      <c r="H49">
        <v>1784875.58</v>
      </c>
      <c r="I49" t="s">
        <v>274</v>
      </c>
      <c r="J49">
        <v>100</v>
      </c>
      <c r="K49">
        <v>1784875.58</v>
      </c>
      <c r="L49">
        <v>1784875.58</v>
      </c>
      <c r="M49" t="s">
        <v>274</v>
      </c>
      <c r="N49" s="37">
        <v>44926</v>
      </c>
      <c r="O49" t="s">
        <v>333</v>
      </c>
    </row>
    <row r="50" spans="1:15" x14ac:dyDescent="0.2">
      <c r="A50" t="s">
        <v>66</v>
      </c>
      <c r="B50" t="s">
        <v>334</v>
      </c>
      <c r="C50" s="61" t="s">
        <v>295</v>
      </c>
      <c r="D50" s="61" t="s">
        <v>295</v>
      </c>
      <c r="E50">
        <v>3.67</v>
      </c>
      <c r="F50">
        <v>4.4400000000000004</v>
      </c>
      <c r="G50">
        <v>1.2029000000000001</v>
      </c>
      <c r="H50">
        <v>4.41</v>
      </c>
      <c r="I50" t="s">
        <v>274</v>
      </c>
      <c r="J50">
        <v>1</v>
      </c>
      <c r="K50">
        <v>3.67</v>
      </c>
      <c r="L50">
        <v>3.67</v>
      </c>
      <c r="M50" t="s">
        <v>295</v>
      </c>
      <c r="N50" s="37">
        <v>44926</v>
      </c>
      <c r="O50" t="s">
        <v>331</v>
      </c>
    </row>
    <row r="51" spans="1:15" x14ac:dyDescent="0.2">
      <c r="A51" t="s">
        <v>66</v>
      </c>
      <c r="B51" t="s">
        <v>335</v>
      </c>
      <c r="C51" s="61" t="s">
        <v>307</v>
      </c>
      <c r="D51" s="61" t="s">
        <v>307</v>
      </c>
      <c r="E51">
        <v>2974600</v>
      </c>
      <c r="F51">
        <v>21542.33</v>
      </c>
      <c r="G51">
        <v>7.5789999999999998E-3</v>
      </c>
      <c r="H51">
        <v>22544.240000000002</v>
      </c>
      <c r="I51" t="s">
        <v>274</v>
      </c>
      <c r="J51">
        <v>1</v>
      </c>
      <c r="K51">
        <v>2974600</v>
      </c>
      <c r="L51">
        <v>2974600</v>
      </c>
      <c r="M51" t="s">
        <v>307</v>
      </c>
      <c r="N51" s="37">
        <v>44926</v>
      </c>
      <c r="O51" t="s">
        <v>331</v>
      </c>
    </row>
    <row r="52" spans="1:15" x14ac:dyDescent="0.2">
      <c r="A52" t="s">
        <v>66</v>
      </c>
      <c r="B52" t="s">
        <v>336</v>
      </c>
      <c r="C52" s="68" t="s">
        <v>292</v>
      </c>
      <c r="D52" s="61" t="s">
        <v>292</v>
      </c>
      <c r="E52">
        <v>29381.06</v>
      </c>
      <c r="F52">
        <v>31814.91</v>
      </c>
      <c r="G52">
        <v>1.0808469999999999</v>
      </c>
      <c r="H52">
        <v>31756.44</v>
      </c>
      <c r="I52" t="s">
        <v>274</v>
      </c>
      <c r="J52">
        <v>1</v>
      </c>
      <c r="K52">
        <v>29381.06</v>
      </c>
      <c r="L52">
        <v>29381.06</v>
      </c>
      <c r="M52" t="s">
        <v>292</v>
      </c>
      <c r="N52" s="37">
        <v>44926</v>
      </c>
      <c r="O52" t="s">
        <v>331</v>
      </c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3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94</v>
      </c>
      <c r="B1" s="67" t="s">
        <v>81</v>
      </c>
      <c r="C1" s="66" t="s">
        <v>95</v>
      </c>
      <c r="D1" s="67" t="s">
        <v>82</v>
      </c>
      <c r="E1" s="66" t="s">
        <v>96</v>
      </c>
      <c r="F1" s="66" t="s">
        <v>97</v>
      </c>
      <c r="G1" s="66" t="s">
        <v>0</v>
      </c>
      <c r="H1" s="66" t="s">
        <v>98</v>
      </c>
      <c r="I1" s="66" t="s">
        <v>83</v>
      </c>
      <c r="J1" s="66" t="s">
        <v>99</v>
      </c>
      <c r="K1" s="66" t="s">
        <v>100</v>
      </c>
      <c r="L1" s="66" t="s">
        <v>101</v>
      </c>
      <c r="M1" s="66" t="s">
        <v>102</v>
      </c>
      <c r="N1" s="66" t="s">
        <v>103</v>
      </c>
      <c r="O1" s="66" t="s">
        <v>104</v>
      </c>
      <c r="P1" s="66" t="s">
        <v>105</v>
      </c>
    </row>
    <row r="2" spans="1:16" x14ac:dyDescent="0.2">
      <c r="A2" s="63" t="s">
        <v>373</v>
      </c>
      <c r="B2" s="64">
        <v>2311614</v>
      </c>
      <c r="C2" s="63">
        <v>7193</v>
      </c>
      <c r="D2" s="64" t="s">
        <v>193</v>
      </c>
      <c r="E2" s="63">
        <v>0.5</v>
      </c>
      <c r="F2" s="65">
        <v>44935</v>
      </c>
      <c r="G2" s="63" t="s">
        <v>66</v>
      </c>
      <c r="H2" s="63" t="s">
        <v>374</v>
      </c>
      <c r="I2" s="63">
        <v>14386</v>
      </c>
      <c r="J2" s="63">
        <v>5394.75</v>
      </c>
      <c r="K2" s="63">
        <v>5394.75</v>
      </c>
      <c r="L2" s="63">
        <v>0</v>
      </c>
      <c r="M2" s="63">
        <v>0</v>
      </c>
      <c r="N2" s="63" t="s">
        <v>274</v>
      </c>
      <c r="O2" s="63">
        <v>0</v>
      </c>
      <c r="P2" s="63" t="s">
        <v>375</v>
      </c>
    </row>
    <row r="3" spans="1:16" x14ac:dyDescent="0.2">
      <c r="A3" s="63" t="s">
        <v>376</v>
      </c>
      <c r="B3" s="64" t="s">
        <v>225</v>
      </c>
      <c r="C3" s="63">
        <v>0</v>
      </c>
      <c r="D3" s="64" t="s">
        <v>224</v>
      </c>
      <c r="E3" s="63">
        <v>0.185</v>
      </c>
      <c r="F3" s="65">
        <v>44301</v>
      </c>
      <c r="G3" s="63" t="s">
        <v>66</v>
      </c>
      <c r="H3" s="63" t="s">
        <v>374</v>
      </c>
      <c r="I3" s="63">
        <v>235000</v>
      </c>
      <c r="J3" s="63">
        <v>0</v>
      </c>
      <c r="K3" s="63">
        <v>0</v>
      </c>
      <c r="L3" s="63">
        <v>0</v>
      </c>
      <c r="M3" s="63">
        <v>0</v>
      </c>
      <c r="N3" s="63" t="s">
        <v>274</v>
      </c>
      <c r="O3" s="63">
        <v>626</v>
      </c>
      <c r="P3" s="63" t="s">
        <v>375</v>
      </c>
    </row>
    <row r="4" spans="1:16" x14ac:dyDescent="0.2">
      <c r="A4" s="63" t="s">
        <v>377</v>
      </c>
      <c r="B4" s="64">
        <v>4741844</v>
      </c>
      <c r="C4" s="63">
        <v>0</v>
      </c>
      <c r="D4" s="64">
        <v>474184900</v>
      </c>
      <c r="E4" s="63">
        <v>1.25</v>
      </c>
      <c r="F4" s="63">
        <v>43587</v>
      </c>
      <c r="G4" s="63" t="s">
        <v>66</v>
      </c>
      <c r="H4" s="63" t="s">
        <v>374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282</v>
      </c>
      <c r="O4" s="63">
        <v>1339</v>
      </c>
      <c r="P4" s="63" t="s">
        <v>375</v>
      </c>
    </row>
    <row r="5" spans="1:16" x14ac:dyDescent="0.2">
      <c r="A5" s="63" t="s">
        <v>377</v>
      </c>
      <c r="B5" s="64">
        <v>4741844</v>
      </c>
      <c r="C5" s="63">
        <v>0</v>
      </c>
      <c r="D5" s="64">
        <v>474184900</v>
      </c>
      <c r="E5" s="63">
        <v>1.3</v>
      </c>
      <c r="F5" s="63">
        <v>43985</v>
      </c>
      <c r="G5" s="63" t="s">
        <v>66</v>
      </c>
      <c r="H5" s="63" t="s">
        <v>374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282</v>
      </c>
      <c r="O5" s="63">
        <v>942</v>
      </c>
      <c r="P5" s="63" t="s">
        <v>375</v>
      </c>
    </row>
    <row r="6" spans="1:16" x14ac:dyDescent="0.2">
      <c r="A6" s="63" t="s">
        <v>377</v>
      </c>
      <c r="B6" s="64">
        <v>4741844</v>
      </c>
      <c r="C6" s="63">
        <v>0</v>
      </c>
      <c r="D6" s="64">
        <v>474184900</v>
      </c>
      <c r="E6" s="63">
        <v>1.4</v>
      </c>
      <c r="F6" s="63">
        <v>44314</v>
      </c>
      <c r="G6" s="63" t="s">
        <v>66</v>
      </c>
      <c r="H6" s="63" t="s">
        <v>374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282</v>
      </c>
      <c r="O6" s="63">
        <v>613</v>
      </c>
      <c r="P6" s="63" t="s">
        <v>375</v>
      </c>
    </row>
    <row r="7" spans="1:16" x14ac:dyDescent="0.2">
      <c r="A7" s="63" t="s">
        <v>377</v>
      </c>
      <c r="B7" s="64">
        <v>4741844</v>
      </c>
      <c r="C7" s="63">
        <v>0</v>
      </c>
      <c r="D7" s="64">
        <v>474184900</v>
      </c>
      <c r="E7" s="63">
        <v>1.85</v>
      </c>
      <c r="F7" s="63">
        <v>44678</v>
      </c>
      <c r="G7" s="63" t="s">
        <v>66</v>
      </c>
      <c r="H7" s="63" t="s">
        <v>374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282</v>
      </c>
      <c r="O7" s="63">
        <v>249</v>
      </c>
      <c r="P7" s="63" t="s">
        <v>375</v>
      </c>
    </row>
    <row r="8" spans="1:16" x14ac:dyDescent="0.2">
      <c r="A8" s="63" t="s">
        <v>378</v>
      </c>
      <c r="B8" s="64">
        <v>5889505</v>
      </c>
      <c r="C8" s="63">
        <v>0</v>
      </c>
      <c r="D8" s="64">
        <v>588950907</v>
      </c>
      <c r="E8" s="63">
        <v>0.22</v>
      </c>
      <c r="F8" s="63">
        <v>44257</v>
      </c>
      <c r="G8" s="63" t="s">
        <v>66</v>
      </c>
      <c r="H8" s="63" t="s">
        <v>374</v>
      </c>
      <c r="I8" s="63">
        <v>105988</v>
      </c>
      <c r="J8" s="63">
        <v>0</v>
      </c>
      <c r="K8" s="63">
        <v>0</v>
      </c>
      <c r="L8" s="63">
        <v>0</v>
      </c>
      <c r="M8" s="63">
        <v>0</v>
      </c>
      <c r="N8" s="63" t="s">
        <v>282</v>
      </c>
      <c r="O8" s="63">
        <v>670</v>
      </c>
      <c r="P8" s="63" t="s">
        <v>375</v>
      </c>
    </row>
    <row r="9" spans="1:16" x14ac:dyDescent="0.2">
      <c r="A9" s="63" t="s">
        <v>378</v>
      </c>
      <c r="B9" s="64">
        <v>5889505</v>
      </c>
      <c r="C9" s="63">
        <v>0</v>
      </c>
      <c r="D9" s="64">
        <v>588950907</v>
      </c>
      <c r="E9" s="63">
        <v>0.27</v>
      </c>
      <c r="F9" s="63">
        <v>43522</v>
      </c>
      <c r="G9" s="63" t="s">
        <v>66</v>
      </c>
      <c r="H9" s="63" t="s">
        <v>374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282</v>
      </c>
      <c r="O9" s="63">
        <v>1404</v>
      </c>
      <c r="P9" s="63" t="s">
        <v>375</v>
      </c>
    </row>
    <row r="10" spans="1:16" x14ac:dyDescent="0.2">
      <c r="A10" s="63" t="s">
        <v>378</v>
      </c>
      <c r="B10" s="64">
        <v>5889505</v>
      </c>
      <c r="C10" s="63">
        <v>0</v>
      </c>
      <c r="D10" s="64">
        <v>588950907</v>
      </c>
      <c r="E10" s="63">
        <v>0.27</v>
      </c>
      <c r="F10" s="63">
        <v>43886</v>
      </c>
      <c r="G10" s="63" t="s">
        <v>66</v>
      </c>
      <c r="H10" s="63" t="s">
        <v>374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282</v>
      </c>
      <c r="O10" s="63">
        <v>1040</v>
      </c>
      <c r="P10" s="63" t="s">
        <v>375</v>
      </c>
    </row>
    <row r="11" spans="1:16" x14ac:dyDescent="0.2">
      <c r="A11" s="63" t="s">
        <v>378</v>
      </c>
      <c r="B11" s="64">
        <v>5889505</v>
      </c>
      <c r="C11" s="63">
        <v>0</v>
      </c>
      <c r="D11" s="64">
        <v>588950907</v>
      </c>
      <c r="E11" s="63">
        <v>0.27</v>
      </c>
      <c r="F11" s="63">
        <v>44614</v>
      </c>
      <c r="G11" s="63" t="s">
        <v>66</v>
      </c>
      <c r="H11" s="63" t="s">
        <v>374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282</v>
      </c>
      <c r="O11" s="63">
        <v>313</v>
      </c>
      <c r="P11" s="63" t="s">
        <v>375</v>
      </c>
    </row>
    <row r="12" spans="1:16" x14ac:dyDescent="0.2">
      <c r="A12" s="63" t="s">
        <v>379</v>
      </c>
      <c r="B12" s="64">
        <v>2640891</v>
      </c>
      <c r="C12" s="63">
        <v>0</v>
      </c>
      <c r="D12" s="64">
        <v>654902204</v>
      </c>
      <c r="E12" s="63">
        <v>2.0825E-2</v>
      </c>
      <c r="F12" s="63">
        <v>44698</v>
      </c>
      <c r="G12" s="63" t="s">
        <v>66</v>
      </c>
      <c r="H12" s="63" t="s">
        <v>374</v>
      </c>
      <c r="I12" s="63">
        <v>330000</v>
      </c>
      <c r="J12" s="63">
        <v>0</v>
      </c>
      <c r="K12" s="63">
        <v>0</v>
      </c>
      <c r="L12" s="63">
        <v>0</v>
      </c>
      <c r="M12" s="63">
        <v>0</v>
      </c>
      <c r="N12" s="63" t="s">
        <v>274</v>
      </c>
      <c r="O12" s="63">
        <v>229</v>
      </c>
      <c r="P12" s="63" t="s">
        <v>375</v>
      </c>
    </row>
    <row r="13" spans="1:16" x14ac:dyDescent="0.2">
      <c r="A13" s="63" t="s">
        <v>380</v>
      </c>
      <c r="B13" s="64">
        <v>2430025</v>
      </c>
      <c r="C13" s="63">
        <v>0</v>
      </c>
      <c r="D13" s="64">
        <v>861012102</v>
      </c>
      <c r="E13" s="63">
        <v>0.06</v>
      </c>
      <c r="F13" s="63">
        <v>44649</v>
      </c>
      <c r="G13" s="63" t="s">
        <v>66</v>
      </c>
      <c r="H13" s="63" t="s">
        <v>374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274</v>
      </c>
      <c r="O13" s="63">
        <v>278</v>
      </c>
      <c r="P13" s="63" t="s">
        <v>375</v>
      </c>
    </row>
    <row r="14" spans="1:16" x14ac:dyDescent="0.2">
      <c r="A14" s="63" t="s">
        <v>380</v>
      </c>
      <c r="B14" s="64">
        <v>2430025</v>
      </c>
      <c r="C14" s="63">
        <v>0</v>
      </c>
      <c r="D14" s="64">
        <v>861012102</v>
      </c>
      <c r="E14" s="63">
        <v>0.06</v>
      </c>
      <c r="F14" s="63">
        <v>44740</v>
      </c>
      <c r="G14" s="63" t="s">
        <v>66</v>
      </c>
      <c r="H14" s="63" t="s">
        <v>374</v>
      </c>
      <c r="I14" s="63">
        <v>113114</v>
      </c>
      <c r="J14" s="63">
        <v>0</v>
      </c>
      <c r="K14" s="63">
        <v>0</v>
      </c>
      <c r="L14" s="63">
        <v>0</v>
      </c>
      <c r="M14" s="63">
        <v>0</v>
      </c>
      <c r="N14" s="63" t="s">
        <v>274</v>
      </c>
      <c r="O14" s="63">
        <v>187</v>
      </c>
      <c r="P14" s="63" t="s">
        <v>375</v>
      </c>
    </row>
    <row r="15" spans="1:16" x14ac:dyDescent="0.2">
      <c r="A15" s="63" t="s">
        <v>380</v>
      </c>
      <c r="B15" s="64">
        <v>2430025</v>
      </c>
      <c r="C15" s="63">
        <v>0</v>
      </c>
      <c r="D15" s="64">
        <v>861012102</v>
      </c>
      <c r="E15" s="63">
        <v>0.06</v>
      </c>
      <c r="F15" s="63">
        <v>44831</v>
      </c>
      <c r="G15" s="63" t="s">
        <v>66</v>
      </c>
      <c r="H15" s="63" t="s">
        <v>374</v>
      </c>
      <c r="I15" s="63">
        <v>113114</v>
      </c>
      <c r="J15" s="63">
        <v>0</v>
      </c>
      <c r="K15" s="63">
        <v>0</v>
      </c>
      <c r="L15" s="63">
        <v>0</v>
      </c>
      <c r="M15" s="63">
        <v>0</v>
      </c>
      <c r="N15" s="63" t="s">
        <v>274</v>
      </c>
      <c r="O15" s="63">
        <v>96</v>
      </c>
      <c r="P15" s="63" t="s">
        <v>375</v>
      </c>
    </row>
    <row r="16" spans="1:16" x14ac:dyDescent="0.2">
      <c r="A16" s="63" t="s">
        <v>380</v>
      </c>
      <c r="B16" s="64">
        <v>2430025</v>
      </c>
      <c r="C16" s="63">
        <v>0</v>
      </c>
      <c r="D16" s="64">
        <v>861012102</v>
      </c>
      <c r="E16" s="63">
        <v>0.06</v>
      </c>
      <c r="F16" s="63">
        <v>44915</v>
      </c>
      <c r="G16" s="63" t="s">
        <v>66</v>
      </c>
      <c r="H16" s="63" t="s">
        <v>374</v>
      </c>
      <c r="I16" s="63">
        <v>113114</v>
      </c>
      <c r="J16" s="63">
        <v>0</v>
      </c>
      <c r="K16" s="63">
        <v>0</v>
      </c>
      <c r="L16" s="63">
        <v>0</v>
      </c>
      <c r="M16" s="63">
        <v>0</v>
      </c>
      <c r="N16" s="63" t="s">
        <v>274</v>
      </c>
      <c r="O16" s="63">
        <v>12</v>
      </c>
      <c r="P16" s="63" t="s">
        <v>375</v>
      </c>
    </row>
    <row r="17" spans="1:16" x14ac:dyDescent="0.2">
      <c r="A17" s="63" t="s">
        <v>380</v>
      </c>
      <c r="B17" s="64">
        <v>2430025</v>
      </c>
      <c r="C17" s="63">
        <v>0</v>
      </c>
      <c r="D17" s="64">
        <v>861012102</v>
      </c>
      <c r="E17" s="63">
        <v>4.2000000000000003E-2</v>
      </c>
      <c r="F17" s="63">
        <v>44187</v>
      </c>
      <c r="G17" s="63" t="s">
        <v>66</v>
      </c>
      <c r="H17" s="63" t="s">
        <v>374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274</v>
      </c>
      <c r="O17" s="63">
        <v>740</v>
      </c>
      <c r="P17" s="63" t="s">
        <v>375</v>
      </c>
    </row>
    <row r="18" spans="1:16" x14ac:dyDescent="0.2">
      <c r="A18" s="63" t="s">
        <v>381</v>
      </c>
      <c r="B18" s="64">
        <v>2775135</v>
      </c>
      <c r="C18" s="63">
        <v>0</v>
      </c>
      <c r="D18" s="64">
        <v>803054204</v>
      </c>
      <c r="E18" s="63">
        <v>0.53234499999999996</v>
      </c>
      <c r="F18" s="63">
        <v>44712</v>
      </c>
      <c r="G18" s="63" t="s">
        <v>66</v>
      </c>
      <c r="H18" s="63" t="s">
        <v>374</v>
      </c>
      <c r="I18" s="63">
        <v>11024</v>
      </c>
      <c r="J18" s="63">
        <v>0</v>
      </c>
      <c r="K18" s="63">
        <v>0</v>
      </c>
      <c r="L18" s="63">
        <v>0</v>
      </c>
      <c r="M18" s="63">
        <v>0</v>
      </c>
      <c r="N18" s="63" t="s">
        <v>274</v>
      </c>
      <c r="O18" s="63">
        <v>215</v>
      </c>
      <c r="P18" s="63" t="s">
        <v>375</v>
      </c>
    </row>
    <row r="19" spans="1:16" x14ac:dyDescent="0.2">
      <c r="A19" s="63" t="s">
        <v>381</v>
      </c>
      <c r="B19" s="64">
        <v>2775135</v>
      </c>
      <c r="C19" s="63">
        <v>0</v>
      </c>
      <c r="D19" s="64">
        <v>803054204</v>
      </c>
      <c r="E19" s="63">
        <v>1.6742699999999999</v>
      </c>
      <c r="F19" s="63">
        <v>43613</v>
      </c>
      <c r="G19" s="63" t="s">
        <v>66</v>
      </c>
      <c r="H19" s="63" t="s">
        <v>374</v>
      </c>
      <c r="I19" s="63">
        <v>11024</v>
      </c>
      <c r="J19" s="63">
        <v>0</v>
      </c>
      <c r="K19" s="63">
        <v>0</v>
      </c>
      <c r="L19" s="63">
        <v>0</v>
      </c>
      <c r="M19" s="63">
        <v>0</v>
      </c>
      <c r="N19" s="63" t="s">
        <v>274</v>
      </c>
      <c r="O19" s="63">
        <v>1313</v>
      </c>
      <c r="P19" s="63" t="s">
        <v>375</v>
      </c>
    </row>
    <row r="20" spans="1:16" x14ac:dyDescent="0.2">
      <c r="A20" s="63" t="s">
        <v>381</v>
      </c>
      <c r="B20" s="64">
        <v>2775135</v>
      </c>
      <c r="C20" s="63">
        <v>0</v>
      </c>
      <c r="D20" s="64">
        <v>803054204</v>
      </c>
      <c r="E20" s="63">
        <v>1.7337020000000001</v>
      </c>
      <c r="F20" s="63">
        <v>43984</v>
      </c>
      <c r="G20" s="63" t="s">
        <v>66</v>
      </c>
      <c r="H20" s="63" t="s">
        <v>374</v>
      </c>
      <c r="I20" s="63">
        <v>11024</v>
      </c>
      <c r="J20" s="63">
        <v>0</v>
      </c>
      <c r="K20" s="63">
        <v>0</v>
      </c>
      <c r="L20" s="63">
        <v>0</v>
      </c>
      <c r="M20" s="63">
        <v>0</v>
      </c>
      <c r="N20" s="63" t="s">
        <v>274</v>
      </c>
      <c r="O20" s="63">
        <v>943</v>
      </c>
      <c r="P20" s="63" t="s">
        <v>375</v>
      </c>
    </row>
    <row r="21" spans="1:16" x14ac:dyDescent="0.2">
      <c r="A21" s="63" t="s">
        <v>381</v>
      </c>
      <c r="B21" s="64">
        <v>2775135</v>
      </c>
      <c r="C21" s="63">
        <v>0</v>
      </c>
      <c r="D21" s="64">
        <v>803054204</v>
      </c>
      <c r="E21" s="63">
        <v>2.0761449999999999</v>
      </c>
      <c r="F21" s="63">
        <v>44712</v>
      </c>
      <c r="G21" s="63" t="s">
        <v>66</v>
      </c>
      <c r="H21" s="63" t="s">
        <v>374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274</v>
      </c>
      <c r="O21" s="63">
        <v>215</v>
      </c>
      <c r="P21" s="63" t="s">
        <v>375</v>
      </c>
    </row>
    <row r="22" spans="1:16" x14ac:dyDescent="0.2">
      <c r="A22" s="63" t="s">
        <v>382</v>
      </c>
      <c r="B22" s="64">
        <v>7124594</v>
      </c>
      <c r="C22" s="63">
        <v>0</v>
      </c>
      <c r="D22" s="64">
        <v>712459908</v>
      </c>
      <c r="E22" s="63">
        <v>7</v>
      </c>
      <c r="F22" s="63">
        <v>44686</v>
      </c>
      <c r="G22" s="63" t="s">
        <v>66</v>
      </c>
      <c r="H22" s="63" t="s">
        <v>374</v>
      </c>
      <c r="I22" s="63">
        <v>7989</v>
      </c>
      <c r="J22" s="63">
        <v>0</v>
      </c>
      <c r="K22" s="63">
        <v>0</v>
      </c>
      <c r="L22" s="63">
        <v>0</v>
      </c>
      <c r="M22" s="63">
        <v>0</v>
      </c>
      <c r="N22" s="63" t="s">
        <v>292</v>
      </c>
      <c r="O22" s="63">
        <v>241</v>
      </c>
      <c r="P22" s="63" t="s">
        <v>375</v>
      </c>
    </row>
    <row r="23" spans="1:16" x14ac:dyDescent="0.2">
      <c r="A23" s="63" t="s">
        <v>383</v>
      </c>
      <c r="B23" s="64">
        <v>7333378</v>
      </c>
      <c r="C23" s="63">
        <v>0</v>
      </c>
      <c r="D23" s="64">
        <v>733337901</v>
      </c>
      <c r="E23" s="63">
        <v>1.5</v>
      </c>
      <c r="F23" s="63">
        <v>44692</v>
      </c>
      <c r="G23" s="63" t="s">
        <v>66</v>
      </c>
      <c r="H23" s="63" t="s">
        <v>374</v>
      </c>
      <c r="I23" s="63">
        <v>8487</v>
      </c>
      <c r="J23" s="63">
        <v>0</v>
      </c>
      <c r="K23" s="63">
        <v>0</v>
      </c>
      <c r="L23" s="63">
        <v>0</v>
      </c>
      <c r="M23" s="63">
        <v>0</v>
      </c>
      <c r="N23" s="63" t="s">
        <v>292</v>
      </c>
      <c r="O23" s="63">
        <v>235</v>
      </c>
      <c r="P23" s="63" t="s">
        <v>375</v>
      </c>
    </row>
    <row r="24" spans="1:16" x14ac:dyDescent="0.2">
      <c r="A24" s="63" t="s">
        <v>384</v>
      </c>
      <c r="B24" s="64">
        <v>2031730</v>
      </c>
      <c r="C24" s="63">
        <v>0</v>
      </c>
      <c r="D24" s="64">
        <v>294821608</v>
      </c>
      <c r="E24" s="63">
        <v>1</v>
      </c>
      <c r="F24" s="63">
        <v>43943</v>
      </c>
      <c r="G24" s="63" t="s">
        <v>66</v>
      </c>
      <c r="H24" s="63" t="s">
        <v>374</v>
      </c>
      <c r="I24" s="63">
        <v>3344.75</v>
      </c>
      <c r="J24" s="63">
        <v>0</v>
      </c>
      <c r="K24" s="63">
        <v>0</v>
      </c>
      <c r="L24" s="63">
        <v>0</v>
      </c>
      <c r="M24" s="63">
        <v>0</v>
      </c>
      <c r="N24" s="63" t="s">
        <v>274</v>
      </c>
      <c r="O24" s="63">
        <v>984</v>
      </c>
      <c r="P24" s="63" t="s">
        <v>375</v>
      </c>
    </row>
    <row r="25" spans="1:16" x14ac:dyDescent="0.2">
      <c r="A25" s="63" t="s">
        <v>384</v>
      </c>
      <c r="B25" s="64">
        <v>2031730</v>
      </c>
      <c r="C25" s="63">
        <v>0</v>
      </c>
      <c r="D25" s="64">
        <v>294821608</v>
      </c>
      <c r="E25" s="63">
        <v>8.4445000000000006E-2</v>
      </c>
      <c r="F25" s="63">
        <v>44119</v>
      </c>
      <c r="G25" s="63" t="s">
        <v>66</v>
      </c>
      <c r="H25" s="63" t="s">
        <v>374</v>
      </c>
      <c r="I25" s="63">
        <v>269693</v>
      </c>
      <c r="J25" s="63">
        <v>0</v>
      </c>
      <c r="K25" s="63">
        <v>0</v>
      </c>
      <c r="L25" s="63">
        <v>0</v>
      </c>
      <c r="M25" s="63">
        <v>0</v>
      </c>
      <c r="N25" s="63" t="s">
        <v>274</v>
      </c>
      <c r="O25" s="63">
        <v>808</v>
      </c>
      <c r="P25" s="63" t="s">
        <v>375</v>
      </c>
    </row>
    <row r="26" spans="1:16" x14ac:dyDescent="0.2">
      <c r="A26" s="63" t="s">
        <v>384</v>
      </c>
      <c r="B26" s="64">
        <v>2031730</v>
      </c>
      <c r="C26" s="63">
        <v>0</v>
      </c>
      <c r="D26" s="64">
        <v>294821608</v>
      </c>
      <c r="E26" s="63">
        <v>0.11699900000000001</v>
      </c>
      <c r="F26" s="63">
        <v>44302</v>
      </c>
      <c r="G26" s="63" t="s">
        <v>66</v>
      </c>
      <c r="H26" s="63" t="s">
        <v>374</v>
      </c>
      <c r="I26" s="63">
        <v>289693</v>
      </c>
      <c r="J26" s="63">
        <v>0</v>
      </c>
      <c r="K26" s="63">
        <v>0</v>
      </c>
      <c r="L26" s="63">
        <v>0</v>
      </c>
      <c r="M26" s="63">
        <v>0</v>
      </c>
      <c r="N26" s="63" t="s">
        <v>274</v>
      </c>
      <c r="O26" s="63">
        <v>625</v>
      </c>
      <c r="P26" s="63" t="s">
        <v>375</v>
      </c>
    </row>
    <row r="27" spans="1:16" x14ac:dyDescent="0.2">
      <c r="A27" s="63" t="s">
        <v>385</v>
      </c>
      <c r="B27" s="64" t="s">
        <v>256</v>
      </c>
      <c r="C27" s="63">
        <v>11701.66</v>
      </c>
      <c r="D27" s="64" t="s">
        <v>303</v>
      </c>
      <c r="E27" s="63">
        <v>0.17299999999999999</v>
      </c>
      <c r="F27" s="63">
        <v>44930</v>
      </c>
      <c r="G27" s="63" t="s">
        <v>66</v>
      </c>
      <c r="H27" s="63" t="s">
        <v>374</v>
      </c>
      <c r="I27" s="63">
        <v>57424</v>
      </c>
      <c r="J27" s="63">
        <v>11701.66</v>
      </c>
      <c r="K27" s="63">
        <v>11701.66</v>
      </c>
      <c r="L27" s="63">
        <v>0</v>
      </c>
      <c r="M27" s="63">
        <v>0</v>
      </c>
      <c r="N27" s="63" t="s">
        <v>295</v>
      </c>
      <c r="O27" s="63">
        <v>0</v>
      </c>
      <c r="P27" s="63" t="s">
        <v>375</v>
      </c>
    </row>
    <row r="28" spans="1:16" x14ac:dyDescent="0.2">
      <c r="A28" s="63" t="s">
        <v>386</v>
      </c>
      <c r="B28" s="64" t="s">
        <v>208</v>
      </c>
      <c r="C28" s="63">
        <v>0</v>
      </c>
      <c r="D28" s="64" t="s">
        <v>207</v>
      </c>
      <c r="E28" s="63">
        <v>1</v>
      </c>
      <c r="F28" s="63">
        <v>43728</v>
      </c>
      <c r="G28" s="63" t="s">
        <v>66</v>
      </c>
      <c r="H28" s="63" t="s">
        <v>374</v>
      </c>
      <c r="I28" s="63">
        <v>229.23</v>
      </c>
      <c r="J28" s="63">
        <v>0</v>
      </c>
      <c r="K28" s="63">
        <v>0</v>
      </c>
      <c r="L28" s="63">
        <v>0</v>
      </c>
      <c r="M28" s="63">
        <v>0</v>
      </c>
      <c r="N28" s="63" t="s">
        <v>274</v>
      </c>
      <c r="O28" s="63">
        <v>1198</v>
      </c>
      <c r="P28" s="63" t="s">
        <v>375</v>
      </c>
    </row>
    <row r="29" spans="1:16" x14ac:dyDescent="0.2">
      <c r="A29" s="63" t="s">
        <v>386</v>
      </c>
      <c r="B29" s="64" t="s">
        <v>208</v>
      </c>
      <c r="C29" s="63">
        <v>0</v>
      </c>
      <c r="D29" s="64" t="s">
        <v>207</v>
      </c>
      <c r="E29" s="63">
        <v>0.94840000000000002</v>
      </c>
      <c r="F29" s="63">
        <v>44461</v>
      </c>
      <c r="G29" s="63" t="s">
        <v>66</v>
      </c>
      <c r="H29" s="63" t="s">
        <v>374</v>
      </c>
      <c r="I29" s="63">
        <v>29590</v>
      </c>
      <c r="J29" s="63">
        <v>0</v>
      </c>
      <c r="K29" s="63">
        <v>0</v>
      </c>
      <c r="L29" s="63">
        <v>0</v>
      </c>
      <c r="M29" s="63">
        <v>0</v>
      </c>
      <c r="N29" s="63" t="s">
        <v>274</v>
      </c>
      <c r="O29" s="63">
        <v>466</v>
      </c>
      <c r="P29" s="63" t="s">
        <v>375</v>
      </c>
    </row>
    <row r="30" spans="1:16" x14ac:dyDescent="0.2">
      <c r="A30" s="63" t="s">
        <v>386</v>
      </c>
      <c r="B30" s="64" t="s">
        <v>208</v>
      </c>
      <c r="C30" s="63">
        <v>0</v>
      </c>
      <c r="D30" s="64" t="s">
        <v>207</v>
      </c>
      <c r="E30" s="63">
        <v>0.86936100000000005</v>
      </c>
      <c r="F30" s="63">
        <v>44096</v>
      </c>
      <c r="G30" s="63" t="s">
        <v>66</v>
      </c>
      <c r="H30" s="63" t="s">
        <v>374</v>
      </c>
      <c r="I30" s="63">
        <v>34090</v>
      </c>
      <c r="J30" s="63">
        <v>0</v>
      </c>
      <c r="K30" s="63">
        <v>0</v>
      </c>
      <c r="L30" s="63">
        <v>0</v>
      </c>
      <c r="M30" s="63">
        <v>0</v>
      </c>
      <c r="N30" s="63" t="s">
        <v>274</v>
      </c>
      <c r="O30" s="63">
        <v>831</v>
      </c>
      <c r="P30" s="63" t="s">
        <v>375</v>
      </c>
    </row>
    <row r="31" spans="1:16" x14ac:dyDescent="0.2">
      <c r="A31" s="63" t="s">
        <v>386</v>
      </c>
      <c r="B31" s="64" t="s">
        <v>208</v>
      </c>
      <c r="C31" s="63">
        <v>0</v>
      </c>
      <c r="D31" s="64" t="s">
        <v>207</v>
      </c>
      <c r="E31" s="63">
        <v>1.0023439999999999</v>
      </c>
      <c r="F31" s="63">
        <v>44832</v>
      </c>
      <c r="G31" s="63" t="s">
        <v>66</v>
      </c>
      <c r="H31" s="63" t="s">
        <v>374</v>
      </c>
      <c r="I31" s="63">
        <v>29590</v>
      </c>
      <c r="J31" s="63">
        <v>0</v>
      </c>
      <c r="K31" s="63">
        <v>0</v>
      </c>
      <c r="L31" s="63">
        <v>0</v>
      </c>
      <c r="M31" s="63">
        <v>0</v>
      </c>
      <c r="N31" s="63" t="s">
        <v>274</v>
      </c>
      <c r="O31" s="63">
        <v>95</v>
      </c>
      <c r="P31" s="63" t="s">
        <v>375</v>
      </c>
    </row>
    <row r="32" spans="1:16" x14ac:dyDescent="0.2">
      <c r="A32" s="63" t="s">
        <v>387</v>
      </c>
      <c r="B32" s="64" t="s">
        <v>235</v>
      </c>
      <c r="C32" s="63">
        <v>0</v>
      </c>
      <c r="D32" s="64" t="s">
        <v>297</v>
      </c>
      <c r="E32" s="63">
        <v>0.9</v>
      </c>
      <c r="F32" s="63">
        <v>43612</v>
      </c>
      <c r="G32" s="63" t="s">
        <v>66</v>
      </c>
      <c r="H32" s="63" t="s">
        <v>374</v>
      </c>
      <c r="I32" s="63">
        <v>29538</v>
      </c>
      <c r="J32" s="63">
        <v>0</v>
      </c>
      <c r="K32" s="63">
        <v>0</v>
      </c>
      <c r="L32" s="63">
        <v>0</v>
      </c>
      <c r="M32" s="63">
        <v>0</v>
      </c>
      <c r="N32" s="63" t="s">
        <v>282</v>
      </c>
      <c r="O32" s="63">
        <v>1314</v>
      </c>
      <c r="P32" s="63" t="s">
        <v>375</v>
      </c>
    </row>
    <row r="33" spans="1:16" x14ac:dyDescent="0.2">
      <c r="A33" s="63" t="s">
        <v>387</v>
      </c>
      <c r="B33" s="64" t="s">
        <v>235</v>
      </c>
      <c r="C33" s="63">
        <v>0</v>
      </c>
      <c r="D33" s="64" t="s">
        <v>297</v>
      </c>
      <c r="E33" s="63">
        <v>0.95</v>
      </c>
      <c r="F33" s="63">
        <v>44004</v>
      </c>
      <c r="G33" s="63" t="s">
        <v>66</v>
      </c>
      <c r="H33" s="63" t="s">
        <v>374</v>
      </c>
      <c r="I33" s="63">
        <v>29538</v>
      </c>
      <c r="J33" s="63">
        <v>0</v>
      </c>
      <c r="K33" s="63">
        <v>0</v>
      </c>
      <c r="L33" s="63">
        <v>0</v>
      </c>
      <c r="M33" s="63">
        <v>0</v>
      </c>
      <c r="N33" s="63" t="s">
        <v>282</v>
      </c>
      <c r="O33" s="63">
        <v>923</v>
      </c>
      <c r="P33" s="63" t="s">
        <v>375</v>
      </c>
    </row>
    <row r="34" spans="1:16" x14ac:dyDescent="0.2">
      <c r="A34" s="63" t="s">
        <v>387</v>
      </c>
      <c r="B34" s="64" t="s">
        <v>235</v>
      </c>
      <c r="C34" s="63">
        <v>0</v>
      </c>
      <c r="D34" s="64" t="s">
        <v>297</v>
      </c>
      <c r="E34" s="63">
        <v>0.97</v>
      </c>
      <c r="F34" s="63">
        <v>44326</v>
      </c>
      <c r="G34" s="63" t="s">
        <v>66</v>
      </c>
      <c r="H34" s="63" t="s">
        <v>374</v>
      </c>
      <c r="I34" s="63">
        <v>29538</v>
      </c>
      <c r="J34" s="63">
        <v>0</v>
      </c>
      <c r="K34" s="63">
        <v>0</v>
      </c>
      <c r="L34" s="63">
        <v>0</v>
      </c>
      <c r="M34" s="63">
        <v>0</v>
      </c>
      <c r="N34" s="63" t="s">
        <v>282</v>
      </c>
      <c r="O34" s="63">
        <v>601</v>
      </c>
      <c r="P34" s="63" t="s">
        <v>375</v>
      </c>
    </row>
    <row r="35" spans="1:16" x14ac:dyDescent="0.2">
      <c r="A35" s="63" t="s">
        <v>387</v>
      </c>
      <c r="B35" s="64" t="s">
        <v>235</v>
      </c>
      <c r="C35" s="63">
        <v>0</v>
      </c>
      <c r="D35" s="64" t="s">
        <v>297</v>
      </c>
      <c r="E35" s="63">
        <v>1.02</v>
      </c>
      <c r="F35" s="63">
        <v>44687</v>
      </c>
      <c r="G35" s="63" t="s">
        <v>66</v>
      </c>
      <c r="H35" s="63" t="s">
        <v>374</v>
      </c>
      <c r="I35" s="63">
        <v>29538</v>
      </c>
      <c r="J35" s="63">
        <v>0</v>
      </c>
      <c r="K35" s="63">
        <v>0</v>
      </c>
      <c r="L35" s="63">
        <v>0</v>
      </c>
      <c r="M35" s="63">
        <v>0</v>
      </c>
      <c r="N35" s="63" t="s">
        <v>282</v>
      </c>
      <c r="O35" s="63">
        <v>240</v>
      </c>
      <c r="P35" s="63" t="s">
        <v>375</v>
      </c>
    </row>
    <row r="36" spans="1:16" x14ac:dyDescent="0.2">
      <c r="A36" s="63" t="s">
        <v>388</v>
      </c>
      <c r="B36" s="64" t="s">
        <v>246</v>
      </c>
      <c r="C36" s="63">
        <v>0</v>
      </c>
      <c r="D36" s="64" t="s">
        <v>291</v>
      </c>
      <c r="E36" s="63">
        <v>1.5</v>
      </c>
      <c r="F36" s="63">
        <v>44671</v>
      </c>
      <c r="G36" s="63" t="s">
        <v>66</v>
      </c>
      <c r="H36" s="63" t="s">
        <v>374</v>
      </c>
      <c r="I36" s="63">
        <v>31384</v>
      </c>
      <c r="J36" s="63">
        <v>0</v>
      </c>
      <c r="K36" s="63">
        <v>0</v>
      </c>
      <c r="L36" s="63">
        <v>0</v>
      </c>
      <c r="M36" s="63">
        <v>0</v>
      </c>
      <c r="N36" s="63" t="s">
        <v>292</v>
      </c>
      <c r="O36" s="63">
        <v>256</v>
      </c>
      <c r="P36" s="63" t="s">
        <v>375</v>
      </c>
    </row>
    <row r="37" spans="1:16" x14ac:dyDescent="0.2">
      <c r="A37" s="63" t="s">
        <v>389</v>
      </c>
      <c r="B37" s="64" t="s">
        <v>390</v>
      </c>
      <c r="C37" s="63">
        <v>0</v>
      </c>
      <c r="D37" s="64" t="s">
        <v>391</v>
      </c>
      <c r="E37" s="63">
        <v>1</v>
      </c>
      <c r="F37" s="63">
        <v>43991</v>
      </c>
      <c r="G37" s="63" t="s">
        <v>66</v>
      </c>
      <c r="H37" s="63" t="s">
        <v>374</v>
      </c>
      <c r="I37" s="63">
        <v>2183.4299999999998</v>
      </c>
      <c r="J37" s="63">
        <v>0</v>
      </c>
      <c r="K37" s="63">
        <v>0</v>
      </c>
      <c r="L37" s="63">
        <v>0</v>
      </c>
      <c r="M37" s="63">
        <v>0</v>
      </c>
      <c r="N37" s="63" t="s">
        <v>274</v>
      </c>
      <c r="O37" s="63">
        <v>936</v>
      </c>
      <c r="P37" s="63" t="s">
        <v>375</v>
      </c>
    </row>
    <row r="38" spans="1:16" x14ac:dyDescent="0.2">
      <c r="A38" s="63" t="s">
        <v>389</v>
      </c>
      <c r="B38" s="64" t="s">
        <v>390</v>
      </c>
      <c r="C38" s="63">
        <v>0</v>
      </c>
      <c r="D38" s="64" t="s">
        <v>391</v>
      </c>
      <c r="E38" s="63">
        <v>0.13966100000000001</v>
      </c>
      <c r="F38" s="63">
        <v>44320</v>
      </c>
      <c r="G38" s="63" t="s">
        <v>66</v>
      </c>
      <c r="H38" s="63" t="s">
        <v>374</v>
      </c>
      <c r="I38" s="63">
        <v>80600</v>
      </c>
      <c r="J38" s="63">
        <v>0</v>
      </c>
      <c r="K38" s="63">
        <v>0</v>
      </c>
      <c r="L38" s="63">
        <v>0</v>
      </c>
      <c r="M38" s="63">
        <v>0</v>
      </c>
      <c r="N38" s="63" t="s">
        <v>274</v>
      </c>
      <c r="O38" s="63">
        <v>607</v>
      </c>
      <c r="P38" s="63" t="s">
        <v>375</v>
      </c>
    </row>
    <row r="39" spans="1:16" x14ac:dyDescent="0.2">
      <c r="A39" s="63" t="s">
        <v>389</v>
      </c>
      <c r="B39" s="64" t="s">
        <v>390</v>
      </c>
      <c r="C39" s="63">
        <v>0</v>
      </c>
      <c r="D39" s="64" t="s">
        <v>391</v>
      </c>
      <c r="E39" s="63">
        <v>0.31548999999999999</v>
      </c>
      <c r="F39" s="63">
        <v>44685</v>
      </c>
      <c r="G39" s="63" t="s">
        <v>66</v>
      </c>
      <c r="H39" s="63" t="s">
        <v>374</v>
      </c>
      <c r="I39" s="63">
        <v>12688</v>
      </c>
      <c r="J39" s="63">
        <v>0</v>
      </c>
      <c r="K39" s="63">
        <v>0</v>
      </c>
      <c r="L39" s="63">
        <v>0</v>
      </c>
      <c r="M39" s="63">
        <v>0</v>
      </c>
      <c r="N39" s="63" t="s">
        <v>274</v>
      </c>
      <c r="O39" s="63">
        <v>242</v>
      </c>
      <c r="P39" s="63" t="s">
        <v>375</v>
      </c>
    </row>
    <row r="40" spans="1:16" x14ac:dyDescent="0.2">
      <c r="A40" s="63" t="s">
        <v>392</v>
      </c>
      <c r="B40" s="64" t="s">
        <v>198</v>
      </c>
      <c r="C40" s="63">
        <v>0</v>
      </c>
      <c r="D40" s="64">
        <v>398438408</v>
      </c>
      <c r="E40" s="63">
        <v>0.20143900000000001</v>
      </c>
      <c r="F40" s="63">
        <v>44144</v>
      </c>
      <c r="G40" s="63" t="s">
        <v>66</v>
      </c>
      <c r="H40" s="63" t="s">
        <v>374</v>
      </c>
      <c r="I40" s="63">
        <v>63170</v>
      </c>
      <c r="J40" s="63">
        <v>0</v>
      </c>
      <c r="K40" s="63">
        <v>0</v>
      </c>
      <c r="L40" s="63">
        <v>0</v>
      </c>
      <c r="M40" s="63">
        <v>0</v>
      </c>
      <c r="N40" s="63" t="s">
        <v>274</v>
      </c>
      <c r="O40" s="63">
        <v>783</v>
      </c>
      <c r="P40" s="63" t="s">
        <v>375</v>
      </c>
    </row>
    <row r="41" spans="1:16" x14ac:dyDescent="0.2">
      <c r="A41" s="63" t="s">
        <v>393</v>
      </c>
      <c r="B41" s="64" t="s">
        <v>178</v>
      </c>
      <c r="C41" s="63">
        <v>0</v>
      </c>
      <c r="D41" s="64" t="s">
        <v>177</v>
      </c>
      <c r="E41" s="63">
        <v>1.3400650000000001</v>
      </c>
      <c r="F41" s="63">
        <v>44879</v>
      </c>
      <c r="G41" s="63" t="s">
        <v>66</v>
      </c>
      <c r="H41" s="63" t="s">
        <v>374</v>
      </c>
      <c r="I41" s="63">
        <v>1900</v>
      </c>
      <c r="J41" s="63">
        <v>0</v>
      </c>
      <c r="K41" s="63">
        <v>0</v>
      </c>
      <c r="L41" s="63">
        <v>0</v>
      </c>
      <c r="M41" s="63">
        <v>0</v>
      </c>
      <c r="N41" s="63" t="s">
        <v>274</v>
      </c>
      <c r="O41" s="63">
        <v>48</v>
      </c>
      <c r="P41" s="63" t="s">
        <v>375</v>
      </c>
    </row>
    <row r="42" spans="1:16" x14ac:dyDescent="0.2">
      <c r="A42" s="63" t="s">
        <v>376</v>
      </c>
      <c r="B42" s="64" t="s">
        <v>225</v>
      </c>
      <c r="C42" s="63">
        <v>0</v>
      </c>
      <c r="D42" s="64" t="s">
        <v>224</v>
      </c>
      <c r="E42" s="63">
        <v>0.1825</v>
      </c>
      <c r="F42" s="63">
        <v>44162</v>
      </c>
      <c r="G42" s="63" t="s">
        <v>66</v>
      </c>
      <c r="H42" s="63" t="s">
        <v>374</v>
      </c>
      <c r="I42" s="63">
        <v>235000</v>
      </c>
      <c r="J42" s="63">
        <v>0</v>
      </c>
      <c r="K42" s="63">
        <v>0</v>
      </c>
      <c r="L42" s="63">
        <v>0</v>
      </c>
      <c r="M42" s="63">
        <v>0</v>
      </c>
      <c r="N42" s="63" t="s">
        <v>274</v>
      </c>
      <c r="O42" s="63">
        <v>765</v>
      </c>
      <c r="P42" s="63" t="s">
        <v>375</v>
      </c>
    </row>
    <row r="43" spans="1:16" x14ac:dyDescent="0.2">
      <c r="A43" s="63" t="s">
        <v>394</v>
      </c>
      <c r="B43" s="64" t="s">
        <v>272</v>
      </c>
      <c r="C43" s="63">
        <v>6394.21</v>
      </c>
      <c r="D43" s="64" t="s">
        <v>272</v>
      </c>
      <c r="E43" s="63">
        <v>4.5469220000000004</v>
      </c>
      <c r="F43" s="63">
        <v>44927</v>
      </c>
      <c r="G43" s="63" t="s">
        <v>66</v>
      </c>
      <c r="H43" s="63" t="s">
        <v>395</v>
      </c>
      <c r="I43" s="63">
        <v>1784870.47</v>
      </c>
      <c r="J43" s="63">
        <v>6394.21</v>
      </c>
      <c r="K43" s="63">
        <v>6394.21</v>
      </c>
      <c r="L43" s="63">
        <v>0</v>
      </c>
      <c r="M43" s="63">
        <v>0</v>
      </c>
      <c r="N43" s="63" t="s">
        <v>274</v>
      </c>
      <c r="O43" s="63">
        <v>0</v>
      </c>
      <c r="P43" s="63" t="s">
        <v>375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49</v>
      </c>
      <c r="B1" s="35" t="s">
        <v>59</v>
      </c>
      <c r="C1" s="36" t="s">
        <v>60</v>
      </c>
      <c r="D1" s="36" t="s">
        <v>61</v>
      </c>
      <c r="E1" s="36" t="s">
        <v>62</v>
      </c>
      <c r="F1" s="36" t="s">
        <v>63</v>
      </c>
      <c r="G1" s="36" t="s">
        <v>64</v>
      </c>
    </row>
    <row r="2" spans="1:12" ht="15" x14ac:dyDescent="0.25">
      <c r="A2" s="26"/>
      <c r="B2" s="57" t="s">
        <v>106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107</v>
      </c>
      <c r="C3" s="58">
        <v>69391677.659999996</v>
      </c>
      <c r="D3" s="58">
        <v>13223.12</v>
      </c>
      <c r="E3" s="58">
        <v>13223.12</v>
      </c>
      <c r="F3" s="58">
        <v>0</v>
      </c>
      <c r="G3" s="58">
        <v>69391677.659999996</v>
      </c>
      <c r="H3" s="16"/>
    </row>
    <row r="4" spans="1:12" x14ac:dyDescent="0.2">
      <c r="A4" s="16" t="s">
        <v>22</v>
      </c>
      <c r="B4" s="59" t="s">
        <v>108</v>
      </c>
      <c r="C4" s="58">
        <v>1682834.88</v>
      </c>
      <c r="D4" s="58">
        <v>102040.7</v>
      </c>
      <c r="E4" s="58">
        <v>0</v>
      </c>
      <c r="F4" s="58">
        <v>102040.7</v>
      </c>
      <c r="G4" s="58">
        <v>1784875.58</v>
      </c>
      <c r="H4" s="16"/>
    </row>
    <row r="5" spans="1:12" x14ac:dyDescent="0.2">
      <c r="A5" s="16" t="s">
        <v>22</v>
      </c>
      <c r="B5" s="59" t="s">
        <v>174</v>
      </c>
      <c r="C5" s="58">
        <v>12650.62</v>
      </c>
      <c r="D5" s="58">
        <v>164606.68</v>
      </c>
      <c r="E5" s="58">
        <v>120602.69</v>
      </c>
      <c r="F5" s="58">
        <v>44003.99</v>
      </c>
      <c r="G5" s="58">
        <v>56654.61</v>
      </c>
      <c r="H5" s="16"/>
    </row>
    <row r="6" spans="1:12" x14ac:dyDescent="0.2">
      <c r="A6" s="16" t="s">
        <v>22</v>
      </c>
      <c r="B6" s="59" t="s">
        <v>175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339</v>
      </c>
      <c r="C7" s="58">
        <v>1695485.5</v>
      </c>
      <c r="D7" s="58">
        <v>266647.38</v>
      </c>
      <c r="E7" s="58">
        <v>120602.69</v>
      </c>
      <c r="F7" s="58">
        <v>146044.69</v>
      </c>
      <c r="G7" s="58">
        <v>1841530.19</v>
      </c>
      <c r="H7" s="16"/>
    </row>
    <row r="8" spans="1:12" x14ac:dyDescent="0.2">
      <c r="A8" s="16" t="s">
        <v>22</v>
      </c>
      <c r="B8" s="59" t="s">
        <v>109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110</v>
      </c>
      <c r="C9" s="58">
        <v>13223.12</v>
      </c>
      <c r="D9" s="58">
        <v>60278.85</v>
      </c>
      <c r="E9" s="58">
        <v>18988.47</v>
      </c>
      <c r="F9" s="58">
        <v>41290.379999999997</v>
      </c>
      <c r="G9" s="58">
        <v>54513.5</v>
      </c>
      <c r="H9" s="2"/>
      <c r="I9" s="52"/>
      <c r="L9" s="16"/>
    </row>
    <row r="10" spans="1:12" x14ac:dyDescent="0.2">
      <c r="A10" s="2" t="s">
        <v>51</v>
      </c>
      <c r="B10" s="59" t="s">
        <v>111</v>
      </c>
      <c r="C10" s="58">
        <v>32273.599999999999</v>
      </c>
      <c r="D10" s="58">
        <v>92700.81</v>
      </c>
      <c r="E10" s="58">
        <v>107878</v>
      </c>
      <c r="F10" s="58">
        <v>-15177.19</v>
      </c>
      <c r="G10" s="58">
        <v>17096.41</v>
      </c>
      <c r="H10" s="16"/>
      <c r="L10" s="2"/>
    </row>
    <row r="11" spans="1:12" x14ac:dyDescent="0.2">
      <c r="A11" s="29"/>
      <c r="B11" s="59" t="s">
        <v>112</v>
      </c>
      <c r="C11" s="58">
        <v>5541.65</v>
      </c>
      <c r="D11" s="58">
        <v>6407.21</v>
      </c>
      <c r="E11" s="58">
        <v>5549.85</v>
      </c>
      <c r="F11" s="58">
        <v>857.36</v>
      </c>
      <c r="G11" s="58">
        <v>6399.01</v>
      </c>
      <c r="L11" s="16"/>
    </row>
    <row r="12" spans="1:12" x14ac:dyDescent="0.2">
      <c r="A12" s="2" t="s">
        <v>24</v>
      </c>
      <c r="B12" s="59" t="s">
        <v>113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114</v>
      </c>
      <c r="C13" s="58">
        <v>268821.07</v>
      </c>
      <c r="D13" s="58">
        <v>1018.03</v>
      </c>
      <c r="E13" s="58">
        <v>32904.47</v>
      </c>
      <c r="F13" s="58">
        <v>-31886.44</v>
      </c>
      <c r="G13" s="58">
        <v>236934.63</v>
      </c>
      <c r="H13" s="2"/>
      <c r="L13" s="2"/>
    </row>
    <row r="14" spans="1:12" x14ac:dyDescent="0.2">
      <c r="A14" s="2" t="s">
        <v>24</v>
      </c>
      <c r="B14" s="59" t="s">
        <v>115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340</v>
      </c>
      <c r="C17" s="58">
        <v>71407022.599999994</v>
      </c>
      <c r="D17" s="58">
        <v>440275.4</v>
      </c>
      <c r="E17" s="58">
        <v>299146.59999999998</v>
      </c>
      <c r="F17" s="58">
        <v>141128.79999999999</v>
      </c>
      <c r="G17" s="58">
        <v>71548151.400000006</v>
      </c>
      <c r="H17" s="16"/>
    </row>
    <row r="18" spans="1:8" x14ac:dyDescent="0.2">
      <c r="A18" s="2" t="s">
        <v>33</v>
      </c>
      <c r="B18" s="57" t="s">
        <v>118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119</v>
      </c>
      <c r="C19" s="58">
        <v>13223.12</v>
      </c>
      <c r="D19" s="58">
        <v>18988.47</v>
      </c>
      <c r="E19" s="58">
        <v>60278.85</v>
      </c>
      <c r="F19" s="58">
        <v>41290.379999999997</v>
      </c>
      <c r="G19" s="58">
        <v>54513.5</v>
      </c>
    </row>
    <row r="20" spans="1:8" x14ac:dyDescent="0.2">
      <c r="A20" s="29"/>
      <c r="B20" s="59" t="s">
        <v>120</v>
      </c>
      <c r="C20" s="58">
        <v>0</v>
      </c>
      <c r="D20" s="58">
        <v>102040.7</v>
      </c>
      <c r="E20" s="58">
        <v>102040.7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51</v>
      </c>
      <c r="B22" s="59" t="s">
        <v>122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341</v>
      </c>
      <c r="C28" s="58">
        <v>13223.12</v>
      </c>
      <c r="D28" s="58">
        <v>121029.17</v>
      </c>
      <c r="E28" s="58">
        <v>162319.54999999999</v>
      </c>
      <c r="F28" s="58">
        <v>41290.379999999997</v>
      </c>
      <c r="G28" s="58">
        <v>54513.5</v>
      </c>
      <c r="H28" s="2"/>
    </row>
    <row r="29" spans="1:8" x14ac:dyDescent="0.2">
      <c r="A29" s="2" t="s">
        <v>33</v>
      </c>
      <c r="B29" s="59" t="s">
        <v>342</v>
      </c>
      <c r="C29" s="58">
        <v>71393799.480000004</v>
      </c>
      <c r="D29" s="58">
        <v>561304.56999999995</v>
      </c>
      <c r="E29" s="58">
        <v>461466.15</v>
      </c>
      <c r="F29" s="58">
        <v>99838.42</v>
      </c>
      <c r="G29" s="58">
        <v>71493637.900000006</v>
      </c>
      <c r="H29" s="2"/>
    </row>
    <row r="30" spans="1:8" x14ac:dyDescent="0.2">
      <c r="A30" s="29"/>
      <c r="B30" s="57" t="s">
        <v>128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129</v>
      </c>
      <c r="C31" s="58">
        <v>17203751.41</v>
      </c>
      <c r="D31" s="58">
        <v>-2744316.6</v>
      </c>
      <c r="E31" s="58">
        <v>204524.14</v>
      </c>
      <c r="F31" s="58">
        <v>-2948840.74</v>
      </c>
      <c r="G31" s="58">
        <v>14254910.67</v>
      </c>
    </row>
    <row r="32" spans="1:8" x14ac:dyDescent="0.2">
      <c r="A32" s="29"/>
      <c r="B32" s="59" t="s">
        <v>343</v>
      </c>
      <c r="C32" s="58">
        <v>571.4</v>
      </c>
      <c r="D32" s="58">
        <v>430.51</v>
      </c>
      <c r="E32" s="58">
        <v>58.5</v>
      </c>
      <c r="F32" s="58">
        <v>372.01</v>
      </c>
      <c r="G32" s="58">
        <v>943.41</v>
      </c>
    </row>
    <row r="33" spans="1:8" x14ac:dyDescent="0.2">
      <c r="A33" s="16" t="s">
        <v>22</v>
      </c>
      <c r="B33" s="59" t="s">
        <v>344</v>
      </c>
      <c r="C33" s="58">
        <v>-7834.3</v>
      </c>
      <c r="D33" s="58">
        <v>1195.99</v>
      </c>
      <c r="E33" s="58">
        <v>-3821.73</v>
      </c>
      <c r="F33" s="58">
        <v>5017.72</v>
      </c>
      <c r="G33" s="58">
        <v>-2816.58</v>
      </c>
      <c r="H33" s="16"/>
    </row>
    <row r="34" spans="1:8" x14ac:dyDescent="0.2">
      <c r="A34" s="16" t="s">
        <v>22</v>
      </c>
      <c r="B34" s="59" t="s">
        <v>345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346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347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348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349</v>
      </c>
      <c r="C38" s="58">
        <v>1.1000000000000001</v>
      </c>
      <c r="D38" s="58">
        <v>207.31</v>
      </c>
      <c r="E38" s="58">
        <v>0</v>
      </c>
      <c r="F38" s="58">
        <v>207.31</v>
      </c>
      <c r="G38" s="58">
        <v>208.41</v>
      </c>
      <c r="H38" s="16"/>
    </row>
    <row r="39" spans="1:8" x14ac:dyDescent="0.2">
      <c r="A39" s="2" t="s">
        <v>28</v>
      </c>
      <c r="B39" s="59" t="s">
        <v>350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51</v>
      </c>
      <c r="B40" s="59" t="s">
        <v>351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51</v>
      </c>
      <c r="B41" s="59" t="s">
        <v>352</v>
      </c>
      <c r="C41" s="58">
        <v>17196489.609999999</v>
      </c>
      <c r="D41" s="58">
        <v>-2742482.79</v>
      </c>
      <c r="E41" s="58">
        <v>200760.91</v>
      </c>
      <c r="F41" s="58">
        <v>-2943243.7</v>
      </c>
      <c r="G41" s="58">
        <v>14253245.91</v>
      </c>
      <c r="H41" s="2"/>
    </row>
    <row r="42" spans="1:8" x14ac:dyDescent="0.2">
      <c r="A42" s="31" t="s">
        <v>50</v>
      </c>
      <c r="B42" s="59" t="s">
        <v>353</v>
      </c>
      <c r="C42" s="58">
        <v>88590289.090000004</v>
      </c>
      <c r="D42" s="58">
        <v>-2181178.2200000002</v>
      </c>
      <c r="E42" s="58">
        <v>662227.06000000006</v>
      </c>
      <c r="F42" s="58">
        <v>-2843405.28</v>
      </c>
      <c r="G42" s="58">
        <v>85746883.810000002</v>
      </c>
    </row>
    <row r="43" spans="1:8" x14ac:dyDescent="0.2">
      <c r="A43" s="31" t="s">
        <v>50</v>
      </c>
      <c r="B43" s="57" t="s">
        <v>130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50</v>
      </c>
      <c r="B44" s="59" t="s">
        <v>131</v>
      </c>
      <c r="C44" s="58">
        <v>461260.79999999999</v>
      </c>
      <c r="D44" s="58">
        <v>0</v>
      </c>
      <c r="E44" s="58">
        <v>95517.09</v>
      </c>
      <c r="F44" s="58">
        <v>95517.09</v>
      </c>
      <c r="G44" s="58">
        <v>556777.89</v>
      </c>
    </row>
    <row r="45" spans="1:8" ht="15" x14ac:dyDescent="0.25">
      <c r="A45" s="26"/>
      <c r="B45" s="59" t="s">
        <v>132</v>
      </c>
      <c r="C45" s="58">
        <v>19598.02</v>
      </c>
      <c r="D45" s="58">
        <v>8.1999999999999993</v>
      </c>
      <c r="E45" s="58">
        <v>6407.21</v>
      </c>
      <c r="F45" s="58">
        <v>6399.01</v>
      </c>
      <c r="G45" s="58">
        <v>25997.03</v>
      </c>
    </row>
    <row r="46" spans="1:8" x14ac:dyDescent="0.2">
      <c r="A46" s="28" t="s">
        <v>50</v>
      </c>
      <c r="B46" s="59" t="s">
        <v>133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50</v>
      </c>
      <c r="B47" s="59" t="s">
        <v>134</v>
      </c>
      <c r="C47" s="58">
        <v>-3278.53</v>
      </c>
      <c r="D47" s="58">
        <v>41.57</v>
      </c>
      <c r="E47" s="58">
        <v>1153.2</v>
      </c>
      <c r="F47" s="58">
        <v>1111.6300000000001</v>
      </c>
      <c r="G47" s="58">
        <v>-2166.9</v>
      </c>
    </row>
    <row r="48" spans="1:8" x14ac:dyDescent="0.2">
      <c r="A48" s="28" t="s">
        <v>50</v>
      </c>
      <c r="B48" s="59" t="s">
        <v>135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50</v>
      </c>
      <c r="B49" s="59" t="s">
        <v>136</v>
      </c>
      <c r="C49" s="58">
        <v>0</v>
      </c>
      <c r="D49" s="58">
        <v>418.01</v>
      </c>
      <c r="E49" s="58">
        <v>0</v>
      </c>
      <c r="F49" s="58">
        <v>-418.01</v>
      </c>
      <c r="G49" s="58">
        <v>-418.01</v>
      </c>
    </row>
    <row r="50" spans="1:7" x14ac:dyDescent="0.2">
      <c r="A50" s="28" t="s">
        <v>50</v>
      </c>
      <c r="B50" s="59" t="s">
        <v>137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50</v>
      </c>
      <c r="B51" s="59" t="s">
        <v>138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50</v>
      </c>
      <c r="B52" s="59" t="s">
        <v>139</v>
      </c>
      <c r="C52" s="58">
        <v>-1530.36</v>
      </c>
      <c r="D52" s="58">
        <v>0</v>
      </c>
      <c r="E52" s="58">
        <v>755.32</v>
      </c>
      <c r="F52" s="58">
        <v>755.32</v>
      </c>
      <c r="G52" s="58">
        <v>-775.04</v>
      </c>
    </row>
    <row r="53" spans="1:7" x14ac:dyDescent="0.2">
      <c r="A53" s="28" t="s">
        <v>50</v>
      </c>
      <c r="B53" s="59" t="s">
        <v>140</v>
      </c>
      <c r="C53" s="58">
        <v>1184.97</v>
      </c>
      <c r="D53" s="58">
        <v>350.77</v>
      </c>
      <c r="E53" s="58">
        <v>21.93</v>
      </c>
      <c r="F53" s="58">
        <v>-328.84</v>
      </c>
      <c r="G53" s="58">
        <v>856.13</v>
      </c>
    </row>
    <row r="54" spans="1:7" x14ac:dyDescent="0.2">
      <c r="A54" s="28" t="s">
        <v>50</v>
      </c>
      <c r="B54" s="59" t="s">
        <v>141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50</v>
      </c>
      <c r="B55" s="59" t="s">
        <v>142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50</v>
      </c>
      <c r="B56" s="59" t="s">
        <v>143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50</v>
      </c>
      <c r="B57" s="59" t="s">
        <v>144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50</v>
      </c>
      <c r="B58" s="59" t="s">
        <v>145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146</v>
      </c>
      <c r="C59" s="58">
        <v>14.08</v>
      </c>
      <c r="D59" s="58">
        <v>0</v>
      </c>
      <c r="E59" s="58">
        <v>4.4400000000000004</v>
      </c>
      <c r="F59" s="58">
        <v>4.4400000000000004</v>
      </c>
      <c r="G59" s="58">
        <v>18.52</v>
      </c>
    </row>
    <row r="60" spans="1:7" x14ac:dyDescent="0.2">
      <c r="A60" s="28" t="s">
        <v>50</v>
      </c>
      <c r="B60" s="59" t="s">
        <v>147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50</v>
      </c>
      <c r="B61" s="59" t="s">
        <v>148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50</v>
      </c>
      <c r="B62" s="59" t="s">
        <v>149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50</v>
      </c>
      <c r="B63" s="59" t="s">
        <v>354</v>
      </c>
      <c r="C63" s="58">
        <v>477249</v>
      </c>
      <c r="D63" s="58">
        <v>818.55</v>
      </c>
      <c r="E63" s="58">
        <v>103859.19</v>
      </c>
      <c r="F63" s="58">
        <v>103040.64</v>
      </c>
      <c r="G63" s="58">
        <v>580289.64</v>
      </c>
    </row>
    <row r="64" spans="1:7" x14ac:dyDescent="0.2">
      <c r="A64" s="28" t="s">
        <v>50</v>
      </c>
      <c r="B64" s="57" t="s">
        <v>150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50</v>
      </c>
      <c r="B65" s="59" t="s">
        <v>151</v>
      </c>
      <c r="C65" s="58">
        <v>142809.76</v>
      </c>
      <c r="D65" s="58">
        <v>0</v>
      </c>
      <c r="E65" s="58">
        <v>0</v>
      </c>
      <c r="F65" s="58">
        <v>0</v>
      </c>
      <c r="G65" s="58">
        <v>142809.76</v>
      </c>
    </row>
    <row r="66" spans="1:7" x14ac:dyDescent="0.2">
      <c r="A66" s="28" t="s">
        <v>50</v>
      </c>
      <c r="B66" s="59" t="s">
        <v>152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50</v>
      </c>
      <c r="B67" s="59" t="s">
        <v>153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50</v>
      </c>
      <c r="B68" s="59" t="s">
        <v>154</v>
      </c>
      <c r="C68" s="58">
        <v>27539.16</v>
      </c>
      <c r="D68" s="58">
        <v>3202.22</v>
      </c>
      <c r="E68" s="58">
        <v>0</v>
      </c>
      <c r="F68" s="58">
        <v>3202.22</v>
      </c>
      <c r="G68" s="58">
        <v>30741.38</v>
      </c>
    </row>
    <row r="69" spans="1:7" x14ac:dyDescent="0.2">
      <c r="A69" s="28" t="s">
        <v>50</v>
      </c>
      <c r="B69" s="59" t="s">
        <v>155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50</v>
      </c>
      <c r="B70" s="59" t="s">
        <v>355</v>
      </c>
      <c r="C70" s="58">
        <v>170348.92</v>
      </c>
      <c r="D70" s="58">
        <v>3202.22</v>
      </c>
      <c r="E70" s="58">
        <v>0</v>
      </c>
      <c r="F70" s="58">
        <v>3202.22</v>
      </c>
      <c r="G70" s="58">
        <v>173551.14</v>
      </c>
    </row>
    <row r="71" spans="1:7" ht="15" x14ac:dyDescent="0.25">
      <c r="A71" s="26"/>
      <c r="B71" s="59" t="s">
        <v>356</v>
      </c>
      <c r="C71" s="58">
        <v>306900.08</v>
      </c>
      <c r="D71" s="58">
        <v>4020.77</v>
      </c>
      <c r="E71" s="58">
        <v>103859.19</v>
      </c>
      <c r="F71" s="58">
        <v>99838.42</v>
      </c>
      <c r="G71" s="58">
        <v>406738.5</v>
      </c>
    </row>
    <row r="72" spans="1:7" x14ac:dyDescent="0.2">
      <c r="A72" s="28" t="s">
        <v>50</v>
      </c>
      <c r="B72" s="57" t="s">
        <v>156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50</v>
      </c>
      <c r="B73" s="59" t="s">
        <v>157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50</v>
      </c>
      <c r="B74" s="59" t="s">
        <v>357</v>
      </c>
      <c r="C74" s="58">
        <v>306900.08</v>
      </c>
      <c r="D74" s="58">
        <v>4020.77</v>
      </c>
      <c r="E74" s="58">
        <v>103859.19</v>
      </c>
      <c r="F74" s="58">
        <v>99838.42</v>
      </c>
      <c r="G74" s="58">
        <v>406738.5</v>
      </c>
    </row>
    <row r="75" spans="1:7" ht="15" x14ac:dyDescent="0.25">
      <c r="A75" s="26"/>
      <c r="B75" s="59" t="s">
        <v>158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50</v>
      </c>
      <c r="B76" s="59" t="s">
        <v>159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50</v>
      </c>
      <c r="B77" s="59" t="s">
        <v>160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50</v>
      </c>
      <c r="B78" s="59" t="s">
        <v>161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50</v>
      </c>
      <c r="B79" s="59" t="s">
        <v>162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50</v>
      </c>
      <c r="B80" s="59" t="s">
        <v>163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50</v>
      </c>
      <c r="B81" s="59" t="s">
        <v>164</v>
      </c>
      <c r="C81" s="58">
        <v>205379.99</v>
      </c>
      <c r="D81" s="58">
        <v>0</v>
      </c>
      <c r="E81" s="58">
        <v>60278.85</v>
      </c>
      <c r="F81" s="58">
        <v>60278.85</v>
      </c>
      <c r="G81" s="58">
        <v>265658.84000000003</v>
      </c>
    </row>
    <row r="82" spans="1:7" x14ac:dyDescent="0.2">
      <c r="A82" s="28" t="s">
        <v>50</v>
      </c>
      <c r="B82" s="59" t="s">
        <v>165</v>
      </c>
      <c r="C82" s="58">
        <v>-205379.99</v>
      </c>
      <c r="D82" s="58">
        <v>60278.85</v>
      </c>
      <c r="E82" s="58">
        <v>0</v>
      </c>
      <c r="F82" s="58">
        <v>-60278.85</v>
      </c>
      <c r="G82" s="58">
        <v>-265658.84000000003</v>
      </c>
    </row>
    <row r="83" spans="1:7" x14ac:dyDescent="0.2">
      <c r="A83" s="28" t="s">
        <v>50</v>
      </c>
      <c r="B83" s="59" t="s">
        <v>358</v>
      </c>
      <c r="C83" s="58">
        <v>0</v>
      </c>
      <c r="D83" s="58">
        <v>60278.85</v>
      </c>
      <c r="E83" s="58">
        <v>60278.85</v>
      </c>
      <c r="F83" s="58">
        <v>0</v>
      </c>
      <c r="G83" s="58">
        <v>0</v>
      </c>
    </row>
    <row r="84" spans="1:7" x14ac:dyDescent="0.2">
      <c r="A84" s="28" t="s">
        <v>50</v>
      </c>
      <c r="B84" s="59" t="s">
        <v>166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50</v>
      </c>
      <c r="B85" s="59" t="s">
        <v>167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50</v>
      </c>
      <c r="B86" s="59" t="s">
        <v>359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50</v>
      </c>
      <c r="B87" s="59" t="s">
        <v>168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50</v>
      </c>
      <c r="B88" s="59" t="s">
        <v>169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50</v>
      </c>
      <c r="B89" s="59" t="s">
        <v>170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50</v>
      </c>
      <c r="B90" s="59" t="s">
        <v>171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50</v>
      </c>
      <c r="B91" s="59" t="s">
        <v>172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50</v>
      </c>
      <c r="B92" s="59" t="s">
        <v>360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50</v>
      </c>
      <c r="B93" s="59" t="s">
        <v>361</v>
      </c>
      <c r="C93" s="58">
        <v>71393799.480000004</v>
      </c>
      <c r="D93" s="58">
        <v>64299.62</v>
      </c>
      <c r="E93" s="58">
        <v>164138.04</v>
      </c>
      <c r="F93" s="58">
        <v>99838.42</v>
      </c>
      <c r="G93" s="58">
        <v>71493637.900000006</v>
      </c>
    </row>
    <row r="94" spans="1:7" ht="15" x14ac:dyDescent="0.25">
      <c r="A94" s="26"/>
      <c r="B94" s="59" t="s">
        <v>173</v>
      </c>
      <c r="C94" s="58">
        <v>17196489.609999999</v>
      </c>
      <c r="D94" s="58">
        <v>200760.91</v>
      </c>
      <c r="E94" s="58">
        <v>-2742482.79</v>
      </c>
      <c r="F94" s="58">
        <v>-2943243.7</v>
      </c>
      <c r="G94" s="58">
        <v>14253245.91</v>
      </c>
    </row>
    <row r="95" spans="1:7" x14ac:dyDescent="0.2">
      <c r="A95" s="28" t="s">
        <v>50</v>
      </c>
      <c r="B95" s="59" t="s">
        <v>362</v>
      </c>
      <c r="C95" s="58">
        <v>88590289.090000004</v>
      </c>
      <c r="D95" s="58">
        <v>265060.53000000003</v>
      </c>
      <c r="E95" s="58">
        <v>-2578344.75</v>
      </c>
      <c r="F95" s="58">
        <v>-2843405.28</v>
      </c>
      <c r="G95" s="58">
        <v>85746883.810000002</v>
      </c>
    </row>
    <row r="96" spans="1:7" x14ac:dyDescent="0.2">
      <c r="A96" s="28" t="s">
        <v>50</v>
      </c>
      <c r="B96" s="59" t="s">
        <v>363</v>
      </c>
      <c r="C96" s="58">
        <v>71407022.599999994</v>
      </c>
      <c r="D96" s="58">
        <v>440275.4</v>
      </c>
      <c r="E96" s="58">
        <v>299146.59999999998</v>
      </c>
      <c r="F96" s="58">
        <v>141128.79999999999</v>
      </c>
      <c r="G96" s="58">
        <v>71548151.400000006</v>
      </c>
    </row>
    <row r="97" spans="1:7" x14ac:dyDescent="0.2">
      <c r="A97" s="28" t="s">
        <v>50</v>
      </c>
      <c r="B97" s="59" t="s">
        <v>364</v>
      </c>
      <c r="C97" s="58">
        <v>13223.12</v>
      </c>
      <c r="D97" s="58">
        <v>121029.17</v>
      </c>
      <c r="E97" s="58">
        <v>162319.54999999999</v>
      </c>
      <c r="F97" s="58">
        <v>41290.379999999997</v>
      </c>
      <c r="G97" s="58">
        <v>54513.5</v>
      </c>
    </row>
    <row r="98" spans="1:7" x14ac:dyDescent="0.2">
      <c r="A98" s="28" t="s">
        <v>50</v>
      </c>
      <c r="B98" s="59" t="s">
        <v>365</v>
      </c>
      <c r="C98" s="58">
        <v>71393799.480000004</v>
      </c>
      <c r="D98" s="58">
        <v>64299.62</v>
      </c>
      <c r="E98" s="58">
        <v>164138.04</v>
      </c>
      <c r="F98" s="58">
        <v>99838.42</v>
      </c>
      <c r="G98" s="58">
        <v>71493637.900000006</v>
      </c>
    </row>
    <row r="99" spans="1:7" x14ac:dyDescent="0.2">
      <c r="A99" s="28" t="s">
        <v>50</v>
      </c>
      <c r="B99" s="59" t="s">
        <v>366</v>
      </c>
      <c r="C99" s="58">
        <v>0</v>
      </c>
      <c r="D99" s="58">
        <v>-1916117.69</v>
      </c>
      <c r="E99" s="58">
        <v>-1916117.69</v>
      </c>
      <c r="F99" s="58">
        <v>0</v>
      </c>
      <c r="G99" s="58">
        <v>0</v>
      </c>
    </row>
    <row r="100" spans="1:7" x14ac:dyDescent="0.2">
      <c r="A100" s="28" t="s">
        <v>50</v>
      </c>
      <c r="B100" s="59" t="s">
        <v>367</v>
      </c>
      <c r="C100" s="58">
        <v>88283652.769999996</v>
      </c>
      <c r="D100" s="58">
        <v>-2462612.29</v>
      </c>
      <c r="E100" s="58">
        <v>334586.71999999997</v>
      </c>
      <c r="F100" s="58">
        <v>-2797199.01</v>
      </c>
      <c r="G100" s="58">
        <v>85486453.760000005</v>
      </c>
    </row>
    <row r="101" spans="1:7" x14ac:dyDescent="0.2">
      <c r="A101" s="28" t="s">
        <v>50</v>
      </c>
      <c r="B101" s="59" t="s">
        <v>368</v>
      </c>
      <c r="C101" s="58">
        <v>88590289.090000004</v>
      </c>
      <c r="D101" s="58">
        <v>-2181178.2200000002</v>
      </c>
      <c r="E101" s="58">
        <v>662227.06000000006</v>
      </c>
      <c r="F101" s="58">
        <v>-2843405.28</v>
      </c>
      <c r="G101" s="58">
        <v>85746883.810000002</v>
      </c>
    </row>
    <row r="102" spans="1:7" x14ac:dyDescent="0.2">
      <c r="A102" s="28" t="s">
        <v>50</v>
      </c>
      <c r="B102" s="59" t="s">
        <v>369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50</v>
      </c>
      <c r="B103" s="59" t="s">
        <v>370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50</v>
      </c>
      <c r="B104" s="59" t="s">
        <v>371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50</v>
      </c>
      <c r="B105" s="59" t="s">
        <v>372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67</v>
      </c>
      <c r="B1" s="60" t="s">
        <v>68</v>
      </c>
      <c r="C1" s="60" t="s">
        <v>69</v>
      </c>
      <c r="D1" s="54" t="s">
        <v>70</v>
      </c>
      <c r="E1" s="54" t="s">
        <v>71</v>
      </c>
      <c r="F1" s="54" t="s">
        <v>72</v>
      </c>
      <c r="G1" s="54" t="s">
        <v>73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54" t="s">
        <v>79</v>
      </c>
    </row>
    <row r="2" spans="1:13" x14ac:dyDescent="0.2">
      <c r="A2" t="s">
        <v>176</v>
      </c>
      <c r="B2" s="61" t="s">
        <v>177</v>
      </c>
      <c r="C2" s="61" t="s">
        <v>178</v>
      </c>
      <c r="D2" t="s">
        <v>179</v>
      </c>
      <c r="E2">
        <v>1900</v>
      </c>
      <c r="F2">
        <v>1236994.18</v>
      </c>
      <c r="G2">
        <v>546.4</v>
      </c>
      <c r="H2">
        <v>1038160</v>
      </c>
      <c r="I2">
        <v>1236994.18</v>
      </c>
      <c r="J2">
        <v>546.4</v>
      </c>
      <c r="K2">
        <v>1038160</v>
      </c>
      <c r="L2" t="s">
        <v>180</v>
      </c>
      <c r="M2" s="37">
        <v>44926</v>
      </c>
    </row>
    <row r="3" spans="1:13" x14ac:dyDescent="0.2">
      <c r="A3" t="s">
        <v>176</v>
      </c>
      <c r="B3" s="61" t="s">
        <v>181</v>
      </c>
      <c r="C3" s="61" t="s">
        <v>182</v>
      </c>
      <c r="D3" t="s">
        <v>183</v>
      </c>
      <c r="E3">
        <v>28780</v>
      </c>
      <c r="F3">
        <v>1391750.35</v>
      </c>
      <c r="G3">
        <v>58.32</v>
      </c>
      <c r="H3">
        <v>1678449.6</v>
      </c>
      <c r="I3">
        <v>1391750.35</v>
      </c>
      <c r="J3">
        <v>58.32</v>
      </c>
      <c r="K3">
        <v>1678449.6</v>
      </c>
      <c r="L3" t="s">
        <v>180</v>
      </c>
      <c r="M3" s="37">
        <v>44926</v>
      </c>
    </row>
    <row r="4" spans="1:13" x14ac:dyDescent="0.2">
      <c r="A4" t="s">
        <v>176</v>
      </c>
      <c r="B4" s="61" t="s">
        <v>184</v>
      </c>
      <c r="C4" s="61" t="s">
        <v>185</v>
      </c>
      <c r="D4" t="s">
        <v>186</v>
      </c>
      <c r="E4">
        <v>17100</v>
      </c>
      <c r="F4">
        <v>2076325.17</v>
      </c>
      <c r="G4">
        <v>122.13</v>
      </c>
      <c r="H4">
        <v>2088423</v>
      </c>
      <c r="I4">
        <v>2076325.17</v>
      </c>
      <c r="J4">
        <v>122.13</v>
      </c>
      <c r="K4">
        <v>2088423</v>
      </c>
      <c r="L4" t="s">
        <v>180</v>
      </c>
      <c r="M4" s="37">
        <v>44926</v>
      </c>
    </row>
    <row r="5" spans="1:13" x14ac:dyDescent="0.2">
      <c r="A5" t="s">
        <v>176</v>
      </c>
      <c r="B5" s="61" t="s">
        <v>187</v>
      </c>
      <c r="C5" s="61" t="s">
        <v>188</v>
      </c>
      <c r="D5" t="s">
        <v>189</v>
      </c>
      <c r="E5">
        <v>32061</v>
      </c>
      <c r="F5">
        <v>2064087.18</v>
      </c>
      <c r="G5">
        <v>86.13</v>
      </c>
      <c r="H5">
        <v>2761413.93</v>
      </c>
      <c r="I5">
        <v>2064087.18</v>
      </c>
      <c r="J5">
        <v>86.13</v>
      </c>
      <c r="K5">
        <v>2761413.93</v>
      </c>
      <c r="L5" t="s">
        <v>180</v>
      </c>
      <c r="M5" s="37">
        <v>44926</v>
      </c>
    </row>
    <row r="6" spans="1:13" x14ac:dyDescent="0.2">
      <c r="A6" t="s">
        <v>176</v>
      </c>
      <c r="B6" s="61" t="s">
        <v>190</v>
      </c>
      <c r="C6" s="61">
        <v>2181334</v>
      </c>
      <c r="D6" t="s">
        <v>191</v>
      </c>
      <c r="E6">
        <v>17792</v>
      </c>
      <c r="F6">
        <v>1897694.72</v>
      </c>
      <c r="G6">
        <v>126.16</v>
      </c>
      <c r="H6">
        <v>2244638.7200000002</v>
      </c>
      <c r="I6">
        <v>1897694.72</v>
      </c>
      <c r="J6">
        <v>126.16</v>
      </c>
      <c r="K6">
        <v>2244638.7200000002</v>
      </c>
      <c r="L6" t="s">
        <v>180</v>
      </c>
      <c r="M6" s="37">
        <v>44926</v>
      </c>
    </row>
    <row r="7" spans="1:13" x14ac:dyDescent="0.2">
      <c r="A7" t="s">
        <v>176</v>
      </c>
      <c r="B7" s="61">
        <v>124765108</v>
      </c>
      <c r="C7" s="61">
        <v>2125097</v>
      </c>
      <c r="D7" t="s">
        <v>192</v>
      </c>
      <c r="E7">
        <v>44304</v>
      </c>
      <c r="F7">
        <v>896269.92</v>
      </c>
      <c r="G7">
        <v>19.34</v>
      </c>
      <c r="H7">
        <v>856839.36</v>
      </c>
      <c r="I7">
        <v>896269.92</v>
      </c>
      <c r="J7">
        <v>19.34</v>
      </c>
      <c r="K7">
        <v>856839.36</v>
      </c>
      <c r="L7" t="s">
        <v>180</v>
      </c>
      <c r="M7" s="37">
        <v>44926</v>
      </c>
    </row>
    <row r="8" spans="1:13" x14ac:dyDescent="0.2">
      <c r="A8" t="s">
        <v>176</v>
      </c>
      <c r="B8" s="61" t="s">
        <v>193</v>
      </c>
      <c r="C8" s="61">
        <v>2311614</v>
      </c>
      <c r="D8" t="s">
        <v>194</v>
      </c>
      <c r="E8">
        <v>14386</v>
      </c>
      <c r="F8">
        <v>1766169.22</v>
      </c>
      <c r="G8">
        <v>164.04</v>
      </c>
      <c r="H8">
        <v>2359879.44</v>
      </c>
      <c r="I8">
        <v>1766169.22</v>
      </c>
      <c r="J8">
        <v>164.04</v>
      </c>
      <c r="K8">
        <v>2359879.44</v>
      </c>
      <c r="L8" t="s">
        <v>180</v>
      </c>
      <c r="M8" s="37">
        <v>44926</v>
      </c>
    </row>
    <row r="9" spans="1:13" x14ac:dyDescent="0.2">
      <c r="A9" t="s">
        <v>176</v>
      </c>
      <c r="B9" s="61" t="s">
        <v>195</v>
      </c>
      <c r="C9" s="61" t="s">
        <v>196</v>
      </c>
      <c r="D9" t="s">
        <v>197</v>
      </c>
      <c r="E9">
        <v>13935</v>
      </c>
      <c r="F9">
        <v>1556400.15</v>
      </c>
      <c r="G9">
        <v>214.22</v>
      </c>
      <c r="H9">
        <v>2985155.7</v>
      </c>
      <c r="I9">
        <v>1556400.15</v>
      </c>
      <c r="J9">
        <v>214.22</v>
      </c>
      <c r="K9">
        <v>2985155.7</v>
      </c>
      <c r="L9" t="s">
        <v>180</v>
      </c>
      <c r="M9" s="37">
        <v>44926</v>
      </c>
    </row>
    <row r="10" spans="1:13" x14ac:dyDescent="0.2">
      <c r="A10" t="s">
        <v>176</v>
      </c>
      <c r="B10" s="61">
        <v>398438408</v>
      </c>
      <c r="C10" s="61" t="s">
        <v>198</v>
      </c>
      <c r="D10" t="s">
        <v>199</v>
      </c>
      <c r="E10">
        <v>95470</v>
      </c>
      <c r="F10">
        <v>1633816.15</v>
      </c>
      <c r="G10">
        <v>8.5</v>
      </c>
      <c r="H10">
        <v>811495</v>
      </c>
      <c r="I10">
        <v>1633816.15</v>
      </c>
      <c r="J10">
        <v>8.5</v>
      </c>
      <c r="K10">
        <v>811495</v>
      </c>
      <c r="L10" t="s">
        <v>180</v>
      </c>
      <c r="M10" s="37">
        <v>44926</v>
      </c>
    </row>
    <row r="11" spans="1:13" x14ac:dyDescent="0.2">
      <c r="A11" t="s">
        <v>176</v>
      </c>
      <c r="B11" s="61" t="s">
        <v>200</v>
      </c>
      <c r="C11" s="61" t="s">
        <v>201</v>
      </c>
      <c r="D11" t="s">
        <v>202</v>
      </c>
      <c r="E11">
        <v>29302</v>
      </c>
      <c r="F11">
        <v>1677539.5</v>
      </c>
      <c r="G11">
        <v>58.34</v>
      </c>
      <c r="H11">
        <v>1709478.68</v>
      </c>
      <c r="I11">
        <v>1677539.5</v>
      </c>
      <c r="J11">
        <v>58.34</v>
      </c>
      <c r="K11">
        <v>1709478.68</v>
      </c>
      <c r="L11" t="s">
        <v>180</v>
      </c>
      <c r="M11" s="37">
        <v>44926</v>
      </c>
    </row>
    <row r="12" spans="1:13" x14ac:dyDescent="0.2">
      <c r="A12" t="s">
        <v>176</v>
      </c>
      <c r="B12" s="61" t="s">
        <v>203</v>
      </c>
      <c r="C12" s="61" t="s">
        <v>204</v>
      </c>
      <c r="D12" t="s">
        <v>205</v>
      </c>
      <c r="E12">
        <v>8526</v>
      </c>
      <c r="F12">
        <v>1127819.28</v>
      </c>
      <c r="G12">
        <v>194.25</v>
      </c>
      <c r="H12">
        <v>1656175.5</v>
      </c>
      <c r="I12">
        <v>1127819.28</v>
      </c>
      <c r="J12">
        <v>194.25</v>
      </c>
      <c r="K12">
        <v>1656175.5</v>
      </c>
      <c r="L12" t="s">
        <v>180</v>
      </c>
      <c r="M12" s="37">
        <v>44926</v>
      </c>
    </row>
    <row r="13" spans="1:13" x14ac:dyDescent="0.2">
      <c r="A13" t="s">
        <v>176</v>
      </c>
      <c r="B13" s="61">
        <v>539439109</v>
      </c>
      <c r="C13" s="61">
        <v>2544346</v>
      </c>
      <c r="D13" t="s">
        <v>206</v>
      </c>
      <c r="E13">
        <v>500000</v>
      </c>
      <c r="F13">
        <v>1494260.1</v>
      </c>
      <c r="G13">
        <v>2.2000000000000002</v>
      </c>
      <c r="H13">
        <v>1100000</v>
      </c>
      <c r="I13">
        <v>1494260.1</v>
      </c>
      <c r="J13">
        <v>2.2000000000000002</v>
      </c>
      <c r="K13">
        <v>1100000</v>
      </c>
      <c r="L13" t="s">
        <v>180</v>
      </c>
      <c r="M13" s="37">
        <v>44926</v>
      </c>
    </row>
    <row r="14" spans="1:13" x14ac:dyDescent="0.2">
      <c r="A14" t="s">
        <v>176</v>
      </c>
      <c r="B14" s="61" t="s">
        <v>207</v>
      </c>
      <c r="C14" s="61" t="s">
        <v>208</v>
      </c>
      <c r="D14" t="s">
        <v>209</v>
      </c>
      <c r="E14">
        <v>29590</v>
      </c>
      <c r="F14">
        <v>997183</v>
      </c>
      <c r="G14">
        <v>62.25</v>
      </c>
      <c r="H14">
        <v>1841977.5</v>
      </c>
      <c r="I14">
        <v>997183</v>
      </c>
      <c r="J14">
        <v>62.25</v>
      </c>
      <c r="K14">
        <v>1841977.5</v>
      </c>
      <c r="L14" t="s">
        <v>180</v>
      </c>
      <c r="M14" s="37">
        <v>44926</v>
      </c>
    </row>
    <row r="15" spans="1:13" x14ac:dyDescent="0.2">
      <c r="A15" t="s">
        <v>176</v>
      </c>
      <c r="B15" s="61">
        <v>654902204</v>
      </c>
      <c r="C15" s="61">
        <v>2640891</v>
      </c>
      <c r="D15" t="s">
        <v>210</v>
      </c>
      <c r="E15">
        <v>330000</v>
      </c>
      <c r="F15">
        <v>1048872</v>
      </c>
      <c r="G15">
        <v>4.6399999999999997</v>
      </c>
      <c r="H15">
        <v>1531200</v>
      </c>
      <c r="I15">
        <v>1048872</v>
      </c>
      <c r="J15">
        <v>4.6399999999999997</v>
      </c>
      <c r="K15">
        <v>1531200</v>
      </c>
      <c r="L15" t="s">
        <v>180</v>
      </c>
      <c r="M15" s="37">
        <v>44926</v>
      </c>
    </row>
    <row r="16" spans="1:13" x14ac:dyDescent="0.2">
      <c r="A16" t="s">
        <v>176</v>
      </c>
      <c r="B16" s="61">
        <v>686330101</v>
      </c>
      <c r="C16" s="61">
        <v>2402444</v>
      </c>
      <c r="D16" t="s">
        <v>211</v>
      </c>
      <c r="E16">
        <v>33866</v>
      </c>
      <c r="F16">
        <v>2601768.79</v>
      </c>
      <c r="G16">
        <v>80.52</v>
      </c>
      <c r="H16">
        <v>2726890.32</v>
      </c>
      <c r="I16">
        <v>2601768.79</v>
      </c>
      <c r="J16">
        <v>80.52</v>
      </c>
      <c r="K16">
        <v>2726890.32</v>
      </c>
      <c r="L16" t="s">
        <v>180</v>
      </c>
      <c r="M16" s="37">
        <v>44926</v>
      </c>
    </row>
    <row r="17" spans="1:13" x14ac:dyDescent="0.2">
      <c r="A17" t="s">
        <v>176</v>
      </c>
      <c r="B17" s="61">
        <v>683715106</v>
      </c>
      <c r="C17" s="61">
        <v>2655657</v>
      </c>
      <c r="D17" t="s">
        <v>212</v>
      </c>
      <c r="E17">
        <v>41898</v>
      </c>
      <c r="F17">
        <v>1457212.44</v>
      </c>
      <c r="G17">
        <v>29.64</v>
      </c>
      <c r="H17">
        <v>1241856.72</v>
      </c>
      <c r="I17">
        <v>1457212.44</v>
      </c>
      <c r="J17">
        <v>29.64</v>
      </c>
      <c r="K17">
        <v>1241856.72</v>
      </c>
      <c r="L17" t="s">
        <v>180</v>
      </c>
      <c r="M17" s="37">
        <v>44926</v>
      </c>
    </row>
    <row r="18" spans="1:13" x14ac:dyDescent="0.2">
      <c r="A18" t="s">
        <v>176</v>
      </c>
      <c r="B18" s="61">
        <v>705015105</v>
      </c>
      <c r="C18" s="61">
        <v>2704485</v>
      </c>
      <c r="D18" t="s">
        <v>213</v>
      </c>
      <c r="E18">
        <v>200000</v>
      </c>
      <c r="F18">
        <v>2010060</v>
      </c>
      <c r="G18">
        <v>11.27</v>
      </c>
      <c r="H18">
        <v>2254000</v>
      </c>
      <c r="I18">
        <v>2010060</v>
      </c>
      <c r="J18">
        <v>11.27</v>
      </c>
      <c r="K18">
        <v>2254000</v>
      </c>
      <c r="L18" t="s">
        <v>180</v>
      </c>
      <c r="M18" s="37">
        <v>44926</v>
      </c>
    </row>
    <row r="19" spans="1:13" x14ac:dyDescent="0.2">
      <c r="A19" t="s">
        <v>176</v>
      </c>
      <c r="B19" s="61">
        <v>803054204</v>
      </c>
      <c r="C19" s="61">
        <v>2775135</v>
      </c>
      <c r="D19" t="s">
        <v>214</v>
      </c>
      <c r="E19">
        <v>11024</v>
      </c>
      <c r="F19">
        <v>1139109.92</v>
      </c>
      <c r="G19">
        <v>103.19</v>
      </c>
      <c r="H19">
        <v>1137566.56</v>
      </c>
      <c r="I19">
        <v>1139109.92</v>
      </c>
      <c r="J19">
        <v>103.19</v>
      </c>
      <c r="K19">
        <v>1137566.56</v>
      </c>
      <c r="L19" t="s">
        <v>180</v>
      </c>
      <c r="M19" s="37">
        <v>44926</v>
      </c>
    </row>
    <row r="20" spans="1:13" x14ac:dyDescent="0.2">
      <c r="A20" t="s">
        <v>176</v>
      </c>
      <c r="B20" s="61" t="s">
        <v>215</v>
      </c>
      <c r="C20" s="61" t="s">
        <v>216</v>
      </c>
      <c r="D20" t="s">
        <v>217</v>
      </c>
      <c r="E20">
        <v>32800</v>
      </c>
      <c r="F20">
        <v>927951.35999999999</v>
      </c>
      <c r="G20">
        <v>34.71</v>
      </c>
      <c r="H20">
        <v>1138488</v>
      </c>
      <c r="I20">
        <v>927951.35999999999</v>
      </c>
      <c r="J20">
        <v>34.71</v>
      </c>
      <c r="K20">
        <v>1138488</v>
      </c>
      <c r="L20" t="s">
        <v>180</v>
      </c>
      <c r="M20" s="37">
        <v>44926</v>
      </c>
    </row>
    <row r="21" spans="1:13" x14ac:dyDescent="0.2">
      <c r="A21" t="s">
        <v>176</v>
      </c>
      <c r="B21" s="61" t="s">
        <v>218</v>
      </c>
      <c r="C21" s="61">
        <v>2615565</v>
      </c>
      <c r="D21" t="s">
        <v>219</v>
      </c>
      <c r="E21">
        <v>82948</v>
      </c>
      <c r="F21">
        <v>3266980.89</v>
      </c>
      <c r="G21">
        <v>26.89</v>
      </c>
      <c r="H21">
        <v>2230471.7200000002</v>
      </c>
      <c r="I21">
        <v>3266980.89</v>
      </c>
      <c r="J21">
        <v>26.89</v>
      </c>
      <c r="K21">
        <v>2230471.7200000002</v>
      </c>
      <c r="L21" t="s">
        <v>180</v>
      </c>
      <c r="M21" s="37">
        <v>44926</v>
      </c>
    </row>
    <row r="22" spans="1:13" x14ac:dyDescent="0.2">
      <c r="A22" t="s">
        <v>176</v>
      </c>
      <c r="B22" s="61">
        <v>835699307</v>
      </c>
      <c r="C22" s="61">
        <v>2821481</v>
      </c>
      <c r="D22" t="s">
        <v>220</v>
      </c>
      <c r="E22">
        <v>53325</v>
      </c>
      <c r="F22">
        <v>2584662.75</v>
      </c>
      <c r="G22">
        <v>76.28</v>
      </c>
      <c r="H22">
        <v>4067631</v>
      </c>
      <c r="I22">
        <v>2584662.75</v>
      </c>
      <c r="J22">
        <v>76.28</v>
      </c>
      <c r="K22">
        <v>4067631</v>
      </c>
      <c r="L22" t="s">
        <v>180</v>
      </c>
      <c r="M22" s="37">
        <v>44926</v>
      </c>
    </row>
    <row r="23" spans="1:13" x14ac:dyDescent="0.2">
      <c r="A23" t="s">
        <v>176</v>
      </c>
      <c r="B23" s="61">
        <v>861012102</v>
      </c>
      <c r="C23" s="61">
        <v>2430025</v>
      </c>
      <c r="D23" t="s">
        <v>221</v>
      </c>
      <c r="E23">
        <v>113114</v>
      </c>
      <c r="F23">
        <v>1635216.25</v>
      </c>
      <c r="G23">
        <v>35.57</v>
      </c>
      <c r="H23">
        <v>4023464.98</v>
      </c>
      <c r="I23">
        <v>1635216.25</v>
      </c>
      <c r="J23">
        <v>35.57</v>
      </c>
      <c r="K23">
        <v>4023464.98</v>
      </c>
      <c r="L23" t="s">
        <v>180</v>
      </c>
      <c r="M23" s="37">
        <v>44926</v>
      </c>
    </row>
    <row r="24" spans="1:13" x14ac:dyDescent="0.2">
      <c r="A24" t="s">
        <v>176</v>
      </c>
      <c r="B24" s="61">
        <v>878742204</v>
      </c>
      <c r="C24" s="61">
        <v>2124533</v>
      </c>
      <c r="D24" t="s">
        <v>222</v>
      </c>
      <c r="E24">
        <v>35702</v>
      </c>
      <c r="F24">
        <v>797582.68</v>
      </c>
      <c r="G24">
        <v>37.82</v>
      </c>
      <c r="H24">
        <v>1350249.64</v>
      </c>
      <c r="I24">
        <v>797582.68</v>
      </c>
      <c r="J24">
        <v>37.82</v>
      </c>
      <c r="K24">
        <v>1350249.64</v>
      </c>
      <c r="L24" t="s">
        <v>180</v>
      </c>
      <c r="M24" s="37">
        <v>44926</v>
      </c>
    </row>
    <row r="25" spans="1:13" x14ac:dyDescent="0.2">
      <c r="A25" t="s">
        <v>176</v>
      </c>
      <c r="B25" s="61">
        <v>294821608</v>
      </c>
      <c r="C25" s="61">
        <v>2031730</v>
      </c>
      <c r="D25" t="s">
        <v>223</v>
      </c>
      <c r="E25">
        <v>98693</v>
      </c>
      <c r="F25">
        <v>817612.62</v>
      </c>
      <c r="G25">
        <v>5.84</v>
      </c>
      <c r="H25">
        <v>576367.12</v>
      </c>
      <c r="I25">
        <v>817612.62</v>
      </c>
      <c r="J25">
        <v>5.84</v>
      </c>
      <c r="K25">
        <v>576367.12</v>
      </c>
      <c r="L25" t="s">
        <v>180</v>
      </c>
      <c r="M25" s="37">
        <v>44926</v>
      </c>
    </row>
    <row r="26" spans="1:13" x14ac:dyDescent="0.2">
      <c r="A26" t="s">
        <v>176</v>
      </c>
      <c r="B26" s="61" t="s">
        <v>224</v>
      </c>
      <c r="C26" s="61" t="s">
        <v>225</v>
      </c>
      <c r="D26" t="s">
        <v>226</v>
      </c>
      <c r="E26">
        <v>188100</v>
      </c>
      <c r="F26">
        <v>2354804.7000000002</v>
      </c>
      <c r="G26">
        <v>18.670000000000002</v>
      </c>
      <c r="H26">
        <v>3511827</v>
      </c>
      <c r="I26">
        <v>2354804.7000000002</v>
      </c>
      <c r="J26">
        <v>18.670000000000002</v>
      </c>
      <c r="K26">
        <v>3511827</v>
      </c>
      <c r="L26" t="s">
        <v>180</v>
      </c>
      <c r="M26" s="37">
        <v>44926</v>
      </c>
    </row>
    <row r="27" spans="1:13" x14ac:dyDescent="0.2">
      <c r="A27" t="s">
        <v>176</v>
      </c>
      <c r="B27" s="61" t="s">
        <v>227</v>
      </c>
      <c r="C27" s="61" t="s">
        <v>228</v>
      </c>
      <c r="D27" t="s">
        <v>229</v>
      </c>
      <c r="E27">
        <v>19000</v>
      </c>
      <c r="F27">
        <v>406993.3</v>
      </c>
      <c r="G27">
        <v>22.67</v>
      </c>
      <c r="H27">
        <v>430730</v>
      </c>
      <c r="I27">
        <v>406993.3</v>
      </c>
      <c r="J27">
        <v>22.67</v>
      </c>
      <c r="K27">
        <v>430730</v>
      </c>
      <c r="L27" t="s">
        <v>180</v>
      </c>
      <c r="M27" s="37">
        <v>44926</v>
      </c>
    </row>
    <row r="28" spans="1:13" x14ac:dyDescent="0.2">
      <c r="A28" t="s">
        <v>176</v>
      </c>
      <c r="B28" s="61" t="s">
        <v>230</v>
      </c>
      <c r="C28" s="61" t="s">
        <v>230</v>
      </c>
      <c r="D28" t="s">
        <v>231</v>
      </c>
      <c r="E28">
        <v>78815</v>
      </c>
      <c r="F28">
        <v>1972717.83</v>
      </c>
      <c r="G28">
        <v>35.85</v>
      </c>
      <c r="H28">
        <v>2825244.46</v>
      </c>
      <c r="I28">
        <v>1737082.6</v>
      </c>
      <c r="J28">
        <v>33.49</v>
      </c>
      <c r="K28">
        <v>2639908.42</v>
      </c>
      <c r="L28" t="s">
        <v>232</v>
      </c>
      <c r="M28" s="37">
        <v>44926</v>
      </c>
    </row>
    <row r="29" spans="1:13" x14ac:dyDescent="0.2">
      <c r="A29" t="s">
        <v>176</v>
      </c>
      <c r="B29" s="61">
        <v>5889505</v>
      </c>
      <c r="C29" s="61">
        <v>5889505</v>
      </c>
      <c r="D29" t="s">
        <v>233</v>
      </c>
      <c r="E29">
        <v>105988</v>
      </c>
      <c r="F29">
        <v>2187638.79</v>
      </c>
      <c r="G29">
        <v>30.43</v>
      </c>
      <c r="H29">
        <v>3224784.72</v>
      </c>
      <c r="I29">
        <v>1926331.9</v>
      </c>
      <c r="J29">
        <v>28.43</v>
      </c>
      <c r="K29">
        <v>3013238.84</v>
      </c>
      <c r="L29" t="s">
        <v>232</v>
      </c>
      <c r="M29" s="37">
        <v>44926</v>
      </c>
    </row>
    <row r="30" spans="1:13" x14ac:dyDescent="0.2">
      <c r="A30" t="s">
        <v>176</v>
      </c>
      <c r="B30" s="61">
        <v>4741844</v>
      </c>
      <c r="C30" s="61">
        <v>4741844</v>
      </c>
      <c r="D30" t="s">
        <v>234</v>
      </c>
      <c r="E30">
        <v>13484</v>
      </c>
      <c r="F30">
        <v>1384917.16</v>
      </c>
      <c r="G30">
        <v>193.6</v>
      </c>
      <c r="H30">
        <v>2610504.71</v>
      </c>
      <c r="I30">
        <v>1219492.96</v>
      </c>
      <c r="J30">
        <v>180.9</v>
      </c>
      <c r="K30">
        <v>2439255.6</v>
      </c>
      <c r="L30" t="s">
        <v>232</v>
      </c>
      <c r="M30" s="37">
        <v>44926</v>
      </c>
    </row>
    <row r="31" spans="1:13" x14ac:dyDescent="0.2">
      <c r="A31" t="s">
        <v>176</v>
      </c>
      <c r="B31" s="61" t="s">
        <v>235</v>
      </c>
      <c r="C31" s="61" t="s">
        <v>235</v>
      </c>
      <c r="D31" t="s">
        <v>236</v>
      </c>
      <c r="E31">
        <v>29538</v>
      </c>
      <c r="F31">
        <v>2462861.36</v>
      </c>
      <c r="G31">
        <v>108.79</v>
      </c>
      <c r="H31">
        <v>3213332.3</v>
      </c>
      <c r="I31">
        <v>2168679.96</v>
      </c>
      <c r="J31">
        <v>101.65</v>
      </c>
      <c r="K31">
        <v>3002537.7</v>
      </c>
      <c r="L31" t="s">
        <v>232</v>
      </c>
      <c r="M31" s="37">
        <v>44926</v>
      </c>
    </row>
    <row r="32" spans="1:13" x14ac:dyDescent="0.2">
      <c r="A32" t="s">
        <v>176</v>
      </c>
      <c r="B32" s="61">
        <v>5999330</v>
      </c>
      <c r="C32" s="61">
        <v>5999330</v>
      </c>
      <c r="D32" t="s">
        <v>237</v>
      </c>
      <c r="E32">
        <v>9594</v>
      </c>
      <c r="F32">
        <v>1624430.3</v>
      </c>
      <c r="G32">
        <v>238.33</v>
      </c>
      <c r="H32">
        <v>2286583.69</v>
      </c>
      <c r="I32">
        <v>1433374.7</v>
      </c>
      <c r="J32">
        <v>222.7</v>
      </c>
      <c r="K32">
        <v>2136583.7999999998</v>
      </c>
      <c r="L32" t="s">
        <v>232</v>
      </c>
      <c r="M32" s="37">
        <v>44926</v>
      </c>
    </row>
    <row r="33" spans="1:13" x14ac:dyDescent="0.2">
      <c r="A33" t="s">
        <v>176</v>
      </c>
      <c r="B33" s="61">
        <v>4031879</v>
      </c>
      <c r="C33" s="61">
        <v>4031879</v>
      </c>
      <c r="D33" t="s">
        <v>238</v>
      </c>
      <c r="E33">
        <v>70020</v>
      </c>
      <c r="F33">
        <v>1503587.29</v>
      </c>
      <c r="G33">
        <v>25.68</v>
      </c>
      <c r="H33">
        <v>1798458.9</v>
      </c>
      <c r="I33">
        <v>1317999.7</v>
      </c>
      <c r="J33">
        <v>24</v>
      </c>
      <c r="K33">
        <v>1680480</v>
      </c>
      <c r="L33" t="s">
        <v>232</v>
      </c>
      <c r="M33" s="37">
        <v>44926</v>
      </c>
    </row>
    <row r="34" spans="1:13" x14ac:dyDescent="0.2">
      <c r="A34" t="s">
        <v>176</v>
      </c>
      <c r="B34" s="61">
        <v>6054603</v>
      </c>
      <c r="C34" s="61">
        <v>6054603</v>
      </c>
      <c r="D34" t="s">
        <v>239</v>
      </c>
      <c r="E34">
        <v>118200</v>
      </c>
      <c r="F34">
        <v>1242050.44</v>
      </c>
      <c r="G34">
        <v>7.18</v>
      </c>
      <c r="H34">
        <v>848703.23</v>
      </c>
      <c r="I34">
        <v>135930000</v>
      </c>
      <c r="J34">
        <v>941.4</v>
      </c>
      <c r="K34">
        <v>111273480</v>
      </c>
      <c r="L34" t="s">
        <v>240</v>
      </c>
      <c r="M34" s="37">
        <v>44926</v>
      </c>
    </row>
    <row r="35" spans="1:13" x14ac:dyDescent="0.2">
      <c r="A35" t="s">
        <v>176</v>
      </c>
      <c r="B35" s="61">
        <v>6555805</v>
      </c>
      <c r="C35" s="61">
        <v>6555805</v>
      </c>
      <c r="D35" t="s">
        <v>241</v>
      </c>
      <c r="E35">
        <v>30900</v>
      </c>
      <c r="F35">
        <v>1136444.6299999999</v>
      </c>
      <c r="G35">
        <v>23.49</v>
      </c>
      <c r="H35">
        <v>725894.29</v>
      </c>
      <c r="I35">
        <v>124372500</v>
      </c>
      <c r="J35">
        <v>3080</v>
      </c>
      <c r="K35">
        <v>95172000</v>
      </c>
      <c r="L35" t="s">
        <v>240</v>
      </c>
      <c r="M35" s="37">
        <v>44926</v>
      </c>
    </row>
    <row r="36" spans="1:13" x14ac:dyDescent="0.2">
      <c r="A36" t="s">
        <v>176</v>
      </c>
      <c r="B36" s="61">
        <v>6640682</v>
      </c>
      <c r="C36" s="61">
        <v>6640682</v>
      </c>
      <c r="D36" t="s">
        <v>242</v>
      </c>
      <c r="E36">
        <v>24200</v>
      </c>
      <c r="F36">
        <v>1373190.79</v>
      </c>
      <c r="G36">
        <v>52.16</v>
      </c>
      <c r="H36">
        <v>1262327.82</v>
      </c>
      <c r="I36">
        <v>150282000</v>
      </c>
      <c r="J36">
        <v>6839</v>
      </c>
      <c r="K36">
        <v>165503800</v>
      </c>
      <c r="L36" t="s">
        <v>240</v>
      </c>
      <c r="M36" s="37">
        <v>44926</v>
      </c>
    </row>
    <row r="37" spans="1:13" x14ac:dyDescent="0.2">
      <c r="A37" t="s">
        <v>176</v>
      </c>
      <c r="B37" s="61">
        <v>6986041</v>
      </c>
      <c r="C37" s="61">
        <v>6986041</v>
      </c>
      <c r="D37" t="s">
        <v>243</v>
      </c>
      <c r="E37">
        <v>48000</v>
      </c>
      <c r="F37">
        <v>1836424.74</v>
      </c>
      <c r="G37">
        <v>32.22</v>
      </c>
      <c r="H37">
        <v>1546792.77</v>
      </c>
      <c r="I37">
        <v>201168705</v>
      </c>
      <c r="J37">
        <v>4225</v>
      </c>
      <c r="K37">
        <v>202800000</v>
      </c>
      <c r="L37" t="s">
        <v>240</v>
      </c>
      <c r="M37" s="37">
        <v>44926</v>
      </c>
    </row>
    <row r="38" spans="1:13" x14ac:dyDescent="0.2">
      <c r="A38" t="s">
        <v>176</v>
      </c>
      <c r="B38" s="61">
        <v>7124594</v>
      </c>
      <c r="C38" s="61">
        <v>7124594</v>
      </c>
      <c r="D38" t="s">
        <v>244</v>
      </c>
      <c r="E38">
        <v>7989</v>
      </c>
      <c r="F38">
        <v>1234066.6599999999</v>
      </c>
      <c r="G38">
        <v>154.37</v>
      </c>
      <c r="H38">
        <v>1233265.1399999999</v>
      </c>
      <c r="I38">
        <v>1231104.8999999999</v>
      </c>
      <c r="J38">
        <v>142.69999999999999</v>
      </c>
      <c r="K38">
        <v>1140030.3</v>
      </c>
      <c r="L38" t="s">
        <v>245</v>
      </c>
      <c r="M38" s="37">
        <v>44926</v>
      </c>
    </row>
    <row r="39" spans="1:13" x14ac:dyDescent="0.2">
      <c r="A39" t="s">
        <v>176</v>
      </c>
      <c r="B39" s="61" t="s">
        <v>246</v>
      </c>
      <c r="C39" s="61" t="s">
        <v>246</v>
      </c>
      <c r="D39" t="s">
        <v>247</v>
      </c>
      <c r="E39">
        <v>31384</v>
      </c>
      <c r="F39">
        <v>1268763.25</v>
      </c>
      <c r="G39">
        <v>58.26</v>
      </c>
      <c r="H39">
        <v>1828583.12</v>
      </c>
      <c r="I39">
        <v>1268878.6000000001</v>
      </c>
      <c r="J39">
        <v>53.86</v>
      </c>
      <c r="K39">
        <v>1690342.24</v>
      </c>
      <c r="L39" t="s">
        <v>245</v>
      </c>
      <c r="M39" s="37">
        <v>44926</v>
      </c>
    </row>
    <row r="40" spans="1:13" x14ac:dyDescent="0.2">
      <c r="A40" t="s">
        <v>176</v>
      </c>
      <c r="B40" s="61">
        <v>7333378</v>
      </c>
      <c r="C40" s="61">
        <v>7333378</v>
      </c>
      <c r="D40" t="s">
        <v>248</v>
      </c>
      <c r="E40">
        <v>3687</v>
      </c>
      <c r="F40">
        <v>1010450.88</v>
      </c>
      <c r="G40">
        <v>490.16</v>
      </c>
      <c r="H40">
        <v>1807204.35</v>
      </c>
      <c r="I40">
        <v>1008025.8</v>
      </c>
      <c r="J40">
        <v>453.1</v>
      </c>
      <c r="K40">
        <v>1670579.7</v>
      </c>
      <c r="L40" t="s">
        <v>245</v>
      </c>
      <c r="M40" s="37">
        <v>44926</v>
      </c>
    </row>
    <row r="41" spans="1:13" x14ac:dyDescent="0.2">
      <c r="A41" t="s">
        <v>176</v>
      </c>
      <c r="B41" s="61" t="s">
        <v>249</v>
      </c>
      <c r="C41" s="61" t="s">
        <v>249</v>
      </c>
      <c r="D41" t="s">
        <v>250</v>
      </c>
      <c r="E41">
        <v>514932</v>
      </c>
      <c r="F41">
        <v>1234996.1200000001</v>
      </c>
      <c r="G41">
        <v>2.73</v>
      </c>
      <c r="H41">
        <v>1403275.65</v>
      </c>
      <c r="I41">
        <v>1730171.52</v>
      </c>
      <c r="J41">
        <v>4</v>
      </c>
      <c r="K41">
        <v>2059728</v>
      </c>
      <c r="L41" t="s">
        <v>251</v>
      </c>
      <c r="M41" s="37">
        <v>44926</v>
      </c>
    </row>
    <row r="42" spans="1:13" x14ac:dyDescent="0.2">
      <c r="A42" t="s">
        <v>176</v>
      </c>
      <c r="B42" s="61" t="s">
        <v>252</v>
      </c>
      <c r="C42" s="61" t="s">
        <v>252</v>
      </c>
      <c r="D42" t="s">
        <v>253</v>
      </c>
      <c r="E42">
        <v>87897</v>
      </c>
      <c r="F42">
        <v>963638.09</v>
      </c>
      <c r="G42">
        <v>9.27</v>
      </c>
      <c r="H42">
        <v>815014.42</v>
      </c>
      <c r="I42">
        <v>1350666.34</v>
      </c>
      <c r="J42">
        <v>13.61</v>
      </c>
      <c r="K42">
        <v>1196278.17</v>
      </c>
      <c r="L42" t="s">
        <v>251</v>
      </c>
      <c r="M42" s="37">
        <v>44926</v>
      </c>
    </row>
    <row r="43" spans="1:13" x14ac:dyDescent="0.2">
      <c r="A43" t="s">
        <v>176</v>
      </c>
      <c r="B43" s="61">
        <v>2260824</v>
      </c>
      <c r="C43" s="61">
        <v>2260824</v>
      </c>
      <c r="D43" t="s">
        <v>254</v>
      </c>
      <c r="E43">
        <v>10175</v>
      </c>
      <c r="F43">
        <v>355826.44</v>
      </c>
      <c r="G43">
        <v>29.61</v>
      </c>
      <c r="H43">
        <v>301292.34999999998</v>
      </c>
      <c r="I43">
        <v>469726.49</v>
      </c>
      <c r="J43">
        <v>40.119999999999997</v>
      </c>
      <c r="K43">
        <v>408221</v>
      </c>
      <c r="L43" t="s">
        <v>255</v>
      </c>
      <c r="M43" s="37">
        <v>44926</v>
      </c>
    </row>
    <row r="44" spans="1:13" x14ac:dyDescent="0.2">
      <c r="A44" t="s">
        <v>176</v>
      </c>
      <c r="B44" s="61" t="s">
        <v>256</v>
      </c>
      <c r="C44" s="61" t="s">
        <v>256</v>
      </c>
      <c r="D44" t="s">
        <v>257</v>
      </c>
      <c r="E44">
        <v>57424</v>
      </c>
      <c r="F44">
        <v>1794876.28</v>
      </c>
      <c r="G44">
        <v>33.369999999999997</v>
      </c>
      <c r="H44">
        <v>1916448.72</v>
      </c>
      <c r="I44">
        <v>1382944.41</v>
      </c>
      <c r="J44">
        <v>27.59</v>
      </c>
      <c r="K44">
        <v>1584328.16</v>
      </c>
      <c r="L44" t="s">
        <v>258</v>
      </c>
      <c r="M44" s="37">
        <v>44926</v>
      </c>
    </row>
    <row r="45" spans="1:13" x14ac:dyDescent="0.2">
      <c r="A45" t="s">
        <v>176</v>
      </c>
      <c r="B45" s="61" t="s">
        <v>259</v>
      </c>
      <c r="C45" s="61" t="s">
        <v>259</v>
      </c>
      <c r="D45" t="s">
        <v>260</v>
      </c>
      <c r="E45">
        <v>27563</v>
      </c>
      <c r="F45">
        <v>1611560.69</v>
      </c>
      <c r="G45">
        <v>86.32</v>
      </c>
      <c r="H45">
        <v>2379213.35</v>
      </c>
      <c r="I45">
        <v>1237574.1599999999</v>
      </c>
      <c r="J45">
        <v>71.36</v>
      </c>
      <c r="K45">
        <v>1966895.68</v>
      </c>
      <c r="L45" t="s">
        <v>258</v>
      </c>
      <c r="M45" s="37">
        <v>44926</v>
      </c>
    </row>
    <row r="46" spans="1:13" x14ac:dyDescent="0.2">
      <c r="A46" t="s">
        <v>176</v>
      </c>
      <c r="B46" s="68" t="s">
        <v>328</v>
      </c>
      <c r="C46" s="68" t="s">
        <v>328</v>
      </c>
      <c r="D46" t="s">
        <v>261</v>
      </c>
      <c r="E46">
        <v>134847</v>
      </c>
      <c r="F46">
        <v>1595781.07</v>
      </c>
      <c r="G46">
        <v>11.36</v>
      </c>
      <c r="H46">
        <v>1531974.14</v>
      </c>
      <c r="I46">
        <v>1231874.5900000001</v>
      </c>
      <c r="J46">
        <v>9.39</v>
      </c>
      <c r="K46">
        <v>1266483.02</v>
      </c>
      <c r="L46" t="s">
        <v>258</v>
      </c>
      <c r="M46" s="37">
        <v>44926</v>
      </c>
    </row>
    <row r="47" spans="1:13" x14ac:dyDescent="0.2">
      <c r="A47" t="s">
        <v>176</v>
      </c>
      <c r="B47" s="61" t="s">
        <v>262</v>
      </c>
      <c r="C47" s="61" t="s">
        <v>262</v>
      </c>
      <c r="D47" t="s">
        <v>263</v>
      </c>
      <c r="E47">
        <v>44390</v>
      </c>
      <c r="F47">
        <v>839573.08</v>
      </c>
      <c r="G47">
        <v>19.34</v>
      </c>
      <c r="H47">
        <v>858321.22</v>
      </c>
      <c r="I47">
        <v>648454.21</v>
      </c>
      <c r="J47">
        <v>15.98</v>
      </c>
      <c r="K47">
        <v>709574.15</v>
      </c>
      <c r="L47" t="s">
        <v>258</v>
      </c>
      <c r="M47" s="37">
        <v>44926</v>
      </c>
    </row>
    <row r="48" spans="1:13" x14ac:dyDescent="0.2">
      <c r="A48" t="s">
        <v>176</v>
      </c>
      <c r="B48" s="61" t="s">
        <v>264</v>
      </c>
      <c r="C48" s="61" t="s">
        <v>272</v>
      </c>
      <c r="D48" t="s">
        <v>265</v>
      </c>
      <c r="F48">
        <v>1788168.51</v>
      </c>
      <c r="H48">
        <v>1788168.51</v>
      </c>
      <c r="I48">
        <v>1788168.51</v>
      </c>
      <c r="K48">
        <v>1788168.51</v>
      </c>
      <c r="L48" t="s">
        <v>180</v>
      </c>
      <c r="M48" s="37">
        <v>44926</v>
      </c>
    </row>
    <row r="49" spans="1:13" x14ac:dyDescent="0.2">
      <c r="A49" t="s">
        <v>176</v>
      </c>
      <c r="B49" s="61" t="s">
        <v>264</v>
      </c>
      <c r="C49" s="61" t="s">
        <v>269</v>
      </c>
      <c r="D49" t="s">
        <v>266</v>
      </c>
      <c r="E49">
        <v>3.67</v>
      </c>
      <c r="F49">
        <v>4.42</v>
      </c>
      <c r="G49">
        <v>1.21</v>
      </c>
      <c r="H49">
        <v>4.4400000000000004</v>
      </c>
      <c r="I49">
        <v>3.67</v>
      </c>
      <c r="J49">
        <v>1</v>
      </c>
      <c r="K49">
        <v>3.67</v>
      </c>
      <c r="L49" t="s">
        <v>258</v>
      </c>
      <c r="M49" s="37">
        <v>44926</v>
      </c>
    </row>
    <row r="50" spans="1:13" x14ac:dyDescent="0.2">
      <c r="A50" t="s">
        <v>176</v>
      </c>
      <c r="B50" s="61" t="s">
        <v>264</v>
      </c>
      <c r="C50" s="61" t="s">
        <v>270</v>
      </c>
      <c r="D50" t="s">
        <v>267</v>
      </c>
      <c r="E50">
        <v>29381.06</v>
      </c>
      <c r="F50">
        <v>31783.919999999998</v>
      </c>
      <c r="G50">
        <v>1.08</v>
      </c>
      <c r="H50">
        <v>31783.919999999998</v>
      </c>
      <c r="I50">
        <v>29381.06</v>
      </c>
      <c r="J50">
        <v>1</v>
      </c>
      <c r="K50">
        <v>29381.06</v>
      </c>
      <c r="L50" t="s">
        <v>245</v>
      </c>
      <c r="M50" s="37">
        <v>44926</v>
      </c>
    </row>
    <row r="51" spans="1:13" x14ac:dyDescent="0.2">
      <c r="A51" t="s">
        <v>176</v>
      </c>
      <c r="B51" s="62" t="s">
        <v>264</v>
      </c>
      <c r="C51" s="62" t="s">
        <v>271</v>
      </c>
      <c r="D51" t="s">
        <v>268</v>
      </c>
      <c r="E51">
        <v>2974600</v>
      </c>
      <c r="F51">
        <v>21808.82</v>
      </c>
      <c r="G51">
        <v>0.01</v>
      </c>
      <c r="H51">
        <v>22687.82</v>
      </c>
      <c r="I51">
        <v>2974600</v>
      </c>
      <c r="J51">
        <v>1</v>
      </c>
      <c r="K51">
        <v>2974600</v>
      </c>
      <c r="L51" t="s">
        <v>240</v>
      </c>
      <c r="M51" s="37">
        <v>44926</v>
      </c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2023-01-03T14:51:49Z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