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60" i="1" l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/>
  <c r="N55" i="1"/>
  <c r="N13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20" i="1"/>
  <c r="N25" i="1"/>
  <c r="N26" i="1"/>
  <c r="N32" i="1"/>
  <c r="N38" i="1"/>
  <c r="N39" i="1"/>
  <c r="N44" i="1"/>
  <c r="Q44" i="1"/>
  <c r="Q35" i="1"/>
  <c r="Q43" i="1"/>
  <c r="Q29" i="1"/>
  <c r="Q60" i="1"/>
  <c r="Q21" i="1"/>
  <c r="Q53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<sst xmlns="http://schemas.openxmlformats.org/spreadsheetml/2006/main" count="1162" uniqueCount="392">
  <si>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</si>
  <si>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</si>
  <si>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</si>
  <si>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</si>
  <si>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</si>
  <si>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</si>
  <si>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</si>
  <si>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</si>
  <si>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</si>
  <si>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</si>
  <si>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</si>
  <si>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</si>
  <si>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</si>
  <si>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</si>
  <si>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</si>
  <si>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</si>
  <si>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</si>
  <si>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</si>
  <si>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</si>
  <si>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</si>
  <si>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</si>
  <si>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</si>
  <si>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</si>
  <si>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</si>
  <si>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</si>
  <si>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</si>
  <si>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</si>
  <si>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</si>
  <si>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</si>
  <si>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</si>
  <si>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</si>
  <si>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</si>
  <si>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</si>
  <si>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</si>
  <si>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</si>
  <si>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</si>
  <si>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</si>
  <si>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</si>
  <si>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</si>
  <si>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</si>
  <si>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</si>
  <si>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</si>
  <si>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</si>
  <si>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</si>
  <si>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</si>
  <si>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</si>
  <si>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</si>
  <si>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</si>
  <si>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</si>
  <si>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</si>
  <si>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</si>
  <si>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</si>
  <si>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</si>
  <si>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</si>
  <si>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</si>
  <si>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</si>
  <si>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</si>
  <si>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</si>
  <si>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</si>
  <si>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</si>
  <si>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</si>
  <si>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</si>
  <si>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</si>
  <si>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</si>
  <si>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</si>
  <si>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</si>
  <si>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</si>
  <si>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</si>
  <si>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</si>
  <si>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</si>
  <si>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</si>
  <si>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</si>
  <si>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</si>
  <si>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</si>
  <si>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</si>
  <si>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</si>
  <si>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</si>
  <si>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</si>
  <si>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</si>
  <si>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</si>
  <si>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</si>
  <si>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</si>
  <si>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</si>
  <si>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</si>
  <si>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</si>
  <si>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</si>
  <si>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</si>
  <si>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</si>
  <si>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</si>
  <si>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</si>
  <si>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</si>
  <si>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</si>
  <si>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</si>
  <si>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</si>
  <si>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</si>
  <si>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</si>
  <si>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</si>
  <si>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</si>
  <si>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</si>
  <si>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</si>
  <si>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</si>
  <si>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</si>
  <si>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</si>
  <si>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</si>
  <si>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</si>
  <si>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</si>
  <si>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</si>
  <si>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</si>
  <si>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</si>
  <si>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</si>
  <si>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</si>
  <si>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</si>
  <si>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</si>
  <si>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</si>
  <si>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</si>
  <si>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</si>
  <si>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</si>
  <si>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</si>
  <si>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</si>
  <si>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</si>
  <si>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</si>
  <si>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</si>
  <si>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</si>
  <si>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</si>
  <si>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</si>
  <si>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</si>
  <si>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</si>
  <si>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</si>
  <si>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</si>
  <si>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</si>
  <si>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</si>
  <si>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</si>
  <si>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</si>
  <si>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</si>
  <si>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</si>
  <si>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</si>
  <si>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</si>
  <si>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</si>
  <si>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</si>
  <si>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</si>
  <si>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</si>
  <si>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</si>
  <si>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</si>
  <si>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</si>
  <si>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</si>
  <si>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</si>
  <si>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</si>
  <si>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</si>
  <si>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</si>
  <si>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</si>
  <si>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</si>
  <si>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</si>
  <si>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</si>
  <si>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</si>
  <si>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</si>
  <si>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</si>
  <si>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</si>
  <si>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</si>
  <si>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</si>
  <si>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</si>
  <si>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</si>
  <si>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</si>
  <si>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</si>
  <si>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</si>
  <si>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</si>
  <si>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</si>
  <si>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</si>
  <si>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</si>
  <si>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</si>
  <si>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</si>
  <si>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</si>
  <si>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</si>
  <si>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</si>
  <si>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</si>
  <si>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</si>
  <si>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</si>
  <si>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</si>
  <si>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</si>
  <si>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</si>
  <si>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</si>
  <si>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</si>
  <si>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</si>
  <si>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</si>
  <si>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</si>
  <si>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</si>
  <si>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</si>
  <si>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</si>
  <si>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</si>
  <si>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</si>
  <si>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</si>
  <si>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</si>
  <si>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</si>
  <si>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</si>
  <si>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</si>
  <si>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</si>
  <si>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</si>
  <si>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</si>
  <si>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</si>
  <si>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</si>
  <si>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</si>
  <si>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</si>
  <si>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</si>
  <si>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</si>
  <si>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</si>
  <si>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</si>
  <si>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</si>
  <si>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</si>
  <si>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</si>
  <si>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</si>
  <si>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</si>
  <si>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</si>
  <si>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</si>
  <si>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</si>
  <si>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</si>
  <si>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</si>
  <si>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</si>
  <si>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</si>
  <si>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</si>
  <si>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</si>
  <si>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</si>
  <si>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</si>
  <si>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</si>
  <si>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</si>
  <si>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</si>
  <si>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</si>
  <si>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</si>
  <si>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</si>
  <si>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</si>
  <si>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</si>
  <si>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</si>
  <si>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</si>
  <si>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</si>
  <si>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</si>
  <si>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</si>
  <si>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</si>
  <si>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</si>
  <si>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</si>
  <si>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</si>
  <si>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</si>
  <si>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</si>
  <si>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</si>
  <si>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</si>
  <si>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</si>
  <si>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</si>
  <si>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</si>
  <si>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</si>
  <si>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</si>
  <si>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</si>
  <si>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</si>
  <si>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</si>
  <si>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</si>
  <si>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</si>
  <si>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</si>
  <si>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</si>
  <si>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</si>
  <si>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</si>
  <si>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</si>
  <si>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</si>
  <si>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</si>
  <si>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</si>
  <si>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</si>
  <si>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</si>
  <si>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</si>
  <si>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</si>
  <si>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</si>
  <si>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</si>
  <si>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</si>
  <si>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European Union Euro</t>
  </si>
  <si>
    <t>eur</t>
  </si>
  <si>
    <t>86199E9B7</t>
  </si>
  <si>
    <t>0677608</t>
  </si>
  <si>
    <t>DR</t>
  </si>
  <si>
    <t>USD</t>
  </si>
  <si>
    <t>N</t>
  </si>
  <si>
    <t>LONZA GROUP AG REG COMMON STOCK CHF1.0</t>
  </si>
  <si>
    <t>CHF</t>
  </si>
  <si>
    <t>YASKAWA ELECTRIC CORP COMMON STOCK</t>
  </si>
  <si>
    <t>JPY</t>
  </si>
  <si>
    <t>PEARSON PLC COMMON STOCK GBP.25</t>
  </si>
  <si>
    <t>067760009</t>
  </si>
  <si>
    <t>GBP</t>
  </si>
  <si>
    <t>MERCK KGAA COMMON STOCK</t>
  </si>
  <si>
    <t>EUR</t>
  </si>
  <si>
    <t>INFINEON TECHNOLOGIES AG COMMON STOCK</t>
  </si>
  <si>
    <t>NOKIA CORP SPON ADR ADR NPV</t>
  </si>
  <si>
    <t>STMICROELECTRONICS NV NY SHS NY REG SHRS</t>
  </si>
  <si>
    <t>SAP SE SPONSORED ADR ADR</t>
  </si>
  <si>
    <t>LLOYDS BANKING GROUP PLC ADR ADR</t>
  </si>
  <si>
    <t>BALOISE HOLDING AG   REG COMMON STOCK CHF.1</t>
  </si>
  <si>
    <t>UBS GROUP AG REG COMMON STOCK CHF.1</t>
  </si>
  <si>
    <t>ERICSSON (LM) TEL SP ADR ADR</t>
  </si>
  <si>
    <t>LONDON STOCK EXCHANGE GROUP COMMON STOCK GBP.06918605</t>
  </si>
  <si>
    <t>B0SWJX907</t>
  </si>
  <si>
    <t>LOGITECH INTERNATIONAL REG COMMON STOCK CHF.25</t>
  </si>
  <si>
    <t>SYMRISE AG COMMON STOCK</t>
  </si>
  <si>
    <t>B1JB4K905</t>
  </si>
  <si>
    <t>JULIUS BAER GROUP LTD COMMON STOCK CHF.02</t>
  </si>
  <si>
    <t>B4R2R5908</t>
  </si>
  <si>
    <t>JULIUS BAER GROUP LTD UN ADR ADR</t>
  </si>
  <si>
    <t>B5BH372</t>
  </si>
  <si>
    <t>48137C108</t>
  </si>
  <si>
    <t>TREASURY WINE ESTATES LTD COMMON STOCK</t>
  </si>
  <si>
    <t>B61JC6908</t>
  </si>
  <si>
    <t>AUD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</si>
  <si>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</si>
  <si>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</si>
  <si>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</si>
  <si>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</si>
  <si>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</si>
  <si>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</si>
  <si>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SOUTH32 LTD DI</t>
  </si>
  <si>
    <t>BWSW5D906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</si>
  <si>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</si>
  <si>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</si>
  <si>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</si>
  <si>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</si>
  <si>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</si>
  <si>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</si>
  <si>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</si>
  <si>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</si>
  <si>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</si>
  <si>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</si>
  <si>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</si>
  <si>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SMITHS GROUP PLC</t>
  </si>
  <si>
    <t>B1WY23900</t>
  </si>
  <si>
    <t>SYMRISE AG</t>
  </si>
  <si>
    <t>AERCAP HOLDINGS NV</t>
  </si>
  <si>
    <t>LOGITECH INTERNATIONAL REG</t>
  </si>
  <si>
    <t>LONDON STOCK EXCHANGE GROUP</t>
  </si>
  <si>
    <t>BUNZL PLC</t>
  </si>
  <si>
    <t>B0744B906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</si>
  <si>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</si>
  <si>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</si>
  <si>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</si>
  <si>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</si>
  <si>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</si>
  <si>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</si>
  <si>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</si>
  <si>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</si>
  <si>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</si>
  <si>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</si>
  <si>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</si>
  <si>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</si>
  <si>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</si>
  <si>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</si>
  <si>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</si>
  <si>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</si>
  <si>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</si>
  <si>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</si>
  <si>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</si>
  <si>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</si>
  <si>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</si>
  <si>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</si>
  <si>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</si>
  <si>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STATE STREET TR</t>
  </si>
  <si>
    <t>SF</t>
  </si>
  <si>
    <t>EURO CURRENCY</t>
  </si>
  <si>
    <t>FC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</si>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</sst>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44804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82339691.909999996</v>
      </c>
      <c r="E15" s="33">
        <f>+Recon!H3</f>
        <v>82323294.649999991</v>
      </c>
      <c r="F15" s="13">
        <f>+D15-E15</f>
        <v>16397.260000005364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80481.409999999989</v>
      </c>
      <c r="E16" s="33">
        <f>+Recon!B3</f>
        <v>80481.409999999989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82420173.319999993</v>
      </c>
      <c r="E23" s="17">
        <f>SUM(E14:E22)</f>
        <v>82403776.059999987</v>
      </c>
      <c r="F23" s="17">
        <f>SUM(F14:F22)</f>
        <v>16397.260000005364</v>
      </c>
    </row>
    <row r="24" spans="1:7" x14ac:dyDescent="0.2">
      <c r="B24" s="16" t="s">
        <v>36</v>
      </c>
      <c r="D24" s="17">
        <f>+D15+D16</f>
        <v>82420173.319999993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1.9894716717401543E-4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80481.409999999989</v>
      </c>
      <c r="C3" s="75"/>
      <c r="D3" s="75"/>
      <c r="E3" s="76"/>
      <c r="F3" s="2" t="s">
        <v>38</v>
      </c>
      <c r="G3" s="7" t="s">
        <v>11</v>
      </c>
      <c r="H3" s="75">
        <f>SUM(M13:M59962)</f>
        <v>82323294.649999991</v>
      </c>
      <c r="I3" s="75"/>
      <c r="J3" s="75"/>
      <c r="K3" s="76"/>
      <c r="L3" s="2" t="s">
        <v>38</v>
      </c>
      <c r="M3" s="7" t="s">
        <v>11</v>
      </c>
      <c r="N3" s="78">
        <f>SUM(G13:G59962)</f>
        <v>3519901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80481.409999999989</v>
      </c>
      <c r="C4" s="75"/>
      <c r="D4" s="75"/>
      <c r="E4" s="76"/>
      <c r="F4" s="2" t="s">
        <v>38</v>
      </c>
      <c r="G4" s="7" t="s">
        <v>12</v>
      </c>
      <c r="H4" s="75">
        <f>SUM(L13:L59963)</f>
        <v>82352873.590000004</v>
      </c>
      <c r="I4" s="75"/>
      <c r="J4" s="75"/>
      <c r="K4" s="76"/>
      <c r="L4" s="2" t="s">
        <v>38</v>
      </c>
      <c r="M4" s="7" t="s">
        <v>12</v>
      </c>
      <c r="N4" s="80">
        <f>SUM(F13:F59963)</f>
        <v>3519901</v>
      </c>
      <c r="O4" s="80"/>
      <c r="P4" s="80"/>
      <c r="Q4" s="81"/>
      <c r="R4" s="2" t="s">
        <v>38</v>
      </c>
      <c r="S4" s="23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29578.940000012517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3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2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4" t="s">
        <v>17</v>
      </c>
      <c r="G11" s="44"/>
      <c r="H11" s="82" t="s">
        <v>3</v>
      </c>
      <c r="I11" s="44" t="s">
        <v>48</v>
      </c>
      <c r="J11" s="44"/>
      <c r="K11" s="82" t="s">
        <v>3</v>
      </c>
      <c r="L11" s="95" t="s">
        <v>18</v>
      </c>
      <c r="M11" s="95"/>
      <c r="N11" s="82" t="s">
        <v>3</v>
      </c>
      <c r="O11" s="44" t="s">
        <v>4</v>
      </c>
      <c r="P11" s="44"/>
      <c r="Q11" s="82" t="s">
        <v>3</v>
      </c>
      <c r="R11" s="94" t="s">
        <v>49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5" t="s">
        <v>6</v>
      </c>
      <c r="G12" s="45" t="s">
        <v>7</v>
      </c>
      <c r="H12" s="82"/>
      <c r="I12" s="45" t="s">
        <v>6</v>
      </c>
      <c r="J12" s="45" t="s">
        <v>7</v>
      </c>
      <c r="K12" s="82"/>
      <c r="L12" s="39" t="s">
        <v>6</v>
      </c>
      <c r="M12" s="39" t="s">
        <v>7</v>
      </c>
      <c r="N12" s="82"/>
      <c r="O12" s="45" t="s">
        <v>6</v>
      </c>
      <c r="P12" s="45" t="s">
        <v>7</v>
      </c>
      <c r="Q12" s="82"/>
      <c r="R12" s="94"/>
      <c r="S12" s="94"/>
    </row>
    <row r="13" spans="1:19" x14ac:dyDescent="0.2">
      <c r="A13" s="46">
        <v>44804</v>
      </c>
      <c r="B13" s="40" t="s">
        <v>67</v>
      </c>
      <c r="C13" s="47">
        <f>VLOOKUP(D13,'Holdings Manager'!$C$2:$O$100,13,FALSE)</f>
        <v>41</v>
      </c>
      <c r="D13" s="55" t="s">
        <v>197</v>
      </c>
      <c r="E13" s="55" t="s">
        <v>196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194.66</v>
      </c>
      <c r="J13" s="49">
        <f>VLOOKUP(D13,Sheet1!$C$1:$J$100,8,FALSE)</f>
        <v>194.66</v>
      </c>
      <c r="K13" s="42">
        <f>I13-J13</f>
        <v>0</v>
      </c>
      <c r="L13" s="49">
        <f>VLOOKUP(D13,'Holdings Manager'!$C$2:$H$100,6,FALSE)</f>
        <v>2712587.1</v>
      </c>
      <c r="M13" s="49">
        <f>VLOOKUP(D13,Sheet1!$C$1:$H$100,6,FALSE)</f>
        <v>2712587.1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44804</v>
      </c>
      <c r="B14" s="40" t="s">
        <v>67</v>
      </c>
      <c r="C14" s="47">
        <f>VLOOKUP(D14,'Holdings Manager'!$C$2:$O$100,13,FALSE)</f>
        <v>41</v>
      </c>
      <c r="D14" s="55" t="s">
        <v>217</v>
      </c>
      <c r="E14" s="55" t="s">
        <v>216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3" si="1">F14-G14</f>
        <v>0</v>
      </c>
      <c r="I14" s="49">
        <f>VLOOKUP(D14,'Holdings Manager'!$C$2:$J$100,8,FALSE)</f>
        <v>31.65</v>
      </c>
      <c r="J14" s="49">
        <f>VLOOKUP(D14,Sheet1!$C$1:$J$100,8,FALSE)</f>
        <v>31.65</v>
      </c>
      <c r="K14" s="42">
        <f t="shared" ref="K14:K63" si="2">I14-J14</f>
        <v>0</v>
      </c>
      <c r="L14" s="49">
        <f>VLOOKUP(D14,'Holdings Manager'!$C$2:$H$100,6,FALSE)</f>
        <v>1038120</v>
      </c>
      <c r="M14" s="49">
        <f>VLOOKUP(D14,Sheet1!$C$1:$H$100,6,FALSE)</f>
        <v>1038120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44804</v>
      </c>
      <c r="B15" s="40" t="s">
        <v>67</v>
      </c>
      <c r="C15" s="47">
        <f>VLOOKUP(D15,'Holdings Manager'!$C$2:$O$100,13,FALSE)</f>
        <v>41</v>
      </c>
      <c r="D15" s="55" t="s">
        <v>250</v>
      </c>
      <c r="E15" s="55" t="s">
        <v>311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4.1500000000000004</v>
      </c>
      <c r="J15" s="49">
        <f>VLOOKUP(D15,Sheet1!$C$1:$J$100,8,FALSE)</f>
        <v>4.1500000000000004</v>
      </c>
      <c r="K15" s="42">
        <f t="shared" si="2"/>
        <v>0</v>
      </c>
      <c r="L15" s="49">
        <f>VLOOKUP(D15,'Holdings Manager'!$C$2:$H$100,6,FALSE)</f>
        <v>1464998.08</v>
      </c>
      <c r="M15" s="49">
        <f>VLOOKUP(D15,Sheet1!$C$1:$H$100,6,FALSE)</f>
        <v>1461474.35</v>
      </c>
      <c r="N15" s="42">
        <f t="shared" si="3"/>
        <v>3523.7299999999814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44804</v>
      </c>
      <c r="B16" s="40" t="s">
        <v>67</v>
      </c>
      <c r="C16" s="47">
        <f>VLOOKUP(D16,'Holdings Manager'!$C$2:$O$100,13,FALSE)</f>
        <v>43</v>
      </c>
      <c r="D16" s="55" t="s">
        <v>186</v>
      </c>
      <c r="E16" s="55" t="s">
        <v>185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89.57</v>
      </c>
      <c r="J16" s="49">
        <f>VLOOKUP(D16,Sheet1!$C$1:$J$100,8,FALSE)</f>
        <v>89.57</v>
      </c>
      <c r="K16" s="42">
        <f t="shared" si="2"/>
        <v>0</v>
      </c>
      <c r="L16" s="49">
        <f>VLOOKUP(D16,'Holdings Manager'!$C$2:$H$100,6,FALSE)</f>
        <v>1531647</v>
      </c>
      <c r="M16" s="49">
        <f>VLOOKUP(D16,Sheet1!$C$1:$H$100,6,FALSE)</f>
        <v>1531647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44804</v>
      </c>
      <c r="B17" s="40" t="s">
        <v>67</v>
      </c>
      <c r="C17" s="47">
        <f>VLOOKUP(D17,'Holdings Manager'!$C$2:$O$100,13,FALSE)</f>
        <v>41</v>
      </c>
      <c r="D17" s="55" t="s">
        <v>226</v>
      </c>
      <c r="E17" s="55" t="s">
        <v>225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15.85</v>
      </c>
      <c r="J17" s="49">
        <f>VLOOKUP(D17,Sheet1!$C$1:$J$100,8,FALSE)</f>
        <v>15.85</v>
      </c>
      <c r="K17" s="42">
        <f t="shared" si="2"/>
        <v>0</v>
      </c>
      <c r="L17" s="49">
        <f>VLOOKUP(D17,'Holdings Manager'!$C$2:$H$100,6,FALSE)</f>
        <v>2981385</v>
      </c>
      <c r="M17" s="49">
        <f>VLOOKUP(D17,Sheet1!$C$1:$H$100,6,FALSE)</f>
        <v>2981385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44804</v>
      </c>
      <c r="B18" s="40" t="s">
        <v>67</v>
      </c>
      <c r="C18" s="47">
        <f>VLOOKUP(D18,'Holdings Manager'!$C$2:$O$100,13,FALSE)</f>
        <v>41</v>
      </c>
      <c r="D18" s="55" t="s">
        <v>231</v>
      </c>
      <c r="E18" s="55" t="s">
        <v>315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38.575000000000003</v>
      </c>
      <c r="J18" s="49">
        <f>VLOOKUP(D18,Sheet1!$C$1:$J$100,8,FALSE)</f>
        <v>38.57</v>
      </c>
      <c r="K18" s="42">
        <f t="shared" si="2"/>
        <v>5.000000000002558E-3</v>
      </c>
      <c r="L18" s="49">
        <f>VLOOKUP(D18,'Holdings Manager'!$C$2:$H$100,6,FALSE)</f>
        <v>3057161.1</v>
      </c>
      <c r="M18" s="49">
        <f>VLOOKUP(D18,Sheet1!$C$1:$H$100,6,FALSE)</f>
        <v>3057717.62</v>
      </c>
      <c r="N18" s="42">
        <f t="shared" si="3"/>
        <v>-556.52000000001863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44804</v>
      </c>
      <c r="B19" s="40" t="s">
        <v>67</v>
      </c>
      <c r="C19" s="47">
        <f>VLOOKUP(D19,'Holdings Manager'!$C$2:$O$100,13,FALSE)</f>
        <v>41</v>
      </c>
      <c r="D19" s="55" t="s">
        <v>229</v>
      </c>
      <c r="E19" s="55" t="s">
        <v>228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19.54</v>
      </c>
      <c r="J19" s="49">
        <f>VLOOKUP(D19,Sheet1!$C$1:$J$100,8,FALSE)</f>
        <v>19.54</v>
      </c>
      <c r="K19" s="42">
        <f t="shared" si="2"/>
        <v>0</v>
      </c>
      <c r="L19" s="49">
        <f>VLOOKUP(D19,'Holdings Manager'!$C$2:$H$100,6,FALSE)</f>
        <v>371260</v>
      </c>
      <c r="M19" s="49">
        <f>VLOOKUP(D19,Sheet1!$C$1:$H$100,6,FALSE)</f>
        <v>371260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44804</v>
      </c>
      <c r="B20" s="40" t="s">
        <v>67</v>
      </c>
      <c r="C20" s="47">
        <f>VLOOKUP(D20,'Holdings Manager'!$C$2:$O$100,13,FALSE)</f>
        <v>41</v>
      </c>
      <c r="D20" s="55" t="s">
        <v>189</v>
      </c>
      <c r="E20" s="55" t="s">
        <v>188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79.2</v>
      </c>
      <c r="J20" s="49">
        <f>VLOOKUP(D20,Sheet1!$C$1:$J$100,8,FALSE)</f>
        <v>79.2</v>
      </c>
      <c r="K20" s="42">
        <f t="shared" si="2"/>
        <v>0</v>
      </c>
      <c r="L20" s="49">
        <f>VLOOKUP(D20,'Holdings Manager'!$C$2:$H$100,6,FALSE)</f>
        <v>2539231.2000000002</v>
      </c>
      <c r="M20" s="49">
        <f>VLOOKUP(D20,Sheet1!$C$1:$H$100,6,FALSE)</f>
        <v>2539231.2000000002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44804</v>
      </c>
      <c r="B21" s="40" t="s">
        <v>67</v>
      </c>
      <c r="C21" s="47">
        <f>VLOOKUP(D21,'Holdings Manager'!$C$2:$O$100,13,FALSE)</f>
        <v>43</v>
      </c>
      <c r="D21" s="55" t="s">
        <v>202</v>
      </c>
      <c r="E21" s="55" t="s">
        <v>201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54.99</v>
      </c>
      <c r="J21" s="49">
        <f>VLOOKUP(D21,Sheet1!$C$1:$J$100,8,FALSE)</f>
        <v>54.99</v>
      </c>
      <c r="K21" s="42">
        <f t="shared" si="2"/>
        <v>0</v>
      </c>
      <c r="L21" s="49">
        <f>VLOOKUP(D21,'Holdings Manager'!$C$2:$H$100,6,FALSE)</f>
        <v>1611316.98</v>
      </c>
      <c r="M21" s="49">
        <f>VLOOKUP(D21,Sheet1!$C$1:$H$100,6,FALSE)</f>
        <v>1611316.98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44804</v>
      </c>
      <c r="B22" s="40" t="s">
        <v>67</v>
      </c>
      <c r="C22" s="47">
        <f>VLOOKUP(D22,'Holdings Manager'!$C$2:$O$100,13,FALSE)</f>
        <v>41</v>
      </c>
      <c r="D22" s="55" t="s">
        <v>205</v>
      </c>
      <c r="E22" s="55" t="s">
        <v>204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209.83</v>
      </c>
      <c r="J22" s="49">
        <f>VLOOKUP(D22,Sheet1!$C$1:$J$100,8,FALSE)</f>
        <v>209.83</v>
      </c>
      <c r="K22" s="42">
        <f t="shared" si="2"/>
        <v>0</v>
      </c>
      <c r="L22" s="49">
        <f>VLOOKUP(D22,'Holdings Manager'!$C$2:$H$100,6,FALSE)</f>
        <v>1789010.58</v>
      </c>
      <c r="M22" s="49">
        <f>VLOOKUP(D22,Sheet1!$C$1:$H$100,6,FALSE)</f>
        <v>1789010.58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44804</v>
      </c>
      <c r="B23" s="40" t="s">
        <v>67</v>
      </c>
      <c r="C23" s="47">
        <f>VLOOKUP(D23,'Holdings Manager'!$C$2:$O$100,13,FALSE)</f>
        <v>43</v>
      </c>
      <c r="D23" s="55" t="s">
        <v>179</v>
      </c>
      <c r="E23" s="55" t="s">
        <v>178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489.94</v>
      </c>
      <c r="J23" s="49">
        <f>VLOOKUP(D23,Sheet1!$C$1:$J$100,8,FALSE)</f>
        <v>489.94</v>
      </c>
      <c r="K23" s="42">
        <f t="shared" si="2"/>
        <v>0</v>
      </c>
      <c r="L23" s="49">
        <f>VLOOKUP(D23,'Holdings Manager'!$C$2:$H$100,6,FALSE)</f>
        <v>930886</v>
      </c>
      <c r="M23" s="49">
        <f>VLOOKUP(D23,Sheet1!$C$1:$H$100,6,FALSE)</f>
        <v>930886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44804</v>
      </c>
      <c r="B24" s="40" t="s">
        <v>67</v>
      </c>
      <c r="C24" s="47">
        <f>VLOOKUP(D24,'Holdings Manager'!$C$2:$O$100,13,FALSE)</f>
        <v>43</v>
      </c>
      <c r="D24" s="55" t="s">
        <v>199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7.77</v>
      </c>
      <c r="J24" s="49">
        <f>VLOOKUP(D24,Sheet1!$C$1:$J$100,8,FALSE)</f>
        <v>7.77</v>
      </c>
      <c r="K24" s="42">
        <f t="shared" si="2"/>
        <v>0</v>
      </c>
      <c r="L24" s="49">
        <f>VLOOKUP(D24,'Holdings Manager'!$C$2:$H$100,6,FALSE)</f>
        <v>741801.9</v>
      </c>
      <c r="M24" s="49">
        <f>VLOOKUP(D24,Sheet1!$C$1:$H$100,6,FALSE)</f>
        <v>741801.9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44804</v>
      </c>
      <c r="B25" s="40" t="s">
        <v>67</v>
      </c>
      <c r="C25" s="47">
        <f>VLOOKUP(D25,'Holdings Manager'!$C$2:$O$100,13,FALSE)</f>
        <v>41</v>
      </c>
      <c r="D25" s="55" t="s">
        <v>253</v>
      </c>
      <c r="E25" s="55" t="s">
        <v>302</v>
      </c>
      <c r="F25" s="49">
        <f>VLOOKUP(D25,'Holdings Manager'!$C$2:$E$100,3,FALSE)</f>
        <v>86855</v>
      </c>
      <c r="G25" s="49">
        <f>VLOOKUP(D25,Sheet1!$C$1:$E$100,3,FALSE)</f>
        <v>86855</v>
      </c>
      <c r="H25" s="41">
        <f t="shared" si="1"/>
        <v>0</v>
      </c>
      <c r="I25" s="49">
        <f>VLOOKUP(D25,'Holdings Manager'!$C$2:$J$100,8,FALSE)</f>
        <v>13.19</v>
      </c>
      <c r="J25" s="49">
        <f>VLOOKUP(D25,Sheet1!$C$1:$J$100,8,FALSE)</f>
        <v>13.19</v>
      </c>
      <c r="K25" s="42">
        <f t="shared" si="2"/>
        <v>0</v>
      </c>
      <c r="L25" s="49">
        <f>VLOOKUP(D25,'Holdings Manager'!$C$2:$H$100,6,FALSE)</f>
        <v>785377.94</v>
      </c>
      <c r="M25" s="49">
        <f>VLOOKUP(D25,Sheet1!$C$1:$H$100,6,FALSE)</f>
        <v>783488.89</v>
      </c>
      <c r="N25" s="42">
        <f t="shared" si="3"/>
        <v>1889.0499999999302</v>
      </c>
      <c r="O25" s="49">
        <f>IFERROR(VLOOKUP(D25,'Accruals Manager'!$B$2:$C$60,2,FALSE),0)</f>
        <v>9526.9500000000007</v>
      </c>
      <c r="P25" s="49">
        <v>9526.9500000000007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44804</v>
      </c>
      <c r="B26" s="40" t="s">
        <v>67</v>
      </c>
      <c r="C26" s="47">
        <f>VLOOKUP(D26,'Holdings Manager'!$C$2:$O$100,13,FALSE)</f>
        <v>41</v>
      </c>
      <c r="D26" s="55" t="s">
        <v>247</v>
      </c>
      <c r="E26" s="55" t="s">
        <v>297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47.45</v>
      </c>
      <c r="J26" s="49">
        <f>VLOOKUP(D26,Sheet1!$C$1:$J$100,8,FALSE)</f>
        <v>47.45</v>
      </c>
      <c r="K26" s="42">
        <f t="shared" si="2"/>
        <v>0</v>
      </c>
      <c r="L26" s="49">
        <f>VLOOKUP(D26,'Holdings Manager'!$C$2:$H$100,6,FALSE)</f>
        <v>1525867.92</v>
      </c>
      <c r="M26" s="49">
        <f>VLOOKUP(D26,Sheet1!$C$1:$H$100,6,FALSE)</f>
        <v>1523604.26</v>
      </c>
      <c r="N26" s="42">
        <f t="shared" si="3"/>
        <v>2263.6599999999162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44804</v>
      </c>
      <c r="B27" s="40" t="s">
        <v>67</v>
      </c>
      <c r="C27" s="47">
        <f>VLOOKUP(D27,'Holdings Manager'!$C$2:$O$100,13,FALSE)</f>
        <v>41</v>
      </c>
      <c r="D27" s="55" t="s">
        <v>263</v>
      </c>
      <c r="E27" s="55" t="s">
        <v>324</v>
      </c>
      <c r="F27" s="49">
        <f>VLOOKUP(D27,'Holdings Manager'!$C$2:$E$100,3,FALSE)</f>
        <v>43659</v>
      </c>
      <c r="G27" s="49">
        <f>VLOOKUP(D27,Sheet1!$C$1:$E$100,3,FALSE)</f>
        <v>43659</v>
      </c>
      <c r="H27" s="41">
        <f t="shared" si="1"/>
        <v>0</v>
      </c>
      <c r="I27" s="49">
        <f>VLOOKUP(D27,'Holdings Manager'!$C$2:$J$100,8,FALSE)</f>
        <v>14.91</v>
      </c>
      <c r="J27" s="49">
        <f>VLOOKUP(D27,Sheet1!$C$1:$J$100,8,FALSE)</f>
        <v>14.91</v>
      </c>
      <c r="K27" s="42">
        <f t="shared" si="2"/>
        <v>0</v>
      </c>
      <c r="L27" s="49">
        <f>VLOOKUP(D27,'Holdings Manager'!$C$2:$H$100,6,FALSE)</f>
        <v>757451.91</v>
      </c>
      <c r="M27" s="49">
        <f>VLOOKUP(D27,Sheet1!$C$1:$H$100,6,FALSE)</f>
        <v>756573.33</v>
      </c>
      <c r="N27" s="42">
        <f t="shared" si="3"/>
        <v>878.58000000007451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44804</v>
      </c>
      <c r="B28" s="40" t="s">
        <v>67</v>
      </c>
      <c r="C28" s="47">
        <f>VLOOKUP(D28,'Holdings Manager'!$C$2:$O$100,13,FALSE)</f>
        <v>41</v>
      </c>
      <c r="D28" s="55" t="s">
        <v>236</v>
      </c>
      <c r="E28" s="55" t="s">
        <v>295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104.35</v>
      </c>
      <c r="J28" s="49">
        <f>VLOOKUP(D28,Sheet1!$C$1:$J$100,8,FALSE)</f>
        <v>104.35</v>
      </c>
      <c r="K28" s="42">
        <f t="shared" si="2"/>
        <v>0</v>
      </c>
      <c r="L28" s="49">
        <f>VLOOKUP(D28,'Holdings Manager'!$C$2:$H$100,6,FALSE)</f>
        <v>3099395.87</v>
      </c>
      <c r="M28" s="49">
        <f>VLOOKUP(D28,Sheet1!$C$1:$H$100,6,FALSE)</f>
        <v>3099960.07</v>
      </c>
      <c r="N28" s="42">
        <f t="shared" si="3"/>
        <v>-564.1999999997206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44804</v>
      </c>
      <c r="B29" s="40" t="s">
        <v>67</v>
      </c>
      <c r="C29" s="47">
        <f>VLOOKUP(D29,'Holdings Manager'!$C$2:$O$100,13,FALSE)</f>
        <v>41</v>
      </c>
      <c r="D29" s="55" t="s">
        <v>183</v>
      </c>
      <c r="E29" s="55" t="s">
        <v>182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44.05</v>
      </c>
      <c r="J29" s="49">
        <f>VLOOKUP(D29,Sheet1!$C$1:$J$100,8,FALSE)</f>
        <v>44.05</v>
      </c>
      <c r="K29" s="42">
        <f t="shared" si="2"/>
        <v>0</v>
      </c>
      <c r="L29" s="49">
        <f>VLOOKUP(D29,'Holdings Manager'!$C$2:$H$100,6,FALSE)</f>
        <v>1267759</v>
      </c>
      <c r="M29" s="49">
        <f>VLOOKUP(D29,Sheet1!$C$1:$H$100,6,FALSE)</f>
        <v>1267759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44804</v>
      </c>
      <c r="B30" s="40" t="s">
        <v>67</v>
      </c>
      <c r="C30" s="47">
        <f>VLOOKUP(D30,'Holdings Manager'!$C$2:$O$100,13,FALSE)</f>
        <v>41</v>
      </c>
      <c r="D30" s="55" t="s">
        <v>209</v>
      </c>
      <c r="E30" s="55" t="s">
        <v>208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50.27</v>
      </c>
      <c r="J30" s="49">
        <f>VLOOKUP(D30,Sheet1!$C$1:$J$100,8,FALSE)</f>
        <v>50.27</v>
      </c>
      <c r="K30" s="42">
        <f t="shared" si="2"/>
        <v>0</v>
      </c>
      <c r="L30" s="49">
        <f>VLOOKUP(D30,'Holdings Manager'!$C$2:$H$100,6,FALSE)</f>
        <v>1487489.3</v>
      </c>
      <c r="M30" s="49">
        <f>VLOOKUP(D30,Sheet1!$C$1:$H$100,6,FALSE)</f>
        <v>1487489.3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44804</v>
      </c>
      <c r="B31" s="40" t="s">
        <v>67</v>
      </c>
      <c r="C31" s="47">
        <f>VLOOKUP(D31,'Holdings Manager'!$C$2:$O$100,13,FALSE)</f>
        <v>41</v>
      </c>
      <c r="D31" s="55" t="s">
        <v>260</v>
      </c>
      <c r="E31" s="55" t="s">
        <v>292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81.02</v>
      </c>
      <c r="J31" s="49">
        <f>VLOOKUP(D31,Sheet1!$C$1:$J$100,8,FALSE)</f>
        <v>81.02</v>
      </c>
      <c r="K31" s="42">
        <f t="shared" si="2"/>
        <v>0</v>
      </c>
      <c r="L31" s="49">
        <f>VLOOKUP(D31,'Holdings Manager'!$C$2:$H$100,6,FALSE)</f>
        <v>2598497.86</v>
      </c>
      <c r="M31" s="49">
        <f>VLOOKUP(D31,Sheet1!$C$1:$H$100,6,FALSE)</f>
        <v>2595483.7999999998</v>
      </c>
      <c r="N31" s="42">
        <f t="shared" si="3"/>
        <v>3014.0600000000559</v>
      </c>
      <c r="O31" s="49">
        <f>IFERROR(VLOOKUP(D31,'Accruals Manager'!$B$2:$C$60,2,FALSE),0)</f>
        <v>10488.45</v>
      </c>
      <c r="P31" s="49">
        <v>10488.45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44804</v>
      </c>
      <c r="B32" s="40" t="s">
        <v>67</v>
      </c>
      <c r="C32" s="47">
        <f>VLOOKUP(D32,'Holdings Manager'!$C$2:$O$100,13,FALSE)</f>
        <v>41</v>
      </c>
      <c r="D32" s="55" t="s">
        <v>257</v>
      </c>
      <c r="E32" s="55" t="s">
        <v>330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28.61</v>
      </c>
      <c r="J32" s="49">
        <f>VLOOKUP(D32,Sheet1!$C$1:$J$100,8,FALSE)</f>
        <v>28.61</v>
      </c>
      <c r="K32" s="42">
        <f t="shared" si="2"/>
        <v>0</v>
      </c>
      <c r="L32" s="49">
        <f>VLOOKUP(D32,'Holdings Manager'!$C$2:$H$100,6,FALSE)</f>
        <v>1911678.87</v>
      </c>
      <c r="M32" s="49">
        <f>VLOOKUP(D32,Sheet1!$C$1:$H$100,6,FALSE)</f>
        <v>1909461.46</v>
      </c>
      <c r="N32" s="42">
        <f t="shared" si="3"/>
        <v>2217.410000000149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44804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523.4</v>
      </c>
      <c r="J33" s="49">
        <f>VLOOKUP(D33,Sheet1!$C$1:$J$100,8,FALSE)</f>
        <v>523.4</v>
      </c>
      <c r="K33" s="42">
        <f t="shared" si="2"/>
        <v>0</v>
      </c>
      <c r="L33" s="49">
        <f>VLOOKUP(D33,'Holdings Manager'!$C$2:$H$100,6,FALSE)</f>
        <v>1977330.6</v>
      </c>
      <c r="M33" s="49">
        <f>VLOOKUP(D33,Sheet1!$C$1:$H$100,6,FALSE)</f>
        <v>1974397.18</v>
      </c>
      <c r="N33" s="42">
        <f t="shared" si="3"/>
        <v>2933.4200000001583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44804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141.4</v>
      </c>
      <c r="J34" s="49">
        <f>VLOOKUP(D34,Sheet1!$C$1:$J$100,8,FALSE)</f>
        <v>141.4</v>
      </c>
      <c r="K34" s="42">
        <f t="shared" si="2"/>
        <v>0</v>
      </c>
      <c r="L34" s="49">
        <f>VLOOKUP(D34,'Holdings Manager'!$C$2:$H$100,6,FALSE)</f>
        <v>1157482.04</v>
      </c>
      <c r="M34" s="49">
        <f>VLOOKUP(D34,Sheet1!$C$1:$H$100,6,FALSE)</f>
        <v>1155764.8899999999</v>
      </c>
      <c r="N34" s="42">
        <f t="shared" si="3"/>
        <v>1717.1500000001397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44804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4580</v>
      </c>
      <c r="J35" s="49">
        <f>VLOOKUP(D35,Sheet1!$C$1:$J$100,8,FALSE)</f>
        <v>4580</v>
      </c>
      <c r="K35" s="42">
        <f t="shared" si="2"/>
        <v>0</v>
      </c>
      <c r="L35" s="49">
        <f>VLOOKUP(D35,'Holdings Manager'!$C$2:$H$100,6,FALSE)</f>
        <v>1585861.14</v>
      </c>
      <c r="M35" s="49">
        <f>VLOOKUP(D35,Sheet1!$C$1:$H$100,6,FALSE)</f>
        <v>1582038</v>
      </c>
      <c r="N35" s="42">
        <f t="shared" si="3"/>
        <v>3823.1399999998976</v>
      </c>
      <c r="O35" s="49">
        <f>IFERROR(VLOOKUP(D35,'Accruals Manager'!$B$2:$C$60,2,FALSE),0)</f>
        <v>11055.53</v>
      </c>
      <c r="P35" s="49">
        <v>11055.53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44804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9324</v>
      </c>
      <c r="J36" s="49">
        <f>VLOOKUP(D36,Sheet1!$C$1:$J$100,8,FALSE)</f>
        <v>9324</v>
      </c>
      <c r="K36" s="42">
        <f t="shared" si="2"/>
        <v>0</v>
      </c>
      <c r="L36" s="49">
        <f>VLOOKUP(D36,'Holdings Manager'!$C$2:$H$100,6,FALSE)</f>
        <v>1627706.4</v>
      </c>
      <c r="M36" s="49">
        <f>VLOOKUP(D36,Sheet1!$C$1:$H$100,6,FALSE)</f>
        <v>1623782.38</v>
      </c>
      <c r="N36" s="42">
        <f t="shared" si="3"/>
        <v>3924.0200000000186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44804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3301</v>
      </c>
      <c r="J37" s="49">
        <f>VLOOKUP(D37,Sheet1!$C$1:$J$100,8,FALSE)</f>
        <v>3301</v>
      </c>
      <c r="K37" s="42">
        <f t="shared" si="2"/>
        <v>0</v>
      </c>
      <c r="L37" s="49">
        <f>VLOOKUP(D37,'Holdings Manager'!$C$2:$H$100,6,FALSE)</f>
        <v>735804.51</v>
      </c>
      <c r="M37" s="49">
        <f>VLOOKUP(D37,Sheet1!$C$1:$H$100,6,FALSE)</f>
        <v>734030.66</v>
      </c>
      <c r="N37" s="42">
        <f t="shared" si="3"/>
        <v>1773.8499999999767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44804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1023</v>
      </c>
      <c r="J38" s="49">
        <f>VLOOKUP(D38,Sheet1!$C$1:$J$100,8,FALSE)</f>
        <v>1023</v>
      </c>
      <c r="K38" s="42">
        <f t="shared" si="2"/>
        <v>0</v>
      </c>
      <c r="L38" s="49">
        <f>VLOOKUP(D38,'Holdings Manager'!$C$2:$H$100,6,FALSE)</f>
        <v>872271.24</v>
      </c>
      <c r="M38" s="49">
        <f>VLOOKUP(D38,Sheet1!$C$1:$H$100,6,FALSE)</f>
        <v>870168.39</v>
      </c>
      <c r="N38" s="42">
        <f t="shared" si="3"/>
        <v>2102.8499999999767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44804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284.3</v>
      </c>
      <c r="J39" s="49">
        <f>VLOOKUP(D39,Sheet1!$C$1:$J$100,8,FALSE)</f>
        <v>284.3</v>
      </c>
      <c r="K39" s="42">
        <f t="shared" si="2"/>
        <v>0</v>
      </c>
      <c r="L39" s="49">
        <f>VLOOKUP(D39,'Holdings Manager'!$C$2:$H$100,6,FALSE)</f>
        <v>2742711.22</v>
      </c>
      <c r="M39" s="49">
        <f>VLOOKUP(D39,Sheet1!$C$1:$H$100,6,FALSE)</f>
        <v>2743210.5</v>
      </c>
      <c r="N39" s="42">
        <f t="shared" si="3"/>
        <v>-499.27999999979511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44804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24.3</v>
      </c>
      <c r="J40" s="49">
        <f>VLOOKUP(D40,Sheet1!$C$1:$J$100,8,FALSE)</f>
        <v>24.3</v>
      </c>
      <c r="K40" s="42">
        <f t="shared" si="2"/>
        <v>0</v>
      </c>
      <c r="L40" s="49">
        <f>VLOOKUP(D40,'Holdings Manager'!$C$2:$H$100,6,FALSE)</f>
        <v>2589801.5099999998</v>
      </c>
      <c r="M40" s="49">
        <f>VLOOKUP(D40,Sheet1!$C$1:$H$100,6,FALSE)</f>
        <v>2590272.96</v>
      </c>
      <c r="N40" s="42">
        <f t="shared" si="3"/>
        <v>-471.45000000018626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44804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171.4</v>
      </c>
      <c r="J41" s="49">
        <f>VLOOKUP(D41,Sheet1!$C$1:$J$100,8,FALSE)</f>
        <v>171.4</v>
      </c>
      <c r="K41" s="42">
        <f t="shared" si="2"/>
        <v>0</v>
      </c>
      <c r="L41" s="49">
        <f>VLOOKUP(D41,'Holdings Manager'!$C$2:$H$100,6,FALSE)</f>
        <v>2323983.67</v>
      </c>
      <c r="M41" s="49">
        <f>VLOOKUP(D41,Sheet1!$C$1:$H$100,6,FALSE)</f>
        <v>2324406.7200000002</v>
      </c>
      <c r="N41" s="42">
        <f t="shared" si="3"/>
        <v>-423.0500000002794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44804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22.28</v>
      </c>
      <c r="J42" s="49">
        <f>VLOOKUP(D42,Sheet1!$C$1:$J$100,8,FALSE)</f>
        <v>22.28</v>
      </c>
      <c r="K42" s="42">
        <f t="shared" si="2"/>
        <v>0</v>
      </c>
      <c r="L42" s="49">
        <f>VLOOKUP(D42,'Holdings Manager'!$C$2:$H$100,6,FALSE)</f>
        <v>1568703.27</v>
      </c>
      <c r="M42" s="49">
        <f>VLOOKUP(D42,Sheet1!$C$1:$H$100,6,FALSE)</f>
        <v>1568988.84</v>
      </c>
      <c r="N42" s="42">
        <f t="shared" si="3"/>
        <v>-285.57000000006519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44804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79.349999999999994</v>
      </c>
      <c r="J43" s="49">
        <f>VLOOKUP(D43,Sheet1!$C$1:$J$100,8,FALSE)</f>
        <v>79.349999999999994</v>
      </c>
      <c r="K43" s="42">
        <f t="shared" si="2"/>
        <v>0</v>
      </c>
      <c r="L43" s="49">
        <f>VLOOKUP(D43,'Holdings Manager'!$C$2:$H$100,6,FALSE)</f>
        <v>4231338.75</v>
      </c>
      <c r="M43" s="49">
        <f>VLOOKUP(D43,Sheet1!$C$1:$H$100,6,FALSE)</f>
        <v>4231338.75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44804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85.22</v>
      </c>
      <c r="J44" s="49">
        <f>VLOOKUP(D44,Sheet1!$C$1:$J$100,8,FALSE)</f>
        <v>85.22</v>
      </c>
      <c r="K44" s="42">
        <f t="shared" si="2"/>
        <v>0</v>
      </c>
      <c r="L44" s="49">
        <f>VLOOKUP(D44,'Holdings Manager'!$C$2:$H$100,6,FALSE)</f>
        <v>939465.28</v>
      </c>
      <c r="M44" s="49">
        <f>VLOOKUP(D44,Sheet1!$C$1:$H$100,6,FALSE)</f>
        <v>939465.28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44804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10.039999999999999</v>
      </c>
      <c r="J45" s="49">
        <f>VLOOKUP(D45,Sheet1!$C$1:$J$100,8,FALSE)</f>
        <v>10.039999999999999</v>
      </c>
      <c r="K45" s="42">
        <f t="shared" si="2"/>
        <v>0</v>
      </c>
      <c r="L45" s="49">
        <f>VLOOKUP(D45,'Holdings Manager'!$C$2:$H$100,6,FALSE)</f>
        <v>2008000</v>
      </c>
      <c r="M45" s="49">
        <f>VLOOKUP(D45,Sheet1!$C$1:$H$100,6,FALSE)</f>
        <v>2008000</v>
      </c>
      <c r="N45" s="42">
        <f t="shared" si="3"/>
        <v>0</v>
      </c>
      <c r="O45" s="49">
        <f>IFERROR(VLOOKUP(D45,'Accruals Manager'!$B$2:$C$60,2,FALSE),0)</f>
        <v>16123.8</v>
      </c>
      <c r="P45" s="49">
        <v>16123.8</v>
      </c>
      <c r="Q45" s="41">
        <f t="shared" si="0"/>
        <v>0</v>
      </c>
      <c r="R45" s="43"/>
      <c r="S45" s="43"/>
    </row>
    <row r="46" spans="1:19" x14ac:dyDescent="0.2">
      <c r="A46" s="46">
        <v>44804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31.48</v>
      </c>
      <c r="J46" s="49">
        <f>VLOOKUP(D46,Sheet1!$C$1:$J$100,8,FALSE)</f>
        <v>31.48</v>
      </c>
      <c r="K46" s="42">
        <f t="shared" si="2"/>
        <v>0</v>
      </c>
      <c r="L46" s="49">
        <f>VLOOKUP(D46,'Holdings Manager'!$C$2:$H$100,6,FALSE)</f>
        <v>1318949.04</v>
      </c>
      <c r="M46" s="49">
        <f>VLOOKUP(D46,Sheet1!$C$1:$H$100,6,FALSE)</f>
        <v>1318949.04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44804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5.05</v>
      </c>
      <c r="J47" s="49">
        <f>VLOOKUP(D47,Sheet1!$C$1:$J$100,8,FALSE)</f>
        <v>5.05</v>
      </c>
      <c r="K47" s="42">
        <f t="shared" si="2"/>
        <v>0</v>
      </c>
      <c r="L47" s="49">
        <f>VLOOKUP(D47,'Holdings Manager'!$C$2:$H$100,6,FALSE)</f>
        <v>1666500</v>
      </c>
      <c r="M47" s="49">
        <f>VLOOKUP(D47,Sheet1!$C$1:$H$100,6,FALSE)</f>
        <v>1666500</v>
      </c>
      <c r="N47" s="42">
        <f t="shared" si="3"/>
        <v>0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44804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219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23.84</v>
      </c>
      <c r="J48" s="49">
        <f>VLOOKUP(D48,Sheet1!$C$1:$J$100,8,FALSE)</f>
        <v>23.84</v>
      </c>
      <c r="K48" s="42">
        <f t="shared" si="2"/>
        <v>0</v>
      </c>
      <c r="L48" s="49">
        <f>VLOOKUP(D48,'Holdings Manager'!$C$2:$H$100,6,FALSE)</f>
        <v>1977480.32</v>
      </c>
      <c r="M48" s="49">
        <f>VLOOKUP(D48,Sheet1!$C$1:$H$100,6,FALSE)</f>
        <v>1977480.32</v>
      </c>
      <c r="N48" s="42">
        <f t="shared" si="3"/>
        <v>0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44804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</v>
      </c>
      <c r="J49" s="49">
        <f>VLOOKUP(D49,Sheet1!$C$1:$J$100,8,FALSE)</f>
        <v>2</v>
      </c>
      <c r="K49" s="42">
        <f t="shared" si="2"/>
        <v>0</v>
      </c>
      <c r="L49" s="49">
        <f>VLOOKUP(D49,'Holdings Manager'!$C$2:$H$100,6,FALSE)</f>
        <v>1000000</v>
      </c>
      <c r="M49" s="49">
        <f>VLOOKUP(D49,Sheet1!$C$1:$H$100,6,FALSE)</f>
        <v>1000000</v>
      </c>
      <c r="N49" s="42">
        <f t="shared" si="3"/>
        <v>0</v>
      </c>
      <c r="O49" s="49">
        <f>IFERROR(VLOOKUP(D49,'Accruals Manager'!$B$2:$C$60,2,FALSE),0)</f>
        <v>19262</v>
      </c>
      <c r="P49" s="49">
        <v>19262</v>
      </c>
      <c r="Q49" s="41">
        <f t="shared" si="0"/>
        <v>0</v>
      </c>
      <c r="R49" s="43"/>
      <c r="S49" s="43"/>
    </row>
    <row r="50" spans="1:19" x14ac:dyDescent="0.2">
      <c r="A50" s="46">
        <v>44804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34.9</v>
      </c>
      <c r="J50" s="49">
        <f>VLOOKUP(D50,Sheet1!$C$1:$J$100,8,FALSE)</f>
        <v>34.9</v>
      </c>
      <c r="K50" s="42">
        <f t="shared" si="2"/>
        <v>0</v>
      </c>
      <c r="L50" s="49">
        <f>VLOOKUP(D50,'Holdings Manager'!$C$2:$H$100,6,FALSE)</f>
        <v>3947678.6</v>
      </c>
      <c r="M50" s="49">
        <f>VLOOKUP(D50,Sheet1!$C$1:$H$100,6,FALSE)</f>
        <v>3947678.6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44804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82.35</v>
      </c>
      <c r="J51" s="49">
        <f>VLOOKUP(D51,Sheet1!$C$1:$J$100,8,FALSE)</f>
        <v>82.35</v>
      </c>
      <c r="K51" s="42">
        <f t="shared" si="2"/>
        <v>0</v>
      </c>
      <c r="L51" s="49">
        <f>VLOOKUP(D51,'Holdings Manager'!$C$2:$H$100,6,FALSE)</f>
        <v>2788865.1</v>
      </c>
      <c r="M51" s="49">
        <f>VLOOKUP(D51,Sheet1!$C$1:$H$100,6,FALSE)</f>
        <v>2788865.1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44804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194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210.47</v>
      </c>
      <c r="J52" s="49">
        <f>VLOOKUP(D52,Sheet1!$C$1:$J$100,8,FALSE)</f>
        <v>210.47</v>
      </c>
      <c r="K52" s="42">
        <f t="shared" si="2"/>
        <v>0</v>
      </c>
      <c r="L52" s="49">
        <f>VLOOKUP(D52,'Holdings Manager'!$C$2:$H$100,6,FALSE)</f>
        <v>3027821.42</v>
      </c>
      <c r="M52" s="49">
        <f>VLOOKUP(D52,Sheet1!$C$1:$H$100,6,FALSE)</f>
        <v>3027821.42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44804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41.37</v>
      </c>
      <c r="J53" s="49">
        <f>VLOOKUP(D53,Sheet1!$C$1:$J$100,8,FALSE)</f>
        <v>41.37</v>
      </c>
      <c r="K53" s="42">
        <f t="shared" si="2"/>
        <v>0</v>
      </c>
      <c r="L53" s="49">
        <f>VLOOKUP(D53,'Holdings Manager'!$C$2:$H$100,6,FALSE)</f>
        <v>321426.2</v>
      </c>
      <c r="M53" s="49">
        <f>VLOOKUP(D53,Sheet1!$C$1:$H$100,6,FALSE)</f>
        <v>320667.14</v>
      </c>
      <c r="N53" s="42">
        <f t="shared" si="3"/>
        <v>759.05999999999767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 t="s">
        <v>47</v>
      </c>
      <c r="S53" s="43"/>
    </row>
    <row r="54" spans="1:19" x14ac:dyDescent="0.2">
      <c r="A54" s="46">
        <v>44804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191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120.24</v>
      </c>
      <c r="J54" s="49">
        <f>VLOOKUP(D54,Sheet1!$C$1:$J$100,8,FALSE)</f>
        <v>120.24</v>
      </c>
      <c r="K54" s="42">
        <f t="shared" si="2"/>
        <v>0</v>
      </c>
      <c r="L54" s="49">
        <f>VLOOKUP(D54,'Holdings Manager'!$C$2:$H$100,6,FALSE)</f>
        <v>2139310.0800000001</v>
      </c>
      <c r="M54" s="49">
        <f>VLOOKUP(D54,Sheet1!$C$1:$H$100,6,FALSE)</f>
        <v>2139310.0800000001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44804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18.260000000000002</v>
      </c>
      <c r="J55" s="49">
        <f>VLOOKUP(D55,Sheet1!$C$1:$J$100,8,FALSE)</f>
        <v>18.260000000000002</v>
      </c>
      <c r="K55" s="42">
        <f t="shared" si="2"/>
        <v>0</v>
      </c>
      <c r="L55" s="49">
        <f>VLOOKUP(D55,'Holdings Manager'!$C$2:$H$100,6,FALSE)</f>
        <v>808991.04</v>
      </c>
      <c r="M55" s="49">
        <f>VLOOKUP(D55,Sheet1!$C$1:$H$100,6,FALSE)</f>
        <v>808991.04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44804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33.85</v>
      </c>
      <c r="J56" s="49">
        <f>VLOOKUP(D56,Sheet1!$C$1:$J$100,8,FALSE)</f>
        <v>33.85</v>
      </c>
      <c r="K56" s="42">
        <f t="shared" si="2"/>
        <v>0</v>
      </c>
      <c r="L56" s="49">
        <f>VLOOKUP(D56,'Holdings Manager'!$C$2:$H$100,6,FALSE)</f>
        <v>1208512.7</v>
      </c>
      <c r="M56" s="49">
        <f>VLOOKUP(D56,Sheet1!$C$1:$H$100,6,FALSE)</f>
        <v>1208512.7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44804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7.43</v>
      </c>
      <c r="J57" s="49">
        <f>VLOOKUP(D57,Sheet1!$C$1:$J$100,8,FALSE)</f>
        <v>7.43</v>
      </c>
      <c r="K57" s="42">
        <f t="shared" si="2"/>
        <v>0</v>
      </c>
      <c r="L57" s="49">
        <f>VLOOKUP(D57,'Holdings Manager'!$C$2:$H$100,6,FALSE)</f>
        <v>733288.99</v>
      </c>
      <c r="M57" s="49">
        <f>VLOOKUP(D57,Sheet1!$C$1:$H$100,6,FALSE)</f>
        <v>733288.99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44804</v>
      </c>
      <c r="B58" s="40" t="s">
        <v>67</v>
      </c>
      <c r="C58" s="47">
        <f>VLOOKUP(D58,'Holdings Manager'!$C$2:$O$100,13,FALSE)</f>
        <v>41</v>
      </c>
      <c r="D58" s="55" t="s">
        <v>270</v>
      </c>
      <c r="E58" s="55" t="s">
        <v>279</v>
      </c>
      <c r="F58" s="49">
        <f>VLOOKUP(D58,'Holdings Manager'!$C$2:$E$100,3,FALSE)</f>
        <v>133878</v>
      </c>
      <c r="G58" s="49">
        <f>VLOOKUP(D58,Sheet1!$C$1:$E$100,3,FALSE)</f>
        <v>133878</v>
      </c>
      <c r="H58" s="41">
        <f t="shared" si="1"/>
        <v>0</v>
      </c>
      <c r="I58" s="49">
        <f>VLOOKUP(D58,'Holdings Manager'!$C$2:$J$100,8,FALSE)</f>
        <v>8.6280000000000001</v>
      </c>
      <c r="J58" s="49">
        <f>VLOOKUP(D58,Sheet1!$C$1:$J$100,8,FALSE)</f>
        <v>8.6300000000000008</v>
      </c>
      <c r="K58" s="42">
        <f t="shared" si="2"/>
        <v>-2.0000000000006679E-3</v>
      </c>
      <c r="L58" s="49">
        <f>VLOOKUP(D58,'Holdings Manager'!$C$2:$H$100,6,FALSE)</f>
        <v>1344073.41</v>
      </c>
      <c r="M58" s="49">
        <f>VLOOKUP(D58,Sheet1!$C$1:$H$100,6,FALSE)</f>
        <v>1342514.39</v>
      </c>
      <c r="N58" s="42">
        <f t="shared" si="3"/>
        <v>1559.0200000000186</v>
      </c>
      <c r="O58" s="49">
        <f>IFERROR(VLOOKUP(D58,'Accruals Manager'!$B$2:$C$60,2,FALSE),0)</f>
        <v>10801.95</v>
      </c>
      <c r="P58" s="49">
        <v>10801.95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44804</v>
      </c>
      <c r="B59" s="40" t="s">
        <v>67</v>
      </c>
      <c r="C59" s="47" t="str">
        <f>VLOOKUP(D59,'Holdings Manager'!$C$2:$O$100,13,FALSE)</f>
        <v>SF</v>
      </c>
      <c r="D59" s="55" t="s">
        <v>269</v>
      </c>
      <c r="E59" s="55" t="s">
        <v>269</v>
      </c>
      <c r="F59" s="49"/>
      <c r="G59" s="49"/>
      <c r="H59" s="41">
        <f t="shared" si="1"/>
        <v>0</v>
      </c>
      <c r="I59" s="49">
        <f>VLOOKUP(D59,'Holdings Manager'!$C$2:$J$100,8,FALSE)</f>
        <v>100</v>
      </c>
      <c r="J59" s="49">
        <f>VLOOKUP(D59,Sheet1!$C$1:$J$100,8,FALSE)</f>
        <v>0</v>
      </c>
      <c r="K59" s="42">
        <f t="shared" si="2"/>
        <v>100</v>
      </c>
      <c r="L59" s="49">
        <f>VLOOKUP(D59,'Holdings Manager'!$C$2:$H$100,6,FALSE)</f>
        <v>1506624.62</v>
      </c>
      <c r="M59" s="49">
        <f>VLOOKUP(D59,Sheet1!$C$1:$H$100,6,FALSE)</f>
        <v>1506624.62</v>
      </c>
      <c r="N59" s="42">
        <f t="shared" si="3"/>
        <v>0</v>
      </c>
      <c r="O59" s="49">
        <f>IFERROR(VLOOKUP(D59,'Accruals Manager'!$B$2:$C$60,2,FALSE),0)</f>
        <v>3222.73</v>
      </c>
      <c r="P59" s="49">
        <v>3222.73</v>
      </c>
      <c r="Q59" s="41">
        <f t="shared" si="0"/>
        <v>0</v>
      </c>
      <c r="R59" s="43"/>
      <c r="S59" s="43"/>
    </row>
    <row r="60" spans="1:19" x14ac:dyDescent="0.2">
      <c r="A60" s="46">
        <v>44804</v>
      </c>
      <c r="B60" s="40" t="s">
        <v>67</v>
      </c>
      <c r="C60" s="47" t="str">
        <f>VLOOKUP(D60,'Holdings Manager'!$C$2:$O$100,13,FALSE)</f>
        <v>FC</v>
      </c>
      <c r="D60" s="55" t="s">
        <v>282</v>
      </c>
      <c r="E60" s="55" t="s">
        <v>282</v>
      </c>
      <c r="F60" s="49"/>
      <c r="G60" s="49"/>
      <c r="H60" s="41">
        <f t="shared" si="1"/>
        <v>0</v>
      </c>
      <c r="I60" s="49">
        <f>VLOOKUP(D60,'Holdings Manager'!$C$2:$J$100,8,FALSE)</f>
        <v>1</v>
      </c>
      <c r="J60" s="49">
        <f>VLOOKUP(D60,Sheet1!$C$1:$J$100,8,FALSE)</f>
        <v>1</v>
      </c>
      <c r="K60" s="42">
        <f t="shared" si="2"/>
        <v>0</v>
      </c>
      <c r="L60" s="49">
        <f>VLOOKUP(D60,'Holdings Manager'!$C$2:$H$100,6,FALSE)</f>
        <v>-31.17</v>
      </c>
      <c r="M60" s="49">
        <f>VLOOKUP(D60,Sheet1!$C$1:$H$100,6,FALSE)</f>
        <v>-31.18</v>
      </c>
      <c r="N60" s="42">
        <f t="shared" si="3"/>
        <v>9.9999999999980105E-3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/>
      <c r="B61" s="40"/>
      <c r="C61" s="47"/>
      <c r="D61" s="55"/>
      <c r="E61" s="55"/>
      <c r="F61" s="49"/>
      <c r="G61" s="49"/>
      <c r="H61" s="41"/>
      <c r="I61" s="49"/>
      <c r="J61" s="49"/>
      <c r="K61" s="42"/>
      <c r="L61" s="49"/>
      <c r="M61" s="49"/>
      <c r="N61" s="42"/>
      <c r="O61" s="49"/>
      <c r="P61" s="49"/>
      <c r="Q61" s="41"/>
      <c r="S61" s="43"/>
    </row>
    <row r="62" spans="1:19" x14ac:dyDescent="0.2">
      <c r="A62" s="46"/>
      <c r="B62" s="40"/>
      <c r="C62" s="47"/>
      <c r="D62" s="55"/>
      <c r="E62" s="55"/>
      <c r="F62" s="49"/>
      <c r="G62" s="49"/>
      <c r="H62" s="41"/>
      <c r="I62" s="49"/>
      <c r="J62" s="49"/>
      <c r="K62" s="42"/>
      <c r="L62" s="49"/>
      <c r="M62" s="49"/>
      <c r="N62" s="42"/>
      <c r="O62" s="49"/>
      <c r="P62" s="49"/>
      <c r="Q62" s="41"/>
      <c r="R62" s="43"/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308</v>
      </c>
      <c r="C2" s="61" t="s">
        <v>197</v>
      </c>
      <c r="D2" s="61" t="s">
        <v>196</v>
      </c>
      <c r="E2">
        <v>13935</v>
      </c>
      <c r="F2">
        <v>1556400.15</v>
      </c>
      <c r="G2">
        <v>194.66</v>
      </c>
      <c r="H2">
        <v>2712587.1</v>
      </c>
      <c r="I2" t="s">
        <v>272</v>
      </c>
      <c r="J2">
        <v>194.66</v>
      </c>
      <c r="K2">
        <v>2712587.1</v>
      </c>
      <c r="L2">
        <v>1556400.15</v>
      </c>
      <c r="M2" t="s">
        <v>272</v>
      </c>
      <c r="N2" s="37">
        <v>44804</v>
      </c>
      <c r="O2">
        <v>41</v>
      </c>
    </row>
    <row r="3" spans="1:15" x14ac:dyDescent="0.2">
      <c r="A3" t="s">
        <v>67</v>
      </c>
      <c r="B3" t="s">
        <v>309</v>
      </c>
      <c r="C3" s="61" t="s">
        <v>217</v>
      </c>
      <c r="D3" s="61" t="s">
        <v>216</v>
      </c>
      <c r="E3">
        <v>32800</v>
      </c>
      <c r="F3">
        <v>924767.98</v>
      </c>
      <c r="G3">
        <v>31.65</v>
      </c>
      <c r="H3">
        <v>1038120</v>
      </c>
      <c r="I3" t="s">
        <v>272</v>
      </c>
      <c r="J3">
        <v>31.65</v>
      </c>
      <c r="K3">
        <v>1038120</v>
      </c>
      <c r="L3">
        <v>924767.98</v>
      </c>
      <c r="M3" t="s">
        <v>272</v>
      </c>
      <c r="N3" s="37">
        <v>44804</v>
      </c>
      <c r="O3">
        <v>41</v>
      </c>
    </row>
    <row r="4" spans="1:15" x14ac:dyDescent="0.2">
      <c r="A4" t="s">
        <v>67</v>
      </c>
      <c r="B4" t="s">
        <v>310</v>
      </c>
      <c r="C4" s="61" t="s">
        <v>250</v>
      </c>
      <c r="D4" s="61" t="s">
        <v>311</v>
      </c>
      <c r="E4">
        <v>514932</v>
      </c>
      <c r="F4">
        <v>1234996.1200000001</v>
      </c>
      <c r="G4">
        <v>2.8450319999999998</v>
      </c>
      <c r="H4">
        <v>1464998.08</v>
      </c>
      <c r="I4" t="s">
        <v>272</v>
      </c>
      <c r="J4">
        <v>4.1500000000000004</v>
      </c>
      <c r="K4">
        <v>2136967.7999999998</v>
      </c>
      <c r="L4">
        <v>1730171.52</v>
      </c>
      <c r="M4" t="s">
        <v>303</v>
      </c>
      <c r="N4" s="37">
        <v>44804</v>
      </c>
      <c r="O4">
        <v>41</v>
      </c>
    </row>
    <row r="5" spans="1:15" x14ac:dyDescent="0.2">
      <c r="A5" t="s">
        <v>67</v>
      </c>
      <c r="B5" t="s">
        <v>312</v>
      </c>
      <c r="C5" s="61" t="s">
        <v>186</v>
      </c>
      <c r="D5" s="61" t="s">
        <v>185</v>
      </c>
      <c r="E5">
        <v>17100</v>
      </c>
      <c r="F5">
        <v>2076325.17</v>
      </c>
      <c r="G5">
        <v>89.57</v>
      </c>
      <c r="H5">
        <v>1531647</v>
      </c>
      <c r="I5" t="s">
        <v>272</v>
      </c>
      <c r="J5">
        <v>89.57</v>
      </c>
      <c r="K5">
        <v>1531647</v>
      </c>
      <c r="L5">
        <v>2076325.17</v>
      </c>
      <c r="M5" t="s">
        <v>272</v>
      </c>
      <c r="N5" s="37">
        <v>44804</v>
      </c>
      <c r="O5">
        <v>43</v>
      </c>
    </row>
    <row r="6" spans="1:15" x14ac:dyDescent="0.2">
      <c r="A6" t="s">
        <v>67</v>
      </c>
      <c r="B6" t="s">
        <v>313</v>
      </c>
      <c r="C6" s="61" t="s">
        <v>226</v>
      </c>
      <c r="D6" s="61" t="s">
        <v>225</v>
      </c>
      <c r="E6">
        <v>188100</v>
      </c>
      <c r="F6">
        <v>2275383.2999999998</v>
      </c>
      <c r="G6">
        <v>15.85</v>
      </c>
      <c r="H6">
        <v>2981385</v>
      </c>
      <c r="I6" t="s">
        <v>272</v>
      </c>
      <c r="J6">
        <v>15.85</v>
      </c>
      <c r="K6">
        <v>2981385</v>
      </c>
      <c r="L6">
        <v>2275383.2999999998</v>
      </c>
      <c r="M6" t="s">
        <v>272</v>
      </c>
      <c r="N6" s="37">
        <v>44804</v>
      </c>
      <c r="O6">
        <v>41</v>
      </c>
    </row>
    <row r="7" spans="1:15" x14ac:dyDescent="0.2">
      <c r="A7" t="s">
        <v>67</v>
      </c>
      <c r="B7" t="s">
        <v>314</v>
      </c>
      <c r="C7" s="61" t="s">
        <v>231</v>
      </c>
      <c r="D7" s="61" t="s">
        <v>315</v>
      </c>
      <c r="E7">
        <v>78815</v>
      </c>
      <c r="F7">
        <v>1972717.83</v>
      </c>
      <c r="G7">
        <v>38.789076999999999</v>
      </c>
      <c r="H7">
        <v>3057161.1</v>
      </c>
      <c r="I7" t="s">
        <v>272</v>
      </c>
      <c r="J7">
        <v>38.575000000000003</v>
      </c>
      <c r="K7">
        <v>3040288.63</v>
      </c>
      <c r="L7">
        <v>1737082.6</v>
      </c>
      <c r="M7" t="s">
        <v>282</v>
      </c>
      <c r="N7" s="37">
        <v>44804</v>
      </c>
      <c r="O7">
        <v>41</v>
      </c>
    </row>
    <row r="8" spans="1:15" x14ac:dyDescent="0.2">
      <c r="A8" t="s">
        <v>67</v>
      </c>
      <c r="B8" t="s">
        <v>316</v>
      </c>
      <c r="C8" s="61" t="s">
        <v>229</v>
      </c>
      <c r="D8" s="61" t="s">
        <v>228</v>
      </c>
      <c r="E8">
        <v>19000</v>
      </c>
      <c r="F8">
        <v>406993.3</v>
      </c>
      <c r="G8">
        <v>19.54</v>
      </c>
      <c r="H8">
        <v>371260</v>
      </c>
      <c r="I8" t="s">
        <v>272</v>
      </c>
      <c r="J8">
        <v>19.54</v>
      </c>
      <c r="K8">
        <v>371260</v>
      </c>
      <c r="L8">
        <v>406993.3</v>
      </c>
      <c r="M8" t="s">
        <v>272</v>
      </c>
      <c r="N8" s="37">
        <v>44804</v>
      </c>
      <c r="O8">
        <v>41</v>
      </c>
    </row>
    <row r="9" spans="1:15" x14ac:dyDescent="0.2">
      <c r="A9" t="s">
        <v>67</v>
      </c>
      <c r="B9" t="s">
        <v>317</v>
      </c>
      <c r="C9" s="61" t="s">
        <v>189</v>
      </c>
      <c r="D9" s="61" t="s">
        <v>188</v>
      </c>
      <c r="E9">
        <v>32061</v>
      </c>
      <c r="F9">
        <v>2064087.18</v>
      </c>
      <c r="G9">
        <v>79.2</v>
      </c>
      <c r="H9">
        <v>2539231.2000000002</v>
      </c>
      <c r="I9" t="s">
        <v>272</v>
      </c>
      <c r="J9">
        <v>79.2</v>
      </c>
      <c r="K9">
        <v>2539231.2000000002</v>
      </c>
      <c r="L9">
        <v>2064087.18</v>
      </c>
      <c r="M9" t="s">
        <v>272</v>
      </c>
      <c r="N9" s="37">
        <v>44804</v>
      </c>
      <c r="O9">
        <v>41</v>
      </c>
    </row>
    <row r="10" spans="1:15" x14ac:dyDescent="0.2">
      <c r="A10" t="s">
        <v>67</v>
      </c>
      <c r="B10" t="s">
        <v>318</v>
      </c>
      <c r="C10" s="61" t="s">
        <v>202</v>
      </c>
      <c r="D10" s="61" t="s">
        <v>201</v>
      </c>
      <c r="E10">
        <v>29302</v>
      </c>
      <c r="F10">
        <v>1677539.5</v>
      </c>
      <c r="G10">
        <v>54.99</v>
      </c>
      <c r="H10">
        <v>1611316.98</v>
      </c>
      <c r="I10" t="s">
        <v>272</v>
      </c>
      <c r="J10">
        <v>54.99</v>
      </c>
      <c r="K10">
        <v>1611316.98</v>
      </c>
      <c r="L10">
        <v>1677539.5</v>
      </c>
      <c r="M10" t="s">
        <v>272</v>
      </c>
      <c r="N10" s="37">
        <v>44804</v>
      </c>
      <c r="O10">
        <v>43</v>
      </c>
    </row>
    <row r="11" spans="1:15" x14ac:dyDescent="0.2">
      <c r="A11" t="s">
        <v>67</v>
      </c>
      <c r="B11" t="s">
        <v>319</v>
      </c>
      <c r="C11" s="61" t="s">
        <v>205</v>
      </c>
      <c r="D11" s="61" t="s">
        <v>204</v>
      </c>
      <c r="E11">
        <v>8526</v>
      </c>
      <c r="F11">
        <v>1127819.28</v>
      </c>
      <c r="G11">
        <v>209.83</v>
      </c>
      <c r="H11">
        <v>1789010.58</v>
      </c>
      <c r="I11" t="s">
        <v>272</v>
      </c>
      <c r="J11">
        <v>209.83</v>
      </c>
      <c r="K11">
        <v>1789010.58</v>
      </c>
      <c r="L11">
        <v>1127819.28</v>
      </c>
      <c r="M11" t="s">
        <v>272</v>
      </c>
      <c r="N11" s="37">
        <v>44804</v>
      </c>
      <c r="O11">
        <v>41</v>
      </c>
    </row>
    <row r="12" spans="1:15" x14ac:dyDescent="0.2">
      <c r="A12" t="s">
        <v>67</v>
      </c>
      <c r="B12" t="s">
        <v>320</v>
      </c>
      <c r="C12" s="61" t="s">
        <v>179</v>
      </c>
      <c r="D12" s="61" t="s">
        <v>178</v>
      </c>
      <c r="E12">
        <v>1900</v>
      </c>
      <c r="F12">
        <v>1236994.18</v>
      </c>
      <c r="G12">
        <v>489.94</v>
      </c>
      <c r="H12">
        <v>930886</v>
      </c>
      <c r="I12" t="s">
        <v>272</v>
      </c>
      <c r="J12">
        <v>489.94</v>
      </c>
      <c r="K12">
        <v>930886</v>
      </c>
      <c r="L12">
        <v>1236994.18</v>
      </c>
      <c r="M12" t="s">
        <v>272</v>
      </c>
      <c r="N12" s="37">
        <v>44804</v>
      </c>
      <c r="O12">
        <v>43</v>
      </c>
    </row>
    <row r="13" spans="1:15" x14ac:dyDescent="0.2">
      <c r="A13" t="s">
        <v>67</v>
      </c>
      <c r="B13" t="s">
        <v>321</v>
      </c>
      <c r="C13" s="61" t="s">
        <v>199</v>
      </c>
      <c r="D13" s="61">
        <v>398438408</v>
      </c>
      <c r="E13">
        <v>95470</v>
      </c>
      <c r="F13">
        <v>1633816.15</v>
      </c>
      <c r="G13">
        <v>7.77</v>
      </c>
      <c r="H13">
        <v>741801.9</v>
      </c>
      <c r="I13" t="s">
        <v>272</v>
      </c>
      <c r="J13">
        <v>7.77</v>
      </c>
      <c r="K13">
        <v>741801.9</v>
      </c>
      <c r="L13">
        <v>1633816.15</v>
      </c>
      <c r="M13" t="s">
        <v>272</v>
      </c>
      <c r="N13" s="37">
        <v>44804</v>
      </c>
      <c r="O13">
        <v>43</v>
      </c>
    </row>
    <row r="14" spans="1:15" x14ac:dyDescent="0.2">
      <c r="A14" t="s">
        <v>67</v>
      </c>
      <c r="B14" t="s">
        <v>322</v>
      </c>
      <c r="C14" s="61" t="s">
        <v>253</v>
      </c>
      <c r="D14" s="61" t="s">
        <v>302</v>
      </c>
      <c r="E14">
        <v>86855</v>
      </c>
      <c r="F14">
        <v>954703.15</v>
      </c>
      <c r="G14">
        <v>9.0424030000000002</v>
      </c>
      <c r="H14">
        <v>785377.94</v>
      </c>
      <c r="I14" t="s">
        <v>272</v>
      </c>
      <c r="J14">
        <v>13.19</v>
      </c>
      <c r="K14">
        <v>1145617.45</v>
      </c>
      <c r="L14">
        <v>1336769.54</v>
      </c>
      <c r="M14" t="s">
        <v>303</v>
      </c>
      <c r="N14" s="37">
        <v>44804</v>
      </c>
      <c r="O14">
        <v>41</v>
      </c>
    </row>
    <row r="15" spans="1:15" x14ac:dyDescent="0.2">
      <c r="A15" t="s">
        <v>67</v>
      </c>
      <c r="B15" t="s">
        <v>248</v>
      </c>
      <c r="C15" s="61" t="s">
        <v>247</v>
      </c>
      <c r="D15" s="61" t="s">
        <v>297</v>
      </c>
      <c r="E15">
        <v>31384</v>
      </c>
      <c r="F15">
        <v>1268763.25</v>
      </c>
      <c r="G15">
        <v>48.619293999999996</v>
      </c>
      <c r="H15">
        <v>1525867.92</v>
      </c>
      <c r="I15" t="s">
        <v>272</v>
      </c>
      <c r="J15">
        <v>47.45</v>
      </c>
      <c r="K15">
        <v>1489170.8</v>
      </c>
      <c r="L15">
        <v>1268878.6000000001</v>
      </c>
      <c r="M15" t="s">
        <v>275</v>
      </c>
      <c r="N15" s="37">
        <v>44804</v>
      </c>
      <c r="O15">
        <v>41</v>
      </c>
    </row>
    <row r="16" spans="1:15" x14ac:dyDescent="0.2">
      <c r="A16" t="s">
        <v>67</v>
      </c>
      <c r="B16" t="s">
        <v>323</v>
      </c>
      <c r="C16" s="61" t="s">
        <v>263</v>
      </c>
      <c r="D16" s="61" t="s">
        <v>324</v>
      </c>
      <c r="E16">
        <v>43659</v>
      </c>
      <c r="F16">
        <v>825192.33</v>
      </c>
      <c r="G16">
        <v>17.349273</v>
      </c>
      <c r="H16">
        <v>757451.91</v>
      </c>
      <c r="I16" t="s">
        <v>272</v>
      </c>
      <c r="J16">
        <v>14.91</v>
      </c>
      <c r="K16">
        <v>650955.68999999994</v>
      </c>
      <c r="L16">
        <v>636535.30000000005</v>
      </c>
      <c r="M16" t="s">
        <v>280</v>
      </c>
      <c r="N16" s="37">
        <v>44804</v>
      </c>
      <c r="O16">
        <v>41</v>
      </c>
    </row>
    <row r="17" spans="1:15" x14ac:dyDescent="0.2">
      <c r="A17" t="s">
        <v>67</v>
      </c>
      <c r="B17" t="s">
        <v>325</v>
      </c>
      <c r="C17" s="61" t="s">
        <v>236</v>
      </c>
      <c r="D17" s="61" t="s">
        <v>295</v>
      </c>
      <c r="E17">
        <v>29538</v>
      </c>
      <c r="F17">
        <v>2462861.36</v>
      </c>
      <c r="G17">
        <v>104.929104</v>
      </c>
      <c r="H17">
        <v>3099395.87</v>
      </c>
      <c r="I17" t="s">
        <v>272</v>
      </c>
      <c r="J17">
        <v>104.35</v>
      </c>
      <c r="K17">
        <v>3082290.3</v>
      </c>
      <c r="L17">
        <v>2168679.96</v>
      </c>
      <c r="M17" t="s">
        <v>282</v>
      </c>
      <c r="N17" s="37">
        <v>44804</v>
      </c>
      <c r="O17">
        <v>41</v>
      </c>
    </row>
    <row r="18" spans="1:15" x14ac:dyDescent="0.2">
      <c r="A18" t="s">
        <v>67</v>
      </c>
      <c r="B18" t="s">
        <v>326</v>
      </c>
      <c r="C18" s="61" t="s">
        <v>183</v>
      </c>
      <c r="D18" s="61" t="s">
        <v>182</v>
      </c>
      <c r="E18">
        <v>28780</v>
      </c>
      <c r="F18">
        <v>1360469.46</v>
      </c>
      <c r="G18">
        <v>44.05</v>
      </c>
      <c r="H18">
        <v>1267759</v>
      </c>
      <c r="I18" t="s">
        <v>272</v>
      </c>
      <c r="J18">
        <v>44.05</v>
      </c>
      <c r="K18">
        <v>1267759</v>
      </c>
      <c r="L18">
        <v>1360469.46</v>
      </c>
      <c r="M18" t="s">
        <v>272</v>
      </c>
      <c r="N18" s="37">
        <v>44804</v>
      </c>
      <c r="O18">
        <v>41</v>
      </c>
    </row>
    <row r="19" spans="1:15" x14ac:dyDescent="0.2">
      <c r="A19" t="s">
        <v>67</v>
      </c>
      <c r="B19" t="s">
        <v>327</v>
      </c>
      <c r="C19" s="61" t="s">
        <v>209</v>
      </c>
      <c r="D19" s="61" t="s">
        <v>208</v>
      </c>
      <c r="E19">
        <v>29590</v>
      </c>
      <c r="F19">
        <v>997183</v>
      </c>
      <c r="G19">
        <v>50.27</v>
      </c>
      <c r="H19">
        <v>1487489.3</v>
      </c>
      <c r="I19" t="s">
        <v>272</v>
      </c>
      <c r="J19">
        <v>50.27</v>
      </c>
      <c r="K19">
        <v>1487489.3</v>
      </c>
      <c r="L19">
        <v>997183</v>
      </c>
      <c r="M19" t="s">
        <v>272</v>
      </c>
      <c r="N19" s="37">
        <v>44804</v>
      </c>
      <c r="O19">
        <v>41</v>
      </c>
    </row>
    <row r="20" spans="1:15" x14ac:dyDescent="0.2">
      <c r="A20" t="s">
        <v>67</v>
      </c>
      <c r="B20" t="s">
        <v>328</v>
      </c>
      <c r="C20" s="61" t="s">
        <v>260</v>
      </c>
      <c r="D20" s="61" t="s">
        <v>292</v>
      </c>
      <c r="E20">
        <v>27563</v>
      </c>
      <c r="F20">
        <v>1611560.69</v>
      </c>
      <c r="G20">
        <v>94.274856</v>
      </c>
      <c r="H20">
        <v>2598497.86</v>
      </c>
      <c r="I20" t="s">
        <v>272</v>
      </c>
      <c r="J20">
        <v>81.02</v>
      </c>
      <c r="K20">
        <v>2233154.2599999998</v>
      </c>
      <c r="L20">
        <v>1237574.1599999999</v>
      </c>
      <c r="M20" t="s">
        <v>280</v>
      </c>
      <c r="N20" s="37">
        <v>44804</v>
      </c>
      <c r="O20">
        <v>41</v>
      </c>
    </row>
    <row r="21" spans="1:15" x14ac:dyDescent="0.2">
      <c r="A21" t="s">
        <v>67</v>
      </c>
      <c r="B21" t="s">
        <v>329</v>
      </c>
      <c r="C21" s="61" t="s">
        <v>257</v>
      </c>
      <c r="D21" s="61" t="s">
        <v>330</v>
      </c>
      <c r="E21">
        <v>57424</v>
      </c>
      <c r="F21">
        <v>1794876.34</v>
      </c>
      <c r="G21">
        <v>33.290590000000002</v>
      </c>
      <c r="H21">
        <v>1911678.87</v>
      </c>
      <c r="I21" t="s">
        <v>272</v>
      </c>
      <c r="J21">
        <v>28.61</v>
      </c>
      <c r="K21">
        <v>1642900.64</v>
      </c>
      <c r="L21">
        <v>1382944.41</v>
      </c>
      <c r="M21" t="s">
        <v>280</v>
      </c>
      <c r="N21" s="37">
        <v>44804</v>
      </c>
      <c r="O21">
        <v>41</v>
      </c>
    </row>
    <row r="22" spans="1:15" x14ac:dyDescent="0.2">
      <c r="A22" t="s">
        <v>67</v>
      </c>
      <c r="B22" t="s">
        <v>331</v>
      </c>
      <c r="C22" s="61">
        <v>7333378</v>
      </c>
      <c r="D22" s="61">
        <v>733337901</v>
      </c>
      <c r="E22">
        <v>3687</v>
      </c>
      <c r="F22">
        <v>1010450.88</v>
      </c>
      <c r="G22">
        <v>536.29796599999997</v>
      </c>
      <c r="H22">
        <v>1977330.6</v>
      </c>
      <c r="I22" t="s">
        <v>272</v>
      </c>
      <c r="J22">
        <v>523.4</v>
      </c>
      <c r="K22">
        <v>1929775.8</v>
      </c>
      <c r="L22">
        <v>1008025.8</v>
      </c>
      <c r="M22" t="s">
        <v>275</v>
      </c>
      <c r="N22" s="37">
        <v>44804</v>
      </c>
      <c r="O22">
        <v>41</v>
      </c>
    </row>
    <row r="23" spans="1:15" x14ac:dyDescent="0.2">
      <c r="A23" t="s">
        <v>67</v>
      </c>
      <c r="B23" t="s">
        <v>332</v>
      </c>
      <c r="C23" s="61">
        <v>7124594</v>
      </c>
      <c r="D23" s="61">
        <v>712459908</v>
      </c>
      <c r="E23">
        <v>7989</v>
      </c>
      <c r="F23">
        <v>1234066.6599999999</v>
      </c>
      <c r="G23">
        <v>144.88447199999999</v>
      </c>
      <c r="H23">
        <v>1157482.04</v>
      </c>
      <c r="I23" t="s">
        <v>272</v>
      </c>
      <c r="J23">
        <v>141.4</v>
      </c>
      <c r="K23">
        <v>1129644.6000000001</v>
      </c>
      <c r="L23">
        <v>1231104.8999999999</v>
      </c>
      <c r="M23" t="s">
        <v>275</v>
      </c>
      <c r="N23" s="37">
        <v>44804</v>
      </c>
      <c r="O23">
        <v>41</v>
      </c>
    </row>
    <row r="24" spans="1:15" x14ac:dyDescent="0.2">
      <c r="A24" t="s">
        <v>67</v>
      </c>
      <c r="B24" t="s">
        <v>333</v>
      </c>
      <c r="C24" s="61">
        <v>6986041</v>
      </c>
      <c r="D24" s="61">
        <v>698604006</v>
      </c>
      <c r="E24">
        <v>48000</v>
      </c>
      <c r="F24">
        <v>1836424.74</v>
      </c>
      <c r="G24">
        <v>33.038773999999997</v>
      </c>
      <c r="H24">
        <v>1585861.14</v>
      </c>
      <c r="I24" t="s">
        <v>272</v>
      </c>
      <c r="J24">
        <v>4580</v>
      </c>
      <c r="K24">
        <v>219840000</v>
      </c>
      <c r="L24">
        <v>201168705</v>
      </c>
      <c r="M24" t="s">
        <v>277</v>
      </c>
      <c r="N24" s="37">
        <v>44804</v>
      </c>
      <c r="O24">
        <v>41</v>
      </c>
    </row>
    <row r="25" spans="1:15" x14ac:dyDescent="0.2">
      <c r="A25" t="s">
        <v>67</v>
      </c>
      <c r="B25" t="s">
        <v>334</v>
      </c>
      <c r="C25" s="61">
        <v>6640682</v>
      </c>
      <c r="D25" s="61">
        <v>664068004</v>
      </c>
      <c r="E25">
        <v>24200</v>
      </c>
      <c r="F25">
        <v>1373190.79</v>
      </c>
      <c r="G25">
        <v>67.260594999999995</v>
      </c>
      <c r="H25">
        <v>1627706.4</v>
      </c>
      <c r="I25" t="s">
        <v>272</v>
      </c>
      <c r="J25">
        <v>9324</v>
      </c>
      <c r="K25">
        <v>225640800</v>
      </c>
      <c r="L25">
        <v>150282000</v>
      </c>
      <c r="M25" t="s">
        <v>277</v>
      </c>
      <c r="N25" s="37">
        <v>44804</v>
      </c>
      <c r="O25">
        <v>41</v>
      </c>
    </row>
    <row r="26" spans="1:15" x14ac:dyDescent="0.2">
      <c r="A26" t="s">
        <v>67</v>
      </c>
      <c r="B26" t="s">
        <v>335</v>
      </c>
      <c r="C26" s="61">
        <v>6555805</v>
      </c>
      <c r="D26" s="61">
        <v>655580009</v>
      </c>
      <c r="E26">
        <v>30900</v>
      </c>
      <c r="F26">
        <v>1136444.6299999999</v>
      </c>
      <c r="G26">
        <v>23.812443999999999</v>
      </c>
      <c r="H26">
        <v>735804.51</v>
      </c>
      <c r="I26" t="s">
        <v>272</v>
      </c>
      <c r="J26">
        <v>3301</v>
      </c>
      <c r="K26">
        <v>102000900</v>
      </c>
      <c r="L26">
        <v>124372500</v>
      </c>
      <c r="M26" t="s">
        <v>277</v>
      </c>
      <c r="N26" s="37">
        <v>44804</v>
      </c>
      <c r="O26">
        <v>41</v>
      </c>
    </row>
    <row r="27" spans="1:15" x14ac:dyDescent="0.2">
      <c r="A27" t="s">
        <v>67</v>
      </c>
      <c r="B27" t="s">
        <v>336</v>
      </c>
      <c r="C27" s="61">
        <v>6054603</v>
      </c>
      <c r="D27" s="61">
        <v>605460005</v>
      </c>
      <c r="E27">
        <v>118200</v>
      </c>
      <c r="F27">
        <v>1242050.44</v>
      </c>
      <c r="G27">
        <v>7.3796210000000002</v>
      </c>
      <c r="H27">
        <v>872271.24</v>
      </c>
      <c r="I27" t="s">
        <v>272</v>
      </c>
      <c r="J27">
        <v>1023</v>
      </c>
      <c r="K27">
        <v>120918600</v>
      </c>
      <c r="L27">
        <v>135930000</v>
      </c>
      <c r="M27" t="s">
        <v>277</v>
      </c>
      <c r="N27" s="37">
        <v>44804</v>
      </c>
      <c r="O27">
        <v>41</v>
      </c>
    </row>
    <row r="28" spans="1:15" x14ac:dyDescent="0.2">
      <c r="A28" t="s">
        <v>67</v>
      </c>
      <c r="B28" t="s">
        <v>337</v>
      </c>
      <c r="C28" s="61">
        <v>5999330</v>
      </c>
      <c r="D28" s="61">
        <v>599933900</v>
      </c>
      <c r="E28">
        <v>9594</v>
      </c>
      <c r="F28">
        <v>1624430.3</v>
      </c>
      <c r="G28">
        <v>285.87775900000003</v>
      </c>
      <c r="H28">
        <v>2742711.22</v>
      </c>
      <c r="I28" t="s">
        <v>272</v>
      </c>
      <c r="J28">
        <v>284.3</v>
      </c>
      <c r="K28">
        <v>2727574.2</v>
      </c>
      <c r="L28">
        <v>1433374.7</v>
      </c>
      <c r="M28" t="s">
        <v>282</v>
      </c>
      <c r="N28" s="37">
        <v>44804</v>
      </c>
      <c r="O28">
        <v>41</v>
      </c>
    </row>
    <row r="29" spans="1:15" x14ac:dyDescent="0.2">
      <c r="A29" t="s">
        <v>67</v>
      </c>
      <c r="B29" t="s">
        <v>234</v>
      </c>
      <c r="C29" s="61">
        <v>5889505</v>
      </c>
      <c r="D29" s="61">
        <v>588950907</v>
      </c>
      <c r="E29">
        <v>105988</v>
      </c>
      <c r="F29">
        <v>2187638.79</v>
      </c>
      <c r="G29">
        <v>24.434856</v>
      </c>
      <c r="H29">
        <v>2589801.5099999998</v>
      </c>
      <c r="I29" t="s">
        <v>272</v>
      </c>
      <c r="J29">
        <v>24.3</v>
      </c>
      <c r="K29">
        <v>2575508.4</v>
      </c>
      <c r="L29">
        <v>1926331.9</v>
      </c>
      <c r="M29" t="s">
        <v>282</v>
      </c>
      <c r="N29" s="37">
        <v>44804</v>
      </c>
      <c r="O29">
        <v>41</v>
      </c>
    </row>
    <row r="30" spans="1:15" x14ac:dyDescent="0.2">
      <c r="A30" t="s">
        <v>67</v>
      </c>
      <c r="B30" t="s">
        <v>235</v>
      </c>
      <c r="C30" s="61">
        <v>4741844</v>
      </c>
      <c r="D30" s="61">
        <v>474184900</v>
      </c>
      <c r="E30">
        <v>13484</v>
      </c>
      <c r="F30">
        <v>1384917.16</v>
      </c>
      <c r="G30">
        <v>172.35120599999999</v>
      </c>
      <c r="H30">
        <v>2323983.67</v>
      </c>
      <c r="I30" t="s">
        <v>272</v>
      </c>
      <c r="J30">
        <v>171.4</v>
      </c>
      <c r="K30">
        <v>2311157.6</v>
      </c>
      <c r="L30">
        <v>1219492.96</v>
      </c>
      <c r="M30" t="s">
        <v>282</v>
      </c>
      <c r="N30" s="37">
        <v>44804</v>
      </c>
      <c r="O30">
        <v>41</v>
      </c>
    </row>
    <row r="31" spans="1:15" x14ac:dyDescent="0.2">
      <c r="A31" t="s">
        <v>67</v>
      </c>
      <c r="B31" t="s">
        <v>338</v>
      </c>
      <c r="C31" s="61">
        <v>4031879</v>
      </c>
      <c r="D31" s="61">
        <v>403187909</v>
      </c>
      <c r="E31">
        <v>70020</v>
      </c>
      <c r="F31">
        <v>1503587.3</v>
      </c>
      <c r="G31">
        <v>22.403645999999998</v>
      </c>
      <c r="H31">
        <v>1568703.27</v>
      </c>
      <c r="I31" t="s">
        <v>272</v>
      </c>
      <c r="J31">
        <v>22.28</v>
      </c>
      <c r="K31">
        <v>1560045.6</v>
      </c>
      <c r="L31">
        <v>1317999.7</v>
      </c>
      <c r="M31" t="s">
        <v>282</v>
      </c>
      <c r="N31" s="37">
        <v>44804</v>
      </c>
      <c r="O31">
        <v>41</v>
      </c>
    </row>
    <row r="32" spans="1:15" x14ac:dyDescent="0.2">
      <c r="A32" t="s">
        <v>67</v>
      </c>
      <c r="B32" t="s">
        <v>339</v>
      </c>
      <c r="C32" s="61">
        <v>2821481</v>
      </c>
      <c r="D32" s="61">
        <v>835699307</v>
      </c>
      <c r="E32">
        <v>53325</v>
      </c>
      <c r="F32">
        <v>2584662.75</v>
      </c>
      <c r="G32">
        <v>79.349999999999994</v>
      </c>
      <c r="H32">
        <v>4231338.75</v>
      </c>
      <c r="I32" t="s">
        <v>272</v>
      </c>
      <c r="J32">
        <v>79.349999999999994</v>
      </c>
      <c r="K32">
        <v>4231338.75</v>
      </c>
      <c r="L32">
        <v>2584662.75</v>
      </c>
      <c r="M32" t="s">
        <v>272</v>
      </c>
      <c r="N32" s="37">
        <v>44804</v>
      </c>
      <c r="O32">
        <v>43</v>
      </c>
    </row>
    <row r="33" spans="1:15" x14ac:dyDescent="0.2">
      <c r="A33" t="s">
        <v>67</v>
      </c>
      <c r="B33" t="s">
        <v>340</v>
      </c>
      <c r="C33" s="61">
        <v>2775135</v>
      </c>
      <c r="D33" s="61">
        <v>803054204</v>
      </c>
      <c r="E33">
        <v>11024</v>
      </c>
      <c r="F33">
        <v>1139109.92</v>
      </c>
      <c r="G33">
        <v>85.22</v>
      </c>
      <c r="H33">
        <v>939465.28</v>
      </c>
      <c r="I33" t="s">
        <v>272</v>
      </c>
      <c r="J33">
        <v>85.22</v>
      </c>
      <c r="K33">
        <v>939465.28</v>
      </c>
      <c r="L33">
        <v>1139109.92</v>
      </c>
      <c r="M33" t="s">
        <v>272</v>
      </c>
      <c r="N33" s="37">
        <v>44804</v>
      </c>
      <c r="O33">
        <v>43</v>
      </c>
    </row>
    <row r="34" spans="1:15" x14ac:dyDescent="0.2">
      <c r="A34" t="s">
        <v>67</v>
      </c>
      <c r="B34" t="s">
        <v>341</v>
      </c>
      <c r="C34" s="61">
        <v>2704485</v>
      </c>
      <c r="D34" s="61">
        <v>705015105</v>
      </c>
      <c r="E34">
        <v>200000</v>
      </c>
      <c r="F34">
        <v>2010060</v>
      </c>
      <c r="G34">
        <v>10.039999999999999</v>
      </c>
      <c r="H34">
        <v>2008000</v>
      </c>
      <c r="I34" t="s">
        <v>272</v>
      </c>
      <c r="J34">
        <v>10.039999999999999</v>
      </c>
      <c r="K34">
        <v>2008000</v>
      </c>
      <c r="L34">
        <v>2010060</v>
      </c>
      <c r="M34" t="s">
        <v>272</v>
      </c>
      <c r="N34" s="37">
        <v>44804</v>
      </c>
      <c r="O34">
        <v>43</v>
      </c>
    </row>
    <row r="35" spans="1:15" x14ac:dyDescent="0.2">
      <c r="A35" t="s">
        <v>67</v>
      </c>
      <c r="B35" t="s">
        <v>342</v>
      </c>
      <c r="C35" s="61">
        <v>2655657</v>
      </c>
      <c r="D35" s="61">
        <v>683715106</v>
      </c>
      <c r="E35">
        <v>41898</v>
      </c>
      <c r="F35">
        <v>1457212.44</v>
      </c>
      <c r="G35">
        <v>31.48</v>
      </c>
      <c r="H35">
        <v>1318949.04</v>
      </c>
      <c r="I35" t="s">
        <v>272</v>
      </c>
      <c r="J35">
        <v>31.48</v>
      </c>
      <c r="K35">
        <v>1318949.04</v>
      </c>
      <c r="L35">
        <v>1457212.44</v>
      </c>
      <c r="M35" t="s">
        <v>272</v>
      </c>
      <c r="N35" s="37">
        <v>44804</v>
      </c>
      <c r="O35">
        <v>41</v>
      </c>
    </row>
    <row r="36" spans="1:15" x14ac:dyDescent="0.2">
      <c r="A36" t="s">
        <v>67</v>
      </c>
      <c r="B36" t="s">
        <v>343</v>
      </c>
      <c r="C36" s="61">
        <v>2640891</v>
      </c>
      <c r="D36" s="61">
        <v>654902204</v>
      </c>
      <c r="E36">
        <v>330000</v>
      </c>
      <c r="F36">
        <v>1048872</v>
      </c>
      <c r="G36">
        <v>5.05</v>
      </c>
      <c r="H36">
        <v>1666500</v>
      </c>
      <c r="I36" t="s">
        <v>272</v>
      </c>
      <c r="J36">
        <v>5.05</v>
      </c>
      <c r="K36">
        <v>1666500</v>
      </c>
      <c r="L36">
        <v>1048872</v>
      </c>
      <c r="M36" t="s">
        <v>272</v>
      </c>
      <c r="N36" s="37">
        <v>44804</v>
      </c>
      <c r="O36">
        <v>43</v>
      </c>
    </row>
    <row r="37" spans="1:15" x14ac:dyDescent="0.2">
      <c r="A37" t="s">
        <v>67</v>
      </c>
      <c r="B37" t="s">
        <v>344</v>
      </c>
      <c r="C37" s="61">
        <v>2615565</v>
      </c>
      <c r="D37" s="61" t="s">
        <v>219</v>
      </c>
      <c r="E37">
        <v>82948</v>
      </c>
      <c r="F37">
        <v>3266980.89</v>
      </c>
      <c r="G37">
        <v>23.84</v>
      </c>
      <c r="H37">
        <v>1977480.32</v>
      </c>
      <c r="I37" t="s">
        <v>272</v>
      </c>
      <c r="J37">
        <v>23.84</v>
      </c>
      <c r="K37">
        <v>1977480.32</v>
      </c>
      <c r="L37">
        <v>3266980.89</v>
      </c>
      <c r="M37" t="s">
        <v>272</v>
      </c>
      <c r="N37" s="37">
        <v>44804</v>
      </c>
      <c r="O37">
        <v>43</v>
      </c>
    </row>
    <row r="38" spans="1:15" x14ac:dyDescent="0.2">
      <c r="A38" t="s">
        <v>67</v>
      </c>
      <c r="B38" t="s">
        <v>345</v>
      </c>
      <c r="C38" s="61">
        <v>2544346</v>
      </c>
      <c r="D38" s="61">
        <v>539439109</v>
      </c>
      <c r="E38">
        <v>500000</v>
      </c>
      <c r="F38">
        <v>1494921.16</v>
      </c>
      <c r="G38">
        <v>2</v>
      </c>
      <c r="H38">
        <v>1000000</v>
      </c>
      <c r="I38" t="s">
        <v>272</v>
      </c>
      <c r="J38">
        <v>2</v>
      </c>
      <c r="K38">
        <v>1000000</v>
      </c>
      <c r="L38">
        <v>1494921.16</v>
      </c>
      <c r="M38" t="s">
        <v>272</v>
      </c>
      <c r="N38" s="37">
        <v>44804</v>
      </c>
      <c r="O38">
        <v>43</v>
      </c>
    </row>
    <row r="39" spans="1:15" x14ac:dyDescent="0.2">
      <c r="A39" t="s">
        <v>67</v>
      </c>
      <c r="B39" t="s">
        <v>346</v>
      </c>
      <c r="C39" s="61">
        <v>2430025</v>
      </c>
      <c r="D39" s="61">
        <v>861012102</v>
      </c>
      <c r="E39">
        <v>113114</v>
      </c>
      <c r="F39">
        <v>1635216.25</v>
      </c>
      <c r="G39">
        <v>34.9</v>
      </c>
      <c r="H39">
        <v>3947678.6</v>
      </c>
      <c r="I39" t="s">
        <v>272</v>
      </c>
      <c r="J39">
        <v>34.9</v>
      </c>
      <c r="K39">
        <v>3947678.6</v>
      </c>
      <c r="L39">
        <v>1635216.25</v>
      </c>
      <c r="M39" t="s">
        <v>272</v>
      </c>
      <c r="N39" s="37">
        <v>44804</v>
      </c>
      <c r="O39">
        <v>43</v>
      </c>
    </row>
    <row r="40" spans="1:15" x14ac:dyDescent="0.2">
      <c r="A40" t="s">
        <v>67</v>
      </c>
      <c r="B40" t="s">
        <v>347</v>
      </c>
      <c r="C40" s="61">
        <v>2402444</v>
      </c>
      <c r="D40" s="61">
        <v>686330101</v>
      </c>
      <c r="E40">
        <v>33866</v>
      </c>
      <c r="F40">
        <v>2601768.79</v>
      </c>
      <c r="G40">
        <v>82.35</v>
      </c>
      <c r="H40">
        <v>2788865.1</v>
      </c>
      <c r="I40" t="s">
        <v>272</v>
      </c>
      <c r="J40">
        <v>82.35</v>
      </c>
      <c r="K40">
        <v>2788865.1</v>
      </c>
      <c r="L40">
        <v>2601768.79</v>
      </c>
      <c r="M40" t="s">
        <v>272</v>
      </c>
      <c r="N40" s="37">
        <v>44804</v>
      </c>
      <c r="O40">
        <v>43</v>
      </c>
    </row>
    <row r="41" spans="1:15" x14ac:dyDescent="0.2">
      <c r="A41" t="s">
        <v>67</v>
      </c>
      <c r="B41" t="s">
        <v>348</v>
      </c>
      <c r="C41" s="61">
        <v>2311614</v>
      </c>
      <c r="D41" s="61" t="s">
        <v>194</v>
      </c>
      <c r="E41">
        <v>14386</v>
      </c>
      <c r="F41">
        <v>1766169.22</v>
      </c>
      <c r="G41">
        <v>210.47</v>
      </c>
      <c r="H41">
        <v>3027821.42</v>
      </c>
      <c r="I41" t="s">
        <v>272</v>
      </c>
      <c r="J41">
        <v>210.47</v>
      </c>
      <c r="K41">
        <v>3027821.42</v>
      </c>
      <c r="L41">
        <v>1766169.22</v>
      </c>
      <c r="M41" t="s">
        <v>272</v>
      </c>
      <c r="N41" s="37">
        <v>44804</v>
      </c>
      <c r="O41">
        <v>41</v>
      </c>
    </row>
    <row r="42" spans="1:15" x14ac:dyDescent="0.2">
      <c r="A42" t="s">
        <v>67</v>
      </c>
      <c r="B42" t="s">
        <v>342</v>
      </c>
      <c r="C42" s="61">
        <v>2260824</v>
      </c>
      <c r="D42" s="61">
        <v>683715957</v>
      </c>
      <c r="E42">
        <v>10175</v>
      </c>
      <c r="F42">
        <v>355826.45</v>
      </c>
      <c r="G42">
        <v>31.589797999999998</v>
      </c>
      <c r="H42">
        <v>321426.2</v>
      </c>
      <c r="I42" t="s">
        <v>272</v>
      </c>
      <c r="J42">
        <v>41.37</v>
      </c>
      <c r="K42">
        <v>420939.75</v>
      </c>
      <c r="L42">
        <v>469726.49</v>
      </c>
      <c r="M42" t="s">
        <v>349</v>
      </c>
      <c r="N42" s="37">
        <v>44804</v>
      </c>
      <c r="O42">
        <v>41</v>
      </c>
    </row>
    <row r="43" spans="1:15" x14ac:dyDescent="0.2">
      <c r="A43" t="s">
        <v>67</v>
      </c>
      <c r="B43" t="s">
        <v>192</v>
      </c>
      <c r="C43" s="61">
        <v>2181334</v>
      </c>
      <c r="D43" s="61" t="s">
        <v>191</v>
      </c>
      <c r="E43">
        <v>17792</v>
      </c>
      <c r="F43">
        <v>1897694.72</v>
      </c>
      <c r="G43">
        <v>120.24</v>
      </c>
      <c r="H43">
        <v>2139310.0800000001</v>
      </c>
      <c r="I43" t="s">
        <v>272</v>
      </c>
      <c r="J43">
        <v>120.24</v>
      </c>
      <c r="K43">
        <v>2139310.0800000001</v>
      </c>
      <c r="L43">
        <v>1897694.72</v>
      </c>
      <c r="M43" t="s">
        <v>272</v>
      </c>
      <c r="N43" s="37">
        <v>44804</v>
      </c>
      <c r="O43">
        <v>41</v>
      </c>
    </row>
    <row r="44" spans="1:15" x14ac:dyDescent="0.2">
      <c r="A44" t="s">
        <v>67</v>
      </c>
      <c r="B44" t="s">
        <v>350</v>
      </c>
      <c r="C44" s="61">
        <v>2125097</v>
      </c>
      <c r="D44" s="61">
        <v>124765108</v>
      </c>
      <c r="E44">
        <v>44304</v>
      </c>
      <c r="F44">
        <v>896269.92</v>
      </c>
      <c r="G44">
        <v>18.260000000000002</v>
      </c>
      <c r="H44">
        <v>808991.04</v>
      </c>
      <c r="I44" t="s">
        <v>272</v>
      </c>
      <c r="J44">
        <v>18.260000000000002</v>
      </c>
      <c r="K44">
        <v>808991.04</v>
      </c>
      <c r="L44">
        <v>896269.92</v>
      </c>
      <c r="M44" t="s">
        <v>272</v>
      </c>
      <c r="N44" s="37">
        <v>44804</v>
      </c>
      <c r="O44">
        <v>41</v>
      </c>
    </row>
    <row r="45" spans="1:15" x14ac:dyDescent="0.2">
      <c r="A45" t="s">
        <v>67</v>
      </c>
      <c r="B45" t="s">
        <v>351</v>
      </c>
      <c r="C45" s="61">
        <v>2124533</v>
      </c>
      <c r="D45" s="61">
        <v>878742204</v>
      </c>
      <c r="E45">
        <v>35702</v>
      </c>
      <c r="F45">
        <v>797582.68</v>
      </c>
      <c r="G45">
        <v>33.85</v>
      </c>
      <c r="H45">
        <v>1208512.7</v>
      </c>
      <c r="I45" t="s">
        <v>272</v>
      </c>
      <c r="J45">
        <v>33.85</v>
      </c>
      <c r="K45">
        <v>1208512.7</v>
      </c>
      <c r="L45">
        <v>797582.68</v>
      </c>
      <c r="M45" t="s">
        <v>272</v>
      </c>
      <c r="N45" s="37">
        <v>44804</v>
      </c>
      <c r="O45">
        <v>41</v>
      </c>
    </row>
    <row r="46" spans="1:15" x14ac:dyDescent="0.2">
      <c r="A46" t="s">
        <v>67</v>
      </c>
      <c r="B46" t="s">
        <v>352</v>
      </c>
      <c r="C46" s="61">
        <v>2031730</v>
      </c>
      <c r="D46" s="61">
        <v>294821608</v>
      </c>
      <c r="E46">
        <v>98693</v>
      </c>
      <c r="F46">
        <v>823582.21</v>
      </c>
      <c r="G46">
        <v>7.43</v>
      </c>
      <c r="H46">
        <v>733288.99</v>
      </c>
      <c r="I46" t="s">
        <v>272</v>
      </c>
      <c r="J46">
        <v>7.43</v>
      </c>
      <c r="K46">
        <v>733288.99</v>
      </c>
      <c r="L46">
        <v>823582.21</v>
      </c>
      <c r="M46" t="s">
        <v>272</v>
      </c>
      <c r="N46" s="37">
        <v>44804</v>
      </c>
      <c r="O46">
        <v>43</v>
      </c>
    </row>
    <row r="47" spans="1:15" x14ac:dyDescent="0.2">
      <c r="A47" t="s">
        <v>67</v>
      </c>
      <c r="B47" t="s">
        <v>353</v>
      </c>
      <c r="C47" s="61" t="s">
        <v>270</v>
      </c>
      <c r="D47" s="61" t="s">
        <v>279</v>
      </c>
      <c r="E47">
        <v>133878</v>
      </c>
      <c r="F47">
        <v>1585830.07</v>
      </c>
      <c r="G47">
        <v>10.039539</v>
      </c>
      <c r="H47">
        <v>1344073.41</v>
      </c>
      <c r="I47" t="s">
        <v>272</v>
      </c>
      <c r="J47">
        <v>8.6280000000000001</v>
      </c>
      <c r="K47">
        <v>1155099.3799999999</v>
      </c>
      <c r="L47">
        <v>1223038.6399999999</v>
      </c>
      <c r="M47" t="s">
        <v>280</v>
      </c>
      <c r="N47" s="37">
        <v>44804</v>
      </c>
      <c r="O47">
        <v>41</v>
      </c>
    </row>
    <row r="48" spans="1:15" x14ac:dyDescent="0.2">
      <c r="A48" t="s">
        <v>67</v>
      </c>
      <c r="B48" t="s">
        <v>354</v>
      </c>
      <c r="C48" s="61" t="s">
        <v>269</v>
      </c>
      <c r="D48" s="61" t="s">
        <v>269</v>
      </c>
      <c r="E48">
        <v>1506624.62</v>
      </c>
      <c r="F48">
        <v>1506624.62</v>
      </c>
      <c r="G48">
        <v>100</v>
      </c>
      <c r="H48">
        <v>1506624.62</v>
      </c>
      <c r="I48" t="s">
        <v>272</v>
      </c>
      <c r="J48">
        <v>100</v>
      </c>
      <c r="K48">
        <v>1506624.62</v>
      </c>
      <c r="L48">
        <v>1506624.62</v>
      </c>
      <c r="M48" t="s">
        <v>272</v>
      </c>
      <c r="N48" s="37">
        <v>44804</v>
      </c>
      <c r="O48" t="s">
        <v>355</v>
      </c>
    </row>
    <row r="49" spans="1:15" x14ac:dyDescent="0.2">
      <c r="A49" t="s">
        <v>67</v>
      </c>
      <c r="B49" t="s">
        <v>356</v>
      </c>
      <c r="C49" s="61" t="s">
        <v>282</v>
      </c>
      <c r="D49" s="61" t="s">
        <v>282</v>
      </c>
      <c r="E49">
        <v>-31</v>
      </c>
      <c r="F49">
        <v>-31.84</v>
      </c>
      <c r="G49">
        <v>1.0055499999999999</v>
      </c>
      <c r="H49">
        <v>-31.17</v>
      </c>
      <c r="I49" t="s">
        <v>272</v>
      </c>
      <c r="J49">
        <v>1</v>
      </c>
      <c r="K49">
        <v>-31</v>
      </c>
      <c r="L49">
        <v>-31</v>
      </c>
      <c r="M49" t="s">
        <v>282</v>
      </c>
      <c r="N49" s="37">
        <v>44804</v>
      </c>
      <c r="O49" t="s">
        <v>357</v>
      </c>
    </row>
    <row r="50" spans="1:15" x14ac:dyDescent="0.2">
      <c r="N50" s="37"/>
    </row>
    <row r="51" spans="1:15" x14ac:dyDescent="0.2">
      <c r="N51" s="37"/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9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214</v>
      </c>
      <c r="B2" s="64">
        <v>2704485</v>
      </c>
      <c r="C2" s="63">
        <v>16123.8</v>
      </c>
      <c r="D2" s="64">
        <v>705015105</v>
      </c>
      <c r="E2" s="63">
        <v>8.0618999999999996E-2</v>
      </c>
      <c r="F2" s="65">
        <v>44826</v>
      </c>
      <c r="G2" s="63" t="s">
        <v>67</v>
      </c>
      <c r="H2" s="63" t="s">
        <v>271</v>
      </c>
      <c r="I2" s="63">
        <v>200000</v>
      </c>
      <c r="J2" s="63">
        <v>16123.8</v>
      </c>
      <c r="K2" s="63">
        <v>16123.8</v>
      </c>
      <c r="L2" s="63">
        <v>0</v>
      </c>
      <c r="M2" s="63">
        <v>0</v>
      </c>
      <c r="N2" s="63" t="s">
        <v>272</v>
      </c>
      <c r="O2" s="63">
        <v>0</v>
      </c>
      <c r="P2" s="63" t="s">
        <v>273</v>
      </c>
    </row>
    <row r="3" spans="1:16" x14ac:dyDescent="0.2">
      <c r="A3" s="63" t="s">
        <v>274</v>
      </c>
      <c r="B3" s="64">
        <v>7333378</v>
      </c>
      <c r="C3" s="63">
        <v>0</v>
      </c>
      <c r="D3" s="64">
        <v>733337901</v>
      </c>
      <c r="E3" s="63">
        <v>1.5</v>
      </c>
      <c r="F3" s="65">
        <v>44692</v>
      </c>
      <c r="G3" s="63" t="s">
        <v>67</v>
      </c>
      <c r="H3" s="63" t="s">
        <v>271</v>
      </c>
      <c r="I3" s="63">
        <v>8487</v>
      </c>
      <c r="J3" s="63">
        <v>0</v>
      </c>
      <c r="K3" s="63">
        <v>0</v>
      </c>
      <c r="L3" s="63">
        <v>0</v>
      </c>
      <c r="M3" s="63">
        <v>0</v>
      </c>
      <c r="N3" s="63" t="s">
        <v>275</v>
      </c>
      <c r="O3" s="63">
        <v>113</v>
      </c>
      <c r="P3" s="63" t="s">
        <v>273</v>
      </c>
    </row>
    <row r="4" spans="1:16" x14ac:dyDescent="0.2">
      <c r="A4" s="63" t="s">
        <v>276</v>
      </c>
      <c r="B4" s="64">
        <v>6986041</v>
      </c>
      <c r="C4" s="63">
        <v>11055.53</v>
      </c>
      <c r="D4" s="64">
        <v>698604006</v>
      </c>
      <c r="E4" s="63">
        <v>32</v>
      </c>
      <c r="F4" s="63">
        <v>44893</v>
      </c>
      <c r="G4" s="63" t="s">
        <v>67</v>
      </c>
      <c r="H4" s="63" t="s">
        <v>271</v>
      </c>
      <c r="I4" s="63">
        <v>48000</v>
      </c>
      <c r="J4" s="63">
        <v>11055.53</v>
      </c>
      <c r="K4" s="63">
        <v>11055.53</v>
      </c>
      <c r="L4" s="63">
        <v>0</v>
      </c>
      <c r="M4" s="63">
        <v>0</v>
      </c>
      <c r="N4" s="63" t="s">
        <v>277</v>
      </c>
      <c r="O4" s="63">
        <v>0</v>
      </c>
      <c r="P4" s="63" t="s">
        <v>273</v>
      </c>
    </row>
    <row r="5" spans="1:16" x14ac:dyDescent="0.2">
      <c r="A5" s="63" t="s">
        <v>278</v>
      </c>
      <c r="B5" s="64" t="s">
        <v>270</v>
      </c>
      <c r="C5" s="63">
        <v>10801.95</v>
      </c>
      <c r="D5" s="64" t="s">
        <v>279</v>
      </c>
      <c r="E5" s="63">
        <v>6.6000000000000003E-2</v>
      </c>
      <c r="F5" s="63">
        <v>44823</v>
      </c>
      <c r="G5" s="63" t="s">
        <v>67</v>
      </c>
      <c r="H5" s="63" t="s">
        <v>271</v>
      </c>
      <c r="I5" s="63">
        <v>133878</v>
      </c>
      <c r="J5" s="63">
        <v>10801.95</v>
      </c>
      <c r="K5" s="63">
        <v>10801.95</v>
      </c>
      <c r="L5" s="63">
        <v>0</v>
      </c>
      <c r="M5" s="63">
        <v>0</v>
      </c>
      <c r="N5" s="63" t="s">
        <v>280</v>
      </c>
      <c r="O5" s="63">
        <v>0</v>
      </c>
      <c r="P5" s="63" t="s">
        <v>273</v>
      </c>
    </row>
    <row r="6" spans="1:16" x14ac:dyDescent="0.2">
      <c r="A6" s="63" t="s">
        <v>281</v>
      </c>
      <c r="B6" s="64">
        <v>4741844</v>
      </c>
      <c r="C6" s="63">
        <v>0</v>
      </c>
      <c r="D6" s="64">
        <v>474184900</v>
      </c>
      <c r="E6" s="63">
        <v>1.25</v>
      </c>
      <c r="F6" s="63">
        <v>43587</v>
      </c>
      <c r="G6" s="63" t="s">
        <v>67</v>
      </c>
      <c r="H6" s="63" t="s">
        <v>271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282</v>
      </c>
      <c r="O6" s="63">
        <v>1217</v>
      </c>
      <c r="P6" s="63" t="s">
        <v>273</v>
      </c>
    </row>
    <row r="7" spans="1:16" x14ac:dyDescent="0.2">
      <c r="A7" s="63" t="s">
        <v>281</v>
      </c>
      <c r="B7" s="64">
        <v>4741844</v>
      </c>
      <c r="C7" s="63">
        <v>0</v>
      </c>
      <c r="D7" s="64">
        <v>474184900</v>
      </c>
      <c r="E7" s="63">
        <v>1.3</v>
      </c>
      <c r="F7" s="63">
        <v>43985</v>
      </c>
      <c r="G7" s="63" t="s">
        <v>67</v>
      </c>
      <c r="H7" s="63" t="s">
        <v>271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282</v>
      </c>
      <c r="O7" s="63">
        <v>820</v>
      </c>
      <c r="P7" s="63" t="s">
        <v>273</v>
      </c>
    </row>
    <row r="8" spans="1:16" x14ac:dyDescent="0.2">
      <c r="A8" s="63" t="s">
        <v>281</v>
      </c>
      <c r="B8" s="64">
        <v>4741844</v>
      </c>
      <c r="C8" s="63">
        <v>0</v>
      </c>
      <c r="D8" s="64">
        <v>474184900</v>
      </c>
      <c r="E8" s="63">
        <v>1.4</v>
      </c>
      <c r="F8" s="63">
        <v>44314</v>
      </c>
      <c r="G8" s="63" t="s">
        <v>67</v>
      </c>
      <c r="H8" s="63" t="s">
        <v>271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282</v>
      </c>
      <c r="O8" s="63">
        <v>491</v>
      </c>
      <c r="P8" s="63" t="s">
        <v>273</v>
      </c>
    </row>
    <row r="9" spans="1:16" x14ac:dyDescent="0.2">
      <c r="A9" s="63" t="s">
        <v>281</v>
      </c>
      <c r="B9" s="64">
        <v>4741844</v>
      </c>
      <c r="C9" s="63">
        <v>0</v>
      </c>
      <c r="D9" s="64">
        <v>474184900</v>
      </c>
      <c r="E9" s="63">
        <v>1.85</v>
      </c>
      <c r="F9" s="63">
        <v>44678</v>
      </c>
      <c r="G9" s="63" t="s">
        <v>67</v>
      </c>
      <c r="H9" s="63" t="s">
        <v>271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282</v>
      </c>
      <c r="O9" s="63">
        <v>127</v>
      </c>
      <c r="P9" s="63" t="s">
        <v>273</v>
      </c>
    </row>
    <row r="10" spans="1:16" x14ac:dyDescent="0.2">
      <c r="A10" s="63" t="s">
        <v>283</v>
      </c>
      <c r="B10" s="64">
        <v>5889505</v>
      </c>
      <c r="C10" s="63">
        <v>0</v>
      </c>
      <c r="D10" s="64">
        <v>588950907</v>
      </c>
      <c r="E10" s="63">
        <v>0.22</v>
      </c>
      <c r="F10" s="63">
        <v>44257</v>
      </c>
      <c r="G10" s="63" t="s">
        <v>67</v>
      </c>
      <c r="H10" s="63" t="s">
        <v>271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282</v>
      </c>
      <c r="O10" s="63">
        <v>548</v>
      </c>
      <c r="P10" s="63" t="s">
        <v>273</v>
      </c>
    </row>
    <row r="11" spans="1:16" x14ac:dyDescent="0.2">
      <c r="A11" s="63" t="s">
        <v>283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43522</v>
      </c>
      <c r="G11" s="63" t="s">
        <v>67</v>
      </c>
      <c r="H11" s="63" t="s">
        <v>271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282</v>
      </c>
      <c r="O11" s="63">
        <v>1282</v>
      </c>
      <c r="P11" s="63" t="s">
        <v>273</v>
      </c>
    </row>
    <row r="12" spans="1:16" x14ac:dyDescent="0.2">
      <c r="A12" s="63" t="s">
        <v>283</v>
      </c>
      <c r="B12" s="64">
        <v>5889505</v>
      </c>
      <c r="C12" s="63">
        <v>0</v>
      </c>
      <c r="D12" s="64">
        <v>588950907</v>
      </c>
      <c r="E12" s="63">
        <v>0.27</v>
      </c>
      <c r="F12" s="63">
        <v>43886</v>
      </c>
      <c r="G12" s="63" t="s">
        <v>67</v>
      </c>
      <c r="H12" s="63" t="s">
        <v>271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282</v>
      </c>
      <c r="O12" s="63">
        <v>919</v>
      </c>
      <c r="P12" s="63" t="s">
        <v>273</v>
      </c>
    </row>
    <row r="13" spans="1:16" x14ac:dyDescent="0.2">
      <c r="A13" s="63" t="s">
        <v>283</v>
      </c>
      <c r="B13" s="64">
        <v>5889505</v>
      </c>
      <c r="C13" s="63">
        <v>0</v>
      </c>
      <c r="D13" s="64">
        <v>588950907</v>
      </c>
      <c r="E13" s="63">
        <v>0.27</v>
      </c>
      <c r="F13" s="63">
        <v>44614</v>
      </c>
      <c r="G13" s="63" t="s">
        <v>67</v>
      </c>
      <c r="H13" s="63" t="s">
        <v>271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282</v>
      </c>
      <c r="O13" s="63">
        <v>191</v>
      </c>
      <c r="P13" s="63" t="s">
        <v>273</v>
      </c>
    </row>
    <row r="14" spans="1:16" x14ac:dyDescent="0.2">
      <c r="A14" s="63" t="s">
        <v>284</v>
      </c>
      <c r="B14" s="64">
        <v>2640891</v>
      </c>
      <c r="C14" s="63">
        <v>0</v>
      </c>
      <c r="D14" s="64">
        <v>654902204</v>
      </c>
      <c r="E14" s="63">
        <v>2.0825E-2</v>
      </c>
      <c r="F14" s="63">
        <v>44698</v>
      </c>
      <c r="G14" s="63" t="s">
        <v>67</v>
      </c>
      <c r="H14" s="63" t="s">
        <v>271</v>
      </c>
      <c r="I14" s="63">
        <v>330000</v>
      </c>
      <c r="J14" s="63">
        <v>0</v>
      </c>
      <c r="K14" s="63">
        <v>0</v>
      </c>
      <c r="L14" s="63">
        <v>0</v>
      </c>
      <c r="M14" s="63">
        <v>0</v>
      </c>
      <c r="N14" s="63" t="s">
        <v>272</v>
      </c>
      <c r="O14" s="63">
        <v>107</v>
      </c>
      <c r="P14" s="63" t="s">
        <v>273</v>
      </c>
    </row>
    <row r="15" spans="1:16" x14ac:dyDescent="0.2">
      <c r="A15" s="63" t="s">
        <v>285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44649</v>
      </c>
      <c r="G15" s="63" t="s">
        <v>67</v>
      </c>
      <c r="H15" s="63" t="s">
        <v>271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272</v>
      </c>
      <c r="O15" s="63">
        <v>156</v>
      </c>
      <c r="P15" s="63" t="s">
        <v>273</v>
      </c>
    </row>
    <row r="16" spans="1:16" x14ac:dyDescent="0.2">
      <c r="A16" s="63" t="s">
        <v>285</v>
      </c>
      <c r="B16" s="64">
        <v>2430025</v>
      </c>
      <c r="C16" s="63">
        <v>0</v>
      </c>
      <c r="D16" s="64">
        <v>861012102</v>
      </c>
      <c r="E16" s="63">
        <v>0.06</v>
      </c>
      <c r="F16" s="63">
        <v>44740</v>
      </c>
      <c r="G16" s="63" t="s">
        <v>67</v>
      </c>
      <c r="H16" s="63" t="s">
        <v>271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272</v>
      </c>
      <c r="O16" s="63">
        <v>65</v>
      </c>
      <c r="P16" s="63" t="s">
        <v>273</v>
      </c>
    </row>
    <row r="17" spans="1:16" x14ac:dyDescent="0.2">
      <c r="A17" s="63" t="s">
        <v>285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3">
        <v>44187</v>
      </c>
      <c r="G17" s="63" t="s">
        <v>67</v>
      </c>
      <c r="H17" s="63" t="s">
        <v>271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272</v>
      </c>
      <c r="O17" s="63">
        <v>618</v>
      </c>
      <c r="P17" s="63" t="s">
        <v>273</v>
      </c>
    </row>
    <row r="18" spans="1:16" x14ac:dyDescent="0.2">
      <c r="A18" s="63" t="s">
        <v>286</v>
      </c>
      <c r="B18" s="64">
        <v>2775135</v>
      </c>
      <c r="C18" s="63">
        <v>0</v>
      </c>
      <c r="D18" s="64">
        <v>803054204</v>
      </c>
      <c r="E18" s="63">
        <v>0.53234499999999996</v>
      </c>
      <c r="F18" s="63">
        <v>44712</v>
      </c>
      <c r="G18" s="63" t="s">
        <v>67</v>
      </c>
      <c r="H18" s="63" t="s">
        <v>271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272</v>
      </c>
      <c r="O18" s="63">
        <v>93</v>
      </c>
      <c r="P18" s="63" t="s">
        <v>273</v>
      </c>
    </row>
    <row r="19" spans="1:16" x14ac:dyDescent="0.2">
      <c r="A19" s="63" t="s">
        <v>286</v>
      </c>
      <c r="B19" s="64">
        <v>2775135</v>
      </c>
      <c r="C19" s="63">
        <v>0</v>
      </c>
      <c r="D19" s="64">
        <v>803054204</v>
      </c>
      <c r="E19" s="63">
        <v>1.6742699999999999</v>
      </c>
      <c r="F19" s="63">
        <v>43613</v>
      </c>
      <c r="G19" s="63" t="s">
        <v>67</v>
      </c>
      <c r="H19" s="63" t="s">
        <v>271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272</v>
      </c>
      <c r="O19" s="63">
        <v>1191</v>
      </c>
      <c r="P19" s="63" t="s">
        <v>273</v>
      </c>
    </row>
    <row r="20" spans="1:16" x14ac:dyDescent="0.2">
      <c r="A20" s="63" t="s">
        <v>286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3">
        <v>43984</v>
      </c>
      <c r="G20" s="63" t="s">
        <v>67</v>
      </c>
      <c r="H20" s="63" t="s">
        <v>271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272</v>
      </c>
      <c r="O20" s="63">
        <v>821</v>
      </c>
      <c r="P20" s="63" t="s">
        <v>273</v>
      </c>
    </row>
    <row r="21" spans="1:16" x14ac:dyDescent="0.2">
      <c r="A21" s="63" t="s">
        <v>286</v>
      </c>
      <c r="B21" s="64">
        <v>2775135</v>
      </c>
      <c r="C21" s="63">
        <v>0</v>
      </c>
      <c r="D21" s="64">
        <v>803054204</v>
      </c>
      <c r="E21" s="63">
        <v>2.0761449999999999</v>
      </c>
      <c r="F21" s="63">
        <v>44712</v>
      </c>
      <c r="G21" s="63" t="s">
        <v>67</v>
      </c>
      <c r="H21" s="63" t="s">
        <v>271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272</v>
      </c>
      <c r="O21" s="63">
        <v>93</v>
      </c>
      <c r="P21" s="63" t="s">
        <v>273</v>
      </c>
    </row>
    <row r="22" spans="1:16" x14ac:dyDescent="0.2">
      <c r="A22" s="63" t="s">
        <v>287</v>
      </c>
      <c r="B22" s="64">
        <v>2544346</v>
      </c>
      <c r="C22" s="63">
        <v>19262</v>
      </c>
      <c r="D22" s="64">
        <v>539439109</v>
      </c>
      <c r="E22" s="63">
        <v>3.8524000000000003E-2</v>
      </c>
      <c r="F22" s="63">
        <v>44826</v>
      </c>
      <c r="G22" s="63" t="s">
        <v>67</v>
      </c>
      <c r="H22" s="63" t="s">
        <v>271</v>
      </c>
      <c r="I22" s="63">
        <v>500000</v>
      </c>
      <c r="J22" s="63">
        <v>19262</v>
      </c>
      <c r="K22" s="63">
        <v>19262</v>
      </c>
      <c r="L22" s="63">
        <v>0</v>
      </c>
      <c r="M22" s="63">
        <v>0</v>
      </c>
      <c r="N22" s="63" t="s">
        <v>272</v>
      </c>
      <c r="O22" s="63">
        <v>0</v>
      </c>
      <c r="P22" s="63" t="s">
        <v>273</v>
      </c>
    </row>
    <row r="23" spans="1:16" x14ac:dyDescent="0.2">
      <c r="A23" s="63" t="s">
        <v>288</v>
      </c>
      <c r="B23" s="64">
        <v>7124594</v>
      </c>
      <c r="C23" s="63">
        <v>0</v>
      </c>
      <c r="D23" s="64">
        <v>712459908</v>
      </c>
      <c r="E23" s="63">
        <v>7</v>
      </c>
      <c r="F23" s="63">
        <v>44686</v>
      </c>
      <c r="G23" s="63" t="s">
        <v>67</v>
      </c>
      <c r="H23" s="63" t="s">
        <v>271</v>
      </c>
      <c r="I23" s="63">
        <v>7989</v>
      </c>
      <c r="J23" s="63">
        <v>0</v>
      </c>
      <c r="K23" s="63">
        <v>0</v>
      </c>
      <c r="L23" s="63">
        <v>0</v>
      </c>
      <c r="M23" s="63">
        <v>0</v>
      </c>
      <c r="N23" s="63" t="s">
        <v>275</v>
      </c>
      <c r="O23" s="63">
        <v>119</v>
      </c>
      <c r="P23" s="63" t="s">
        <v>273</v>
      </c>
    </row>
    <row r="24" spans="1:16" x14ac:dyDescent="0.2">
      <c r="A24" s="63" t="s">
        <v>288</v>
      </c>
      <c r="B24" s="64">
        <v>7124594</v>
      </c>
      <c r="C24" s="63">
        <v>0</v>
      </c>
      <c r="D24" s="64">
        <v>712459908</v>
      </c>
      <c r="E24" s="63">
        <v>6.4</v>
      </c>
      <c r="F24" s="63">
        <v>44322</v>
      </c>
      <c r="G24" s="63" t="s">
        <v>67</v>
      </c>
      <c r="H24" s="63" t="s">
        <v>271</v>
      </c>
      <c r="I24" s="63">
        <v>7989</v>
      </c>
      <c r="J24" s="63">
        <v>0</v>
      </c>
      <c r="K24" s="63">
        <v>0</v>
      </c>
      <c r="L24" s="63">
        <v>0</v>
      </c>
      <c r="M24" s="63">
        <v>0</v>
      </c>
      <c r="N24" s="63" t="s">
        <v>275</v>
      </c>
      <c r="O24" s="63">
        <v>483</v>
      </c>
      <c r="P24" s="63" t="s">
        <v>273</v>
      </c>
    </row>
    <row r="25" spans="1:16" x14ac:dyDescent="0.2">
      <c r="A25" s="63" t="s">
        <v>289</v>
      </c>
      <c r="B25" s="64" t="s">
        <v>226</v>
      </c>
      <c r="C25" s="63">
        <v>0</v>
      </c>
      <c r="D25" s="64" t="s">
        <v>225</v>
      </c>
      <c r="E25" s="63">
        <v>0.185</v>
      </c>
      <c r="F25" s="63">
        <v>44301</v>
      </c>
      <c r="G25" s="63" t="s">
        <v>67</v>
      </c>
      <c r="H25" s="63" t="s">
        <v>271</v>
      </c>
      <c r="I25" s="63">
        <v>235000</v>
      </c>
      <c r="J25" s="63">
        <v>0</v>
      </c>
      <c r="K25" s="63">
        <v>0</v>
      </c>
      <c r="L25" s="63">
        <v>0</v>
      </c>
      <c r="M25" s="63">
        <v>0</v>
      </c>
      <c r="N25" s="63" t="s">
        <v>272</v>
      </c>
      <c r="O25" s="63">
        <v>504</v>
      </c>
      <c r="P25" s="63" t="s">
        <v>273</v>
      </c>
    </row>
    <row r="26" spans="1:16" x14ac:dyDescent="0.2">
      <c r="A26" s="63" t="s">
        <v>274</v>
      </c>
      <c r="B26" s="64">
        <v>7333378</v>
      </c>
      <c r="C26" s="63">
        <v>0</v>
      </c>
      <c r="D26" s="64">
        <v>733337901</v>
      </c>
      <c r="E26" s="63">
        <v>1.5</v>
      </c>
      <c r="F26" s="63">
        <v>44328</v>
      </c>
      <c r="G26" s="63" t="s">
        <v>67</v>
      </c>
      <c r="H26" s="63" t="s">
        <v>271</v>
      </c>
      <c r="I26" s="63">
        <v>8487</v>
      </c>
      <c r="J26" s="63">
        <v>0</v>
      </c>
      <c r="K26" s="63">
        <v>0</v>
      </c>
      <c r="L26" s="63">
        <v>0</v>
      </c>
      <c r="M26" s="63">
        <v>0</v>
      </c>
      <c r="N26" s="63" t="s">
        <v>275</v>
      </c>
      <c r="O26" s="63">
        <v>477</v>
      </c>
      <c r="P26" s="63" t="s">
        <v>273</v>
      </c>
    </row>
    <row r="27" spans="1:16" x14ac:dyDescent="0.2">
      <c r="A27" s="63" t="s">
        <v>290</v>
      </c>
      <c r="B27" s="64">
        <v>2031730</v>
      </c>
      <c r="C27" s="63">
        <v>0</v>
      </c>
      <c r="D27" s="64">
        <v>294821608</v>
      </c>
      <c r="E27" s="63">
        <v>1</v>
      </c>
      <c r="F27" s="63">
        <v>43943</v>
      </c>
      <c r="G27" s="63" t="s">
        <v>67</v>
      </c>
      <c r="H27" s="63" t="s">
        <v>271</v>
      </c>
      <c r="I27" s="63">
        <v>3344.75</v>
      </c>
      <c r="J27" s="63">
        <v>0</v>
      </c>
      <c r="K27" s="63">
        <v>0</v>
      </c>
      <c r="L27" s="63">
        <v>0</v>
      </c>
      <c r="M27" s="63">
        <v>0</v>
      </c>
      <c r="N27" s="63" t="s">
        <v>272</v>
      </c>
      <c r="O27" s="63">
        <v>862</v>
      </c>
      <c r="P27" s="63" t="s">
        <v>273</v>
      </c>
    </row>
    <row r="28" spans="1:16" x14ac:dyDescent="0.2">
      <c r="A28" s="63" t="s">
        <v>290</v>
      </c>
      <c r="B28" s="64">
        <v>2031730</v>
      </c>
      <c r="C28" s="63">
        <v>0</v>
      </c>
      <c r="D28" s="64">
        <v>294821608</v>
      </c>
      <c r="E28" s="63">
        <v>8.4445000000000006E-2</v>
      </c>
      <c r="F28" s="63">
        <v>44119</v>
      </c>
      <c r="G28" s="63" t="s">
        <v>67</v>
      </c>
      <c r="H28" s="63" t="s">
        <v>271</v>
      </c>
      <c r="I28" s="63">
        <v>269693</v>
      </c>
      <c r="J28" s="63">
        <v>0</v>
      </c>
      <c r="K28" s="63">
        <v>0</v>
      </c>
      <c r="L28" s="63">
        <v>0</v>
      </c>
      <c r="M28" s="63">
        <v>0</v>
      </c>
      <c r="N28" s="63" t="s">
        <v>272</v>
      </c>
      <c r="O28" s="63">
        <v>686</v>
      </c>
      <c r="P28" s="63" t="s">
        <v>273</v>
      </c>
    </row>
    <row r="29" spans="1:16" x14ac:dyDescent="0.2">
      <c r="A29" s="63" t="s">
        <v>290</v>
      </c>
      <c r="B29" s="64">
        <v>2031730</v>
      </c>
      <c r="C29" s="63">
        <v>0</v>
      </c>
      <c r="D29" s="64">
        <v>294821608</v>
      </c>
      <c r="E29" s="63">
        <v>0.11699900000000001</v>
      </c>
      <c r="F29" s="63">
        <v>44302</v>
      </c>
      <c r="G29" s="63" t="s">
        <v>67</v>
      </c>
      <c r="H29" s="63" t="s">
        <v>271</v>
      </c>
      <c r="I29" s="63">
        <v>289693</v>
      </c>
      <c r="J29" s="63">
        <v>0</v>
      </c>
      <c r="K29" s="63">
        <v>0</v>
      </c>
      <c r="L29" s="63">
        <v>0</v>
      </c>
      <c r="M29" s="63">
        <v>0</v>
      </c>
      <c r="N29" s="63" t="s">
        <v>272</v>
      </c>
      <c r="O29" s="63">
        <v>503</v>
      </c>
      <c r="P29" s="63" t="s">
        <v>273</v>
      </c>
    </row>
    <row r="30" spans="1:16" x14ac:dyDescent="0.2">
      <c r="A30" s="63" t="s">
        <v>291</v>
      </c>
      <c r="B30" s="64" t="s">
        <v>260</v>
      </c>
      <c r="C30" s="63">
        <v>10488.45</v>
      </c>
      <c r="D30" s="64" t="s">
        <v>292</v>
      </c>
      <c r="E30" s="63">
        <v>0.317</v>
      </c>
      <c r="F30" s="63">
        <v>44824</v>
      </c>
      <c r="G30" s="63" t="s">
        <v>67</v>
      </c>
      <c r="H30" s="63" t="s">
        <v>271</v>
      </c>
      <c r="I30" s="63">
        <v>27563</v>
      </c>
      <c r="J30" s="63">
        <v>10488.45</v>
      </c>
      <c r="K30" s="63">
        <v>10488.45</v>
      </c>
      <c r="L30" s="63">
        <v>0</v>
      </c>
      <c r="M30" s="63">
        <v>0</v>
      </c>
      <c r="N30" s="63" t="s">
        <v>280</v>
      </c>
      <c r="O30" s="63">
        <v>0</v>
      </c>
      <c r="P30" s="63" t="s">
        <v>273</v>
      </c>
    </row>
    <row r="31" spans="1:16" x14ac:dyDescent="0.2">
      <c r="A31" s="63" t="s">
        <v>293</v>
      </c>
      <c r="B31" s="64" t="s">
        <v>209</v>
      </c>
      <c r="C31" s="63">
        <v>0</v>
      </c>
      <c r="D31" s="64" t="s">
        <v>208</v>
      </c>
      <c r="E31" s="63">
        <v>1</v>
      </c>
      <c r="F31" s="63">
        <v>43728</v>
      </c>
      <c r="G31" s="63" t="s">
        <v>67</v>
      </c>
      <c r="H31" s="63" t="s">
        <v>271</v>
      </c>
      <c r="I31" s="63">
        <v>229.23</v>
      </c>
      <c r="J31" s="63">
        <v>0</v>
      </c>
      <c r="K31" s="63">
        <v>0</v>
      </c>
      <c r="L31" s="63">
        <v>0</v>
      </c>
      <c r="M31" s="63">
        <v>0</v>
      </c>
      <c r="N31" s="63" t="s">
        <v>272</v>
      </c>
      <c r="O31" s="63">
        <v>1076</v>
      </c>
      <c r="P31" s="63" t="s">
        <v>273</v>
      </c>
    </row>
    <row r="32" spans="1:16" x14ac:dyDescent="0.2">
      <c r="A32" s="63" t="s">
        <v>293</v>
      </c>
      <c r="B32" s="64" t="s">
        <v>209</v>
      </c>
      <c r="C32" s="63">
        <v>0</v>
      </c>
      <c r="D32" s="64" t="s">
        <v>208</v>
      </c>
      <c r="E32" s="63">
        <v>0.94840000000000002</v>
      </c>
      <c r="F32" s="63">
        <v>44461</v>
      </c>
      <c r="G32" s="63" t="s">
        <v>67</v>
      </c>
      <c r="H32" s="63" t="s">
        <v>271</v>
      </c>
      <c r="I32" s="63">
        <v>29590</v>
      </c>
      <c r="J32" s="63">
        <v>0</v>
      </c>
      <c r="K32" s="63">
        <v>0</v>
      </c>
      <c r="L32" s="63">
        <v>0</v>
      </c>
      <c r="M32" s="63">
        <v>0</v>
      </c>
      <c r="N32" s="63" t="s">
        <v>272</v>
      </c>
      <c r="O32" s="63">
        <v>344</v>
      </c>
      <c r="P32" s="63" t="s">
        <v>273</v>
      </c>
    </row>
    <row r="33" spans="1:16" x14ac:dyDescent="0.2">
      <c r="A33" s="63" t="s">
        <v>293</v>
      </c>
      <c r="B33" s="64" t="s">
        <v>209</v>
      </c>
      <c r="C33" s="63">
        <v>0</v>
      </c>
      <c r="D33" s="64" t="s">
        <v>208</v>
      </c>
      <c r="E33" s="63">
        <v>0.86936100000000005</v>
      </c>
      <c r="F33" s="63">
        <v>44096</v>
      </c>
      <c r="G33" s="63" t="s">
        <v>67</v>
      </c>
      <c r="H33" s="63" t="s">
        <v>271</v>
      </c>
      <c r="I33" s="63">
        <v>34090</v>
      </c>
      <c r="J33" s="63">
        <v>0</v>
      </c>
      <c r="K33" s="63">
        <v>0</v>
      </c>
      <c r="L33" s="63">
        <v>0</v>
      </c>
      <c r="M33" s="63">
        <v>0</v>
      </c>
      <c r="N33" s="63" t="s">
        <v>272</v>
      </c>
      <c r="O33" s="63">
        <v>709</v>
      </c>
      <c r="P33" s="63" t="s">
        <v>273</v>
      </c>
    </row>
    <row r="34" spans="1:16" x14ac:dyDescent="0.2">
      <c r="A34" s="63" t="s">
        <v>294</v>
      </c>
      <c r="B34" s="64" t="s">
        <v>236</v>
      </c>
      <c r="C34" s="63">
        <v>0</v>
      </c>
      <c r="D34" s="64" t="s">
        <v>295</v>
      </c>
      <c r="E34" s="63">
        <v>0.9</v>
      </c>
      <c r="F34" s="63">
        <v>43612</v>
      </c>
      <c r="G34" s="63" t="s">
        <v>67</v>
      </c>
      <c r="H34" s="63" t="s">
        <v>271</v>
      </c>
      <c r="I34" s="63">
        <v>29538</v>
      </c>
      <c r="J34" s="63">
        <v>0</v>
      </c>
      <c r="K34" s="63">
        <v>0</v>
      </c>
      <c r="L34" s="63">
        <v>0</v>
      </c>
      <c r="M34" s="63">
        <v>0</v>
      </c>
      <c r="N34" s="63" t="s">
        <v>282</v>
      </c>
      <c r="O34" s="63">
        <v>1192</v>
      </c>
      <c r="P34" s="63" t="s">
        <v>273</v>
      </c>
    </row>
    <row r="35" spans="1:16" x14ac:dyDescent="0.2">
      <c r="A35" s="63" t="s">
        <v>294</v>
      </c>
      <c r="B35" s="64" t="s">
        <v>236</v>
      </c>
      <c r="C35" s="63">
        <v>0</v>
      </c>
      <c r="D35" s="64" t="s">
        <v>295</v>
      </c>
      <c r="E35" s="63">
        <v>0.95</v>
      </c>
      <c r="F35" s="63">
        <v>44004</v>
      </c>
      <c r="G35" s="63" t="s">
        <v>67</v>
      </c>
      <c r="H35" s="63" t="s">
        <v>271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282</v>
      </c>
      <c r="O35" s="63">
        <v>801</v>
      </c>
      <c r="P35" s="63" t="s">
        <v>273</v>
      </c>
    </row>
    <row r="36" spans="1:16" x14ac:dyDescent="0.2">
      <c r="A36" s="63" t="s">
        <v>294</v>
      </c>
      <c r="B36" s="64" t="s">
        <v>236</v>
      </c>
      <c r="C36" s="63">
        <v>0</v>
      </c>
      <c r="D36" s="64" t="s">
        <v>295</v>
      </c>
      <c r="E36" s="63">
        <v>0.97</v>
      </c>
      <c r="F36" s="63">
        <v>44326</v>
      </c>
      <c r="G36" s="63" t="s">
        <v>67</v>
      </c>
      <c r="H36" s="63" t="s">
        <v>271</v>
      </c>
      <c r="I36" s="63">
        <v>29538</v>
      </c>
      <c r="J36" s="63">
        <v>0</v>
      </c>
      <c r="K36" s="63">
        <v>0</v>
      </c>
      <c r="L36" s="63">
        <v>0</v>
      </c>
      <c r="M36" s="63">
        <v>0</v>
      </c>
      <c r="N36" s="63" t="s">
        <v>282</v>
      </c>
      <c r="O36" s="63">
        <v>479</v>
      </c>
      <c r="P36" s="63" t="s">
        <v>273</v>
      </c>
    </row>
    <row r="37" spans="1:16" x14ac:dyDescent="0.2">
      <c r="A37" s="63" t="s">
        <v>294</v>
      </c>
      <c r="B37" s="64" t="s">
        <v>236</v>
      </c>
      <c r="C37" s="63">
        <v>0</v>
      </c>
      <c r="D37" s="64" t="s">
        <v>295</v>
      </c>
      <c r="E37" s="63">
        <v>1.02</v>
      </c>
      <c r="F37" s="63">
        <v>44687</v>
      </c>
      <c r="G37" s="63" t="s">
        <v>67</v>
      </c>
      <c r="H37" s="63" t="s">
        <v>271</v>
      </c>
      <c r="I37" s="63">
        <v>29538</v>
      </c>
      <c r="J37" s="63">
        <v>0</v>
      </c>
      <c r="K37" s="63">
        <v>0</v>
      </c>
      <c r="L37" s="63">
        <v>0</v>
      </c>
      <c r="M37" s="63">
        <v>0</v>
      </c>
      <c r="N37" s="63" t="s">
        <v>282</v>
      </c>
      <c r="O37" s="63">
        <v>118</v>
      </c>
      <c r="P37" s="63" t="s">
        <v>273</v>
      </c>
    </row>
    <row r="38" spans="1:16" x14ac:dyDescent="0.2">
      <c r="A38" s="63" t="s">
        <v>296</v>
      </c>
      <c r="B38" s="64" t="s">
        <v>247</v>
      </c>
      <c r="C38" s="63">
        <v>0</v>
      </c>
      <c r="D38" s="64" t="s">
        <v>297</v>
      </c>
      <c r="E38" s="63">
        <v>0.64</v>
      </c>
      <c r="F38" s="63">
        <v>44306</v>
      </c>
      <c r="G38" s="63" t="s">
        <v>67</v>
      </c>
      <c r="H38" s="63" t="s">
        <v>271</v>
      </c>
      <c r="I38" s="63">
        <v>31384</v>
      </c>
      <c r="J38" s="63">
        <v>0</v>
      </c>
      <c r="K38" s="63">
        <v>0</v>
      </c>
      <c r="L38" s="63">
        <v>0</v>
      </c>
      <c r="M38" s="63">
        <v>0</v>
      </c>
      <c r="N38" s="63" t="s">
        <v>275</v>
      </c>
      <c r="O38" s="63">
        <v>499</v>
      </c>
      <c r="P38" s="63" t="s">
        <v>273</v>
      </c>
    </row>
    <row r="39" spans="1:16" x14ac:dyDescent="0.2">
      <c r="A39" s="63" t="s">
        <v>296</v>
      </c>
      <c r="B39" s="64" t="s">
        <v>247</v>
      </c>
      <c r="C39" s="63">
        <v>0</v>
      </c>
      <c r="D39" s="64" t="s">
        <v>297</v>
      </c>
      <c r="E39" s="63">
        <v>1.5</v>
      </c>
      <c r="F39" s="63">
        <v>44671</v>
      </c>
      <c r="G39" s="63" t="s">
        <v>67</v>
      </c>
      <c r="H39" s="63" t="s">
        <v>271</v>
      </c>
      <c r="I39" s="63">
        <v>31384</v>
      </c>
      <c r="J39" s="63">
        <v>0</v>
      </c>
      <c r="K39" s="63">
        <v>0</v>
      </c>
      <c r="L39" s="63">
        <v>0</v>
      </c>
      <c r="M39" s="63">
        <v>0</v>
      </c>
      <c r="N39" s="63" t="s">
        <v>275</v>
      </c>
      <c r="O39" s="63">
        <v>134</v>
      </c>
      <c r="P39" s="63" t="s">
        <v>273</v>
      </c>
    </row>
    <row r="40" spans="1:16" x14ac:dyDescent="0.2">
      <c r="A40" s="63" t="s">
        <v>298</v>
      </c>
      <c r="B40" s="64" t="s">
        <v>299</v>
      </c>
      <c r="C40" s="63">
        <v>0</v>
      </c>
      <c r="D40" s="64" t="s">
        <v>300</v>
      </c>
      <c r="E40" s="63">
        <v>1</v>
      </c>
      <c r="F40" s="63">
        <v>43991</v>
      </c>
      <c r="G40" s="63" t="s">
        <v>67</v>
      </c>
      <c r="H40" s="63" t="s">
        <v>271</v>
      </c>
      <c r="I40" s="63">
        <v>2183.4299999999998</v>
      </c>
      <c r="J40" s="63">
        <v>0</v>
      </c>
      <c r="K40" s="63">
        <v>0</v>
      </c>
      <c r="L40" s="63">
        <v>0</v>
      </c>
      <c r="M40" s="63">
        <v>0</v>
      </c>
      <c r="N40" s="63" t="s">
        <v>272</v>
      </c>
      <c r="O40" s="63">
        <v>814</v>
      </c>
      <c r="P40" s="63" t="s">
        <v>273</v>
      </c>
    </row>
    <row r="41" spans="1:16" x14ac:dyDescent="0.2">
      <c r="A41" s="63" t="s">
        <v>298</v>
      </c>
      <c r="B41" s="64" t="s">
        <v>299</v>
      </c>
      <c r="C41" s="63">
        <v>0</v>
      </c>
      <c r="D41" s="64" t="s">
        <v>300</v>
      </c>
      <c r="E41" s="63">
        <v>0.13966100000000001</v>
      </c>
      <c r="F41" s="63">
        <v>44320</v>
      </c>
      <c r="G41" s="63" t="s">
        <v>67</v>
      </c>
      <c r="H41" s="63" t="s">
        <v>271</v>
      </c>
      <c r="I41" s="63">
        <v>80600</v>
      </c>
      <c r="J41" s="63">
        <v>0</v>
      </c>
      <c r="K41" s="63">
        <v>0</v>
      </c>
      <c r="L41" s="63">
        <v>0</v>
      </c>
      <c r="M41" s="63">
        <v>0</v>
      </c>
      <c r="N41" s="63" t="s">
        <v>272</v>
      </c>
      <c r="O41" s="63">
        <v>485</v>
      </c>
      <c r="P41" s="63" t="s">
        <v>273</v>
      </c>
    </row>
    <row r="42" spans="1:16" x14ac:dyDescent="0.2">
      <c r="A42" s="63" t="s">
        <v>298</v>
      </c>
      <c r="B42" s="64" t="s">
        <v>299</v>
      </c>
      <c r="C42" s="63">
        <v>0</v>
      </c>
      <c r="D42" s="64" t="s">
        <v>300</v>
      </c>
      <c r="E42" s="63">
        <v>0.31548999999999999</v>
      </c>
      <c r="F42" s="63">
        <v>44685</v>
      </c>
      <c r="G42" s="63" t="s">
        <v>67</v>
      </c>
      <c r="H42" s="63" t="s">
        <v>271</v>
      </c>
      <c r="I42" s="63">
        <v>12688</v>
      </c>
      <c r="J42" s="63">
        <v>0</v>
      </c>
      <c r="K42" s="63">
        <v>0</v>
      </c>
      <c r="L42" s="63">
        <v>0</v>
      </c>
      <c r="M42" s="63">
        <v>0</v>
      </c>
      <c r="N42" s="63" t="s">
        <v>272</v>
      </c>
      <c r="O42" s="63">
        <v>120</v>
      </c>
      <c r="P42" s="63" t="s">
        <v>273</v>
      </c>
    </row>
    <row r="43" spans="1:16" x14ac:dyDescent="0.2">
      <c r="A43" s="63" t="s">
        <v>301</v>
      </c>
      <c r="B43" s="64" t="s">
        <v>253</v>
      </c>
      <c r="C43" s="63">
        <v>9526.9500000000007</v>
      </c>
      <c r="D43" s="64" t="s">
        <v>302</v>
      </c>
      <c r="E43" s="63">
        <v>0.16</v>
      </c>
      <c r="F43" s="63">
        <v>44834</v>
      </c>
      <c r="G43" s="63" t="s">
        <v>67</v>
      </c>
      <c r="H43" s="63" t="s">
        <v>271</v>
      </c>
      <c r="I43" s="63">
        <v>86855</v>
      </c>
      <c r="J43" s="63">
        <v>9526.9500000000007</v>
      </c>
      <c r="K43" s="63">
        <v>9526.9500000000007</v>
      </c>
      <c r="L43" s="63">
        <v>0</v>
      </c>
      <c r="M43" s="63">
        <v>0</v>
      </c>
      <c r="N43" s="63" t="s">
        <v>303</v>
      </c>
      <c r="O43" s="63">
        <v>0</v>
      </c>
      <c r="P43" s="63" t="s">
        <v>273</v>
      </c>
    </row>
    <row r="44" spans="1:16" x14ac:dyDescent="0.2">
      <c r="A44" s="63" t="s">
        <v>304</v>
      </c>
      <c r="B44" s="64" t="s">
        <v>199</v>
      </c>
      <c r="C44" s="63">
        <v>0</v>
      </c>
      <c r="D44" s="64">
        <v>398438408</v>
      </c>
      <c r="E44" s="63">
        <v>0.20143900000000001</v>
      </c>
      <c r="F44" s="63">
        <v>44144</v>
      </c>
      <c r="G44" s="63" t="s">
        <v>67</v>
      </c>
      <c r="H44" s="63" t="s">
        <v>271</v>
      </c>
      <c r="I44" s="63">
        <v>63170</v>
      </c>
      <c r="J44" s="63">
        <v>0</v>
      </c>
      <c r="K44" s="63">
        <v>0</v>
      </c>
      <c r="L44" s="63">
        <v>0</v>
      </c>
      <c r="M44" s="63">
        <v>0</v>
      </c>
      <c r="N44" s="63" t="s">
        <v>272</v>
      </c>
      <c r="O44" s="63">
        <v>661</v>
      </c>
      <c r="P44" s="63" t="s">
        <v>273</v>
      </c>
    </row>
    <row r="45" spans="1:16" x14ac:dyDescent="0.2">
      <c r="A45" s="63" t="s">
        <v>305</v>
      </c>
      <c r="B45" s="64" t="s">
        <v>179</v>
      </c>
      <c r="C45" s="63">
        <v>0</v>
      </c>
      <c r="D45" s="64" t="s">
        <v>178</v>
      </c>
      <c r="E45" s="63">
        <v>1.395934</v>
      </c>
      <c r="F45" s="63">
        <v>44785</v>
      </c>
      <c r="G45" s="63" t="s">
        <v>67</v>
      </c>
      <c r="H45" s="63" t="s">
        <v>271</v>
      </c>
      <c r="I45" s="63">
        <v>1900</v>
      </c>
      <c r="J45" s="63">
        <v>0</v>
      </c>
      <c r="K45" s="63">
        <v>0</v>
      </c>
      <c r="L45" s="63">
        <v>0</v>
      </c>
      <c r="M45" s="63">
        <v>0</v>
      </c>
      <c r="N45" s="63" t="s">
        <v>272</v>
      </c>
      <c r="O45" s="63">
        <v>20</v>
      </c>
      <c r="P45" s="63" t="s">
        <v>273</v>
      </c>
    </row>
    <row r="46" spans="1:16" x14ac:dyDescent="0.2">
      <c r="A46" s="63" t="s">
        <v>305</v>
      </c>
      <c r="B46" s="64" t="s">
        <v>179</v>
      </c>
      <c r="C46" s="63">
        <v>0</v>
      </c>
      <c r="D46" s="64" t="s">
        <v>178</v>
      </c>
      <c r="E46" s="63">
        <v>3.8979499999999998</v>
      </c>
      <c r="F46" s="63">
        <v>44693</v>
      </c>
      <c r="G46" s="63" t="s">
        <v>67</v>
      </c>
      <c r="H46" s="63" t="s">
        <v>271</v>
      </c>
      <c r="I46" s="63">
        <v>1900</v>
      </c>
      <c r="J46" s="63">
        <v>0</v>
      </c>
      <c r="K46" s="63">
        <v>0</v>
      </c>
      <c r="L46" s="63">
        <v>0</v>
      </c>
      <c r="M46" s="63">
        <v>0</v>
      </c>
      <c r="N46" s="63" t="s">
        <v>272</v>
      </c>
      <c r="O46" s="63">
        <v>112</v>
      </c>
      <c r="P46" s="63" t="s">
        <v>273</v>
      </c>
    </row>
    <row r="47" spans="1:16" x14ac:dyDescent="0.2">
      <c r="A47" s="63" t="s">
        <v>289</v>
      </c>
      <c r="B47" s="64" t="s">
        <v>226</v>
      </c>
      <c r="C47" s="63">
        <v>0</v>
      </c>
      <c r="D47" s="64" t="s">
        <v>225</v>
      </c>
      <c r="E47" s="63">
        <v>0.25</v>
      </c>
      <c r="F47" s="63">
        <v>44665</v>
      </c>
      <c r="G47" s="63" t="s">
        <v>67</v>
      </c>
      <c r="H47" s="63" t="s">
        <v>271</v>
      </c>
      <c r="I47" s="63">
        <v>154000</v>
      </c>
      <c r="J47" s="63">
        <v>0</v>
      </c>
      <c r="K47" s="63">
        <v>0</v>
      </c>
      <c r="L47" s="63">
        <v>0</v>
      </c>
      <c r="M47" s="63">
        <v>0</v>
      </c>
      <c r="N47" s="63" t="s">
        <v>272</v>
      </c>
      <c r="O47" s="63">
        <v>140</v>
      </c>
      <c r="P47" s="63" t="s">
        <v>273</v>
      </c>
    </row>
    <row r="48" spans="1:16" x14ac:dyDescent="0.2">
      <c r="A48" s="63" t="s">
        <v>289</v>
      </c>
      <c r="B48" s="64" t="s">
        <v>226</v>
      </c>
      <c r="C48" s="63">
        <v>0</v>
      </c>
      <c r="D48" s="64" t="s">
        <v>225</v>
      </c>
      <c r="E48" s="63">
        <v>0.1825</v>
      </c>
      <c r="F48" s="63">
        <v>44162</v>
      </c>
      <c r="G48" s="63" t="s">
        <v>67</v>
      </c>
      <c r="H48" s="63" t="s">
        <v>271</v>
      </c>
      <c r="I48" s="63">
        <v>235000</v>
      </c>
      <c r="J48" s="63">
        <v>0</v>
      </c>
      <c r="K48" s="63">
        <v>0</v>
      </c>
      <c r="L48" s="63">
        <v>0</v>
      </c>
      <c r="M48" s="63">
        <v>0</v>
      </c>
      <c r="N48" s="63" t="s">
        <v>272</v>
      </c>
      <c r="O48" s="63">
        <v>643</v>
      </c>
      <c r="P48" s="63" t="s">
        <v>273</v>
      </c>
    </row>
    <row r="49" spans="1:16" x14ac:dyDescent="0.2">
      <c r="A49" s="63" t="s">
        <v>306</v>
      </c>
      <c r="B49" s="64" t="s">
        <v>269</v>
      </c>
      <c r="C49" s="63">
        <v>3222.73</v>
      </c>
      <c r="D49" s="64" t="s">
        <v>269</v>
      </c>
      <c r="E49" s="63">
        <v>2.4890159999999999</v>
      </c>
      <c r="F49" s="63">
        <v>44805</v>
      </c>
      <c r="G49" s="63" t="s">
        <v>67</v>
      </c>
      <c r="H49" s="63" t="s">
        <v>307</v>
      </c>
      <c r="I49" s="63">
        <v>1506625.99</v>
      </c>
      <c r="J49" s="63">
        <v>3222.73</v>
      </c>
      <c r="K49" s="63">
        <v>3222.73</v>
      </c>
      <c r="L49" s="63">
        <v>0</v>
      </c>
      <c r="M49" s="63">
        <v>0</v>
      </c>
      <c r="N49" s="63" t="s">
        <v>272</v>
      </c>
      <c r="O49" s="63">
        <v>0</v>
      </c>
      <c r="P49" s="63" t="s">
        <v>273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108</v>
      </c>
      <c r="C3" s="58">
        <v>69358410.879999995</v>
      </c>
      <c r="D3" s="58">
        <v>0</v>
      </c>
      <c r="E3" s="58">
        <v>0</v>
      </c>
      <c r="F3" s="58">
        <v>0</v>
      </c>
      <c r="G3" s="58">
        <v>69358410.879999995</v>
      </c>
      <c r="H3" s="16"/>
    </row>
    <row r="4" spans="1:12" x14ac:dyDescent="0.2">
      <c r="A4" s="16" t="s">
        <v>22</v>
      </c>
      <c r="B4" s="59" t="s">
        <v>109</v>
      </c>
      <c r="C4" s="58">
        <v>1506624.62</v>
      </c>
      <c r="D4" s="58">
        <v>0</v>
      </c>
      <c r="E4" s="58">
        <v>0</v>
      </c>
      <c r="F4" s="58">
        <v>0</v>
      </c>
      <c r="G4" s="58">
        <v>1506624.62</v>
      </c>
      <c r="H4" s="16"/>
    </row>
    <row r="5" spans="1:12" x14ac:dyDescent="0.2">
      <c r="A5" s="16" t="s">
        <v>22</v>
      </c>
      <c r="B5" s="59" t="s">
        <v>175</v>
      </c>
      <c r="C5" s="58">
        <v>-31.84</v>
      </c>
      <c r="D5" s="58">
        <v>0</v>
      </c>
      <c r="E5" s="58">
        <v>0</v>
      </c>
      <c r="F5" s="58">
        <v>0</v>
      </c>
      <c r="G5" s="58">
        <v>-31.84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358</v>
      </c>
      <c r="C7" s="58">
        <v>1506592.78</v>
      </c>
      <c r="D7" s="58">
        <v>0</v>
      </c>
      <c r="E7" s="58">
        <v>0</v>
      </c>
      <c r="F7" s="58">
        <v>0</v>
      </c>
      <c r="G7" s="58">
        <v>1506592.78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31.18</v>
      </c>
      <c r="E9" s="58">
        <v>0</v>
      </c>
      <c r="F9" s="58">
        <v>31.18</v>
      </c>
      <c r="G9" s="58">
        <v>31.18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67731.73</v>
      </c>
      <c r="D10" s="58">
        <v>9526.9500000000007</v>
      </c>
      <c r="E10" s="58">
        <v>0</v>
      </c>
      <c r="F10" s="58">
        <v>9526.9500000000007</v>
      </c>
      <c r="G10" s="58">
        <v>77258.679999999993</v>
      </c>
      <c r="H10" s="16"/>
      <c r="L10" s="2"/>
    </row>
    <row r="11" spans="1:12" x14ac:dyDescent="0.2">
      <c r="A11" s="29"/>
      <c r="B11" s="59" t="s">
        <v>113</v>
      </c>
      <c r="C11" s="58">
        <v>3118.59</v>
      </c>
      <c r="D11" s="58">
        <v>102.75</v>
      </c>
      <c r="E11" s="58">
        <v>0</v>
      </c>
      <c r="F11" s="58">
        <v>102.75</v>
      </c>
      <c r="G11" s="58">
        <v>3221.34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271541.34000000003</v>
      </c>
      <c r="D13" s="58">
        <v>0</v>
      </c>
      <c r="E13" s="58">
        <v>0</v>
      </c>
      <c r="F13" s="58">
        <v>0</v>
      </c>
      <c r="G13" s="58">
        <v>271541.34000000003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359</v>
      </c>
      <c r="C17" s="58">
        <v>71207395.319999993</v>
      </c>
      <c r="D17" s="58">
        <v>9660.8799999999992</v>
      </c>
      <c r="E17" s="58">
        <v>0</v>
      </c>
      <c r="F17" s="58">
        <v>9660.8799999999992</v>
      </c>
      <c r="G17" s="58">
        <v>71217056.200000003</v>
      </c>
      <c r="H17" s="16"/>
    </row>
    <row r="18" spans="1:8" x14ac:dyDescent="0.2">
      <c r="A18" s="2" t="s">
        <v>33</v>
      </c>
      <c r="B18" s="57" t="s">
        <v>119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31.18</v>
      </c>
      <c r="F19" s="58">
        <v>31.18</v>
      </c>
      <c r="G19" s="58">
        <v>31.18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360</v>
      </c>
      <c r="C28" s="58">
        <v>0</v>
      </c>
      <c r="D28" s="58">
        <v>0</v>
      </c>
      <c r="E28" s="58">
        <v>31.18</v>
      </c>
      <c r="F28" s="58">
        <v>31.18</v>
      </c>
      <c r="G28" s="58">
        <v>31.18</v>
      </c>
      <c r="H28" s="2"/>
    </row>
    <row r="29" spans="1:8" x14ac:dyDescent="0.2">
      <c r="A29" s="2" t="s">
        <v>33</v>
      </c>
      <c r="B29" s="59" t="s">
        <v>361</v>
      </c>
      <c r="C29" s="58">
        <v>71207395.319999993</v>
      </c>
      <c r="D29" s="58">
        <v>9660.8799999999992</v>
      </c>
      <c r="E29" s="58">
        <v>31.18</v>
      </c>
      <c r="F29" s="58">
        <v>9629.7000000000007</v>
      </c>
      <c r="G29" s="58">
        <v>71217025.019999996</v>
      </c>
      <c r="H29" s="2"/>
    </row>
    <row r="30" spans="1:8" x14ac:dyDescent="0.2">
      <c r="A30" s="29"/>
      <c r="B30" s="57" t="s">
        <v>129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130</v>
      </c>
      <c r="C31" s="58">
        <v>11550716.699999999</v>
      </c>
      <c r="D31" s="58">
        <v>-113955.58</v>
      </c>
      <c r="E31" s="58">
        <v>-51108.14</v>
      </c>
      <c r="F31" s="58">
        <v>-62847.44</v>
      </c>
      <c r="G31" s="58">
        <v>11487869.26</v>
      </c>
    </row>
    <row r="32" spans="1:8" x14ac:dyDescent="0.2">
      <c r="A32" s="29"/>
      <c r="B32" s="59" t="s">
        <v>362</v>
      </c>
      <c r="C32" s="58">
        <v>0.88</v>
      </c>
      <c r="D32" s="58">
        <v>-0.21</v>
      </c>
      <c r="E32" s="58">
        <v>0</v>
      </c>
      <c r="F32" s="58">
        <v>-0.21</v>
      </c>
      <c r="G32" s="58">
        <v>0.67</v>
      </c>
    </row>
    <row r="33" spans="1:8" x14ac:dyDescent="0.2">
      <c r="A33" s="16" t="s">
        <v>22</v>
      </c>
      <c r="B33" s="59" t="s">
        <v>363</v>
      </c>
      <c r="C33" s="58">
        <v>-13739.33</v>
      </c>
      <c r="D33" s="58">
        <v>24.72</v>
      </c>
      <c r="E33" s="58">
        <v>-532.94000000000005</v>
      </c>
      <c r="F33" s="58">
        <v>557.66</v>
      </c>
      <c r="G33" s="58">
        <v>-13181.67</v>
      </c>
      <c r="H33" s="16"/>
    </row>
    <row r="34" spans="1:8" x14ac:dyDescent="0.2">
      <c r="A34" s="16" t="s">
        <v>22</v>
      </c>
      <c r="B34" s="59" t="s">
        <v>364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365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366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367</v>
      </c>
      <c r="C37" s="58">
        <v>0</v>
      </c>
      <c r="D37" s="58">
        <v>0</v>
      </c>
      <c r="E37" s="58">
        <v>0.01</v>
      </c>
      <c r="F37" s="58">
        <v>-0.01</v>
      </c>
      <c r="G37" s="58">
        <v>-0.01</v>
      </c>
      <c r="H37" s="2"/>
    </row>
    <row r="38" spans="1:8" x14ac:dyDescent="0.2">
      <c r="A38" s="16" t="s">
        <v>35</v>
      </c>
      <c r="B38" s="59" t="s">
        <v>368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16"/>
    </row>
    <row r="39" spans="1:8" x14ac:dyDescent="0.2">
      <c r="A39" s="2" t="s">
        <v>28</v>
      </c>
      <c r="B39" s="59" t="s">
        <v>369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370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371</v>
      </c>
      <c r="C41" s="58">
        <v>11536978.25</v>
      </c>
      <c r="D41" s="58">
        <v>-113931.07</v>
      </c>
      <c r="E41" s="58">
        <v>-51641.07</v>
      </c>
      <c r="F41" s="58">
        <v>-62290</v>
      </c>
      <c r="G41" s="58">
        <v>11474688.25</v>
      </c>
      <c r="H41" s="2"/>
    </row>
    <row r="42" spans="1:8" x14ac:dyDescent="0.2">
      <c r="A42" s="31" t="s">
        <v>51</v>
      </c>
      <c r="B42" s="59" t="s">
        <v>372</v>
      </c>
      <c r="C42" s="58">
        <v>82744373.569999993</v>
      </c>
      <c r="D42" s="58">
        <v>-104270.19</v>
      </c>
      <c r="E42" s="58">
        <v>-51609.89</v>
      </c>
      <c r="F42" s="58">
        <v>-52660.3</v>
      </c>
      <c r="G42" s="58">
        <v>82691713.269999996</v>
      </c>
    </row>
    <row r="43" spans="1:8" x14ac:dyDescent="0.2">
      <c r="A43" s="31" t="s">
        <v>51</v>
      </c>
      <c r="B43" s="57" t="s">
        <v>131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51</v>
      </c>
      <c r="B44" s="59" t="s">
        <v>132</v>
      </c>
      <c r="C44" s="58">
        <v>206771.73</v>
      </c>
      <c r="D44" s="58">
        <v>0</v>
      </c>
      <c r="E44" s="58">
        <v>9526.9500000000007</v>
      </c>
      <c r="F44" s="58">
        <v>9526.9500000000007</v>
      </c>
      <c r="G44" s="58">
        <v>216298.68</v>
      </c>
    </row>
    <row r="45" spans="1:8" ht="15" x14ac:dyDescent="0.25">
      <c r="A45" s="26"/>
      <c r="B45" s="59" t="s">
        <v>133</v>
      </c>
      <c r="C45" s="58">
        <v>5970.26</v>
      </c>
      <c r="D45" s="58">
        <v>0</v>
      </c>
      <c r="E45" s="58">
        <v>102.75</v>
      </c>
      <c r="F45" s="58">
        <v>102.75</v>
      </c>
      <c r="G45" s="58">
        <v>6073.01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-1307.1099999999999</v>
      </c>
      <c r="D47" s="58">
        <v>0</v>
      </c>
      <c r="E47" s="58">
        <v>0</v>
      </c>
      <c r="F47" s="58">
        <v>0</v>
      </c>
      <c r="G47" s="58">
        <v>-1307.1099999999999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72.97</v>
      </c>
      <c r="D52" s="58">
        <v>0</v>
      </c>
      <c r="E52" s="58">
        <v>0</v>
      </c>
      <c r="F52" s="58">
        <v>0</v>
      </c>
      <c r="G52" s="58">
        <v>72.97</v>
      </c>
    </row>
    <row r="53" spans="1:7" x14ac:dyDescent="0.2">
      <c r="A53" s="28" t="s">
        <v>51</v>
      </c>
      <c r="B53" s="59" t="s">
        <v>141</v>
      </c>
      <c r="C53" s="58">
        <v>-986.07</v>
      </c>
      <c r="D53" s="58">
        <v>0</v>
      </c>
      <c r="E53" s="58">
        <v>0</v>
      </c>
      <c r="F53" s="58">
        <v>0</v>
      </c>
      <c r="G53" s="58">
        <v>-986.07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373</v>
      </c>
      <c r="C63" s="58">
        <v>210521.78</v>
      </c>
      <c r="D63" s="58">
        <v>0</v>
      </c>
      <c r="E63" s="58">
        <v>9629.7000000000007</v>
      </c>
      <c r="F63" s="58">
        <v>9629.7000000000007</v>
      </c>
      <c r="G63" s="58">
        <v>220151.48</v>
      </c>
    </row>
    <row r="64" spans="1:7" x14ac:dyDescent="0.2">
      <c r="A64" s="28" t="s">
        <v>51</v>
      </c>
      <c r="B64" s="57" t="s">
        <v>151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152</v>
      </c>
      <c r="C65" s="58">
        <v>77235.179999999993</v>
      </c>
      <c r="D65" s="58">
        <v>0</v>
      </c>
      <c r="E65" s="58">
        <v>0</v>
      </c>
      <c r="F65" s="58">
        <v>0</v>
      </c>
      <c r="G65" s="58">
        <v>77235.179999999993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12790.68</v>
      </c>
      <c r="D68" s="58">
        <v>0</v>
      </c>
      <c r="E68" s="58">
        <v>0</v>
      </c>
      <c r="F68" s="58">
        <v>0</v>
      </c>
      <c r="G68" s="58">
        <v>12790.68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374</v>
      </c>
      <c r="C70" s="58">
        <v>90025.86</v>
      </c>
      <c r="D70" s="58">
        <v>0</v>
      </c>
      <c r="E70" s="58">
        <v>0</v>
      </c>
      <c r="F70" s="58">
        <v>0</v>
      </c>
      <c r="G70" s="58">
        <v>90025.86</v>
      </c>
    </row>
    <row r="71" spans="1:7" ht="15" x14ac:dyDescent="0.25">
      <c r="A71" s="26"/>
      <c r="B71" s="59" t="s">
        <v>375</v>
      </c>
      <c r="C71" s="58">
        <v>120495.92</v>
      </c>
      <c r="D71" s="58">
        <v>0</v>
      </c>
      <c r="E71" s="58">
        <v>9629.7000000000007</v>
      </c>
      <c r="F71" s="58">
        <v>9629.7000000000007</v>
      </c>
      <c r="G71" s="58">
        <v>130125.62</v>
      </c>
    </row>
    <row r="72" spans="1:7" x14ac:dyDescent="0.2">
      <c r="A72" s="28" t="s">
        <v>51</v>
      </c>
      <c r="B72" s="57" t="s">
        <v>157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51</v>
      </c>
      <c r="B73" s="59" t="s">
        <v>158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51</v>
      </c>
      <c r="B74" s="59" t="s">
        <v>376</v>
      </c>
      <c r="C74" s="58">
        <v>120495.92</v>
      </c>
      <c r="D74" s="58">
        <v>0</v>
      </c>
      <c r="E74" s="58">
        <v>9629.7000000000007</v>
      </c>
      <c r="F74" s="58">
        <v>9629.7000000000007</v>
      </c>
      <c r="G74" s="58">
        <v>130125.62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89129.13</v>
      </c>
      <c r="D81" s="58">
        <v>0</v>
      </c>
      <c r="E81" s="58">
        <v>31.18</v>
      </c>
      <c r="F81" s="58">
        <v>31.18</v>
      </c>
      <c r="G81" s="58">
        <v>89160.31</v>
      </c>
    </row>
    <row r="82" spans="1:7" x14ac:dyDescent="0.2">
      <c r="A82" s="28" t="s">
        <v>51</v>
      </c>
      <c r="B82" s="59" t="s">
        <v>166</v>
      </c>
      <c r="C82" s="58">
        <v>-89129.13</v>
      </c>
      <c r="D82" s="58">
        <v>31.18</v>
      </c>
      <c r="E82" s="58">
        <v>0</v>
      </c>
      <c r="F82" s="58">
        <v>-31.18</v>
      </c>
      <c r="G82" s="58">
        <v>-89160.31</v>
      </c>
    </row>
    <row r="83" spans="1:7" x14ac:dyDescent="0.2">
      <c r="A83" s="28" t="s">
        <v>51</v>
      </c>
      <c r="B83" s="59" t="s">
        <v>377</v>
      </c>
      <c r="C83" s="58">
        <v>0</v>
      </c>
      <c r="D83" s="58">
        <v>31.18</v>
      </c>
      <c r="E83" s="58">
        <v>31.18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378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379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380</v>
      </c>
      <c r="C93" s="58">
        <v>71207395.319999993</v>
      </c>
      <c r="D93" s="58">
        <v>31.18</v>
      </c>
      <c r="E93" s="58">
        <v>9660.8799999999992</v>
      </c>
      <c r="F93" s="58">
        <v>9629.7000000000007</v>
      </c>
      <c r="G93" s="58">
        <v>71217025.019999996</v>
      </c>
    </row>
    <row r="94" spans="1:7" ht="15" x14ac:dyDescent="0.25">
      <c r="A94" s="26"/>
      <c r="B94" s="59" t="s">
        <v>174</v>
      </c>
      <c r="C94" s="58">
        <v>11536978.25</v>
      </c>
      <c r="D94" s="58">
        <v>-51641.07</v>
      </c>
      <c r="E94" s="58">
        <v>-113931.07</v>
      </c>
      <c r="F94" s="58">
        <v>-62290</v>
      </c>
      <c r="G94" s="58">
        <v>11474688.25</v>
      </c>
    </row>
    <row r="95" spans="1:7" x14ac:dyDescent="0.2">
      <c r="A95" s="28" t="s">
        <v>51</v>
      </c>
      <c r="B95" s="59" t="s">
        <v>381</v>
      </c>
      <c r="C95" s="58">
        <v>82744373.569999993</v>
      </c>
      <c r="D95" s="58">
        <v>-51609.89</v>
      </c>
      <c r="E95" s="58">
        <v>-104270.19</v>
      </c>
      <c r="F95" s="58">
        <v>-52660.3</v>
      </c>
      <c r="G95" s="58">
        <v>82691713.269999996</v>
      </c>
    </row>
    <row r="96" spans="1:7" x14ac:dyDescent="0.2">
      <c r="A96" s="28" t="s">
        <v>51</v>
      </c>
      <c r="B96" s="59" t="s">
        <v>382</v>
      </c>
      <c r="C96" s="58">
        <v>71207395.319999993</v>
      </c>
      <c r="D96" s="58">
        <v>9660.8799999999992</v>
      </c>
      <c r="E96" s="58">
        <v>0</v>
      </c>
      <c r="F96" s="58">
        <v>9660.8799999999992</v>
      </c>
      <c r="G96" s="58">
        <v>71217056.200000003</v>
      </c>
    </row>
    <row r="97" spans="1:7" x14ac:dyDescent="0.2">
      <c r="A97" s="28" t="s">
        <v>51</v>
      </c>
      <c r="B97" s="59" t="s">
        <v>383</v>
      </c>
      <c r="C97" s="58">
        <v>0</v>
      </c>
      <c r="D97" s="58">
        <v>0</v>
      </c>
      <c r="E97" s="58">
        <v>31.18</v>
      </c>
      <c r="F97" s="58">
        <v>31.18</v>
      </c>
      <c r="G97" s="58">
        <v>31.18</v>
      </c>
    </row>
    <row r="98" spans="1:7" x14ac:dyDescent="0.2">
      <c r="A98" s="28" t="s">
        <v>51</v>
      </c>
      <c r="B98" s="59" t="s">
        <v>384</v>
      </c>
      <c r="C98" s="58">
        <v>71207395.319999993</v>
      </c>
      <c r="D98" s="58">
        <v>31.18</v>
      </c>
      <c r="E98" s="58">
        <v>9660.8799999999992</v>
      </c>
      <c r="F98" s="58">
        <v>9629.7000000000007</v>
      </c>
      <c r="G98" s="58">
        <v>71217025.019999996</v>
      </c>
    </row>
    <row r="99" spans="1:7" x14ac:dyDescent="0.2">
      <c r="A99" s="28" t="s">
        <v>51</v>
      </c>
      <c r="B99" s="59" t="s">
        <v>385</v>
      </c>
      <c r="C99" s="58">
        <v>0</v>
      </c>
      <c r="D99" s="58">
        <v>-155880.07999999999</v>
      </c>
      <c r="E99" s="58">
        <v>-155880.07999999999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386</v>
      </c>
      <c r="C100" s="58">
        <v>82401981.909999996</v>
      </c>
      <c r="D100" s="58">
        <v>-113931.07</v>
      </c>
      <c r="E100" s="58">
        <v>-51641.07</v>
      </c>
      <c r="F100" s="58">
        <v>-62290</v>
      </c>
      <c r="G100" s="58">
        <v>82339691.909999996</v>
      </c>
    </row>
    <row r="101" spans="1:7" x14ac:dyDescent="0.2">
      <c r="A101" s="28" t="s">
        <v>51</v>
      </c>
      <c r="B101" s="59" t="s">
        <v>387</v>
      </c>
      <c r="C101" s="58">
        <v>82744373.569999993</v>
      </c>
      <c r="D101" s="58">
        <v>-104270.19</v>
      </c>
      <c r="E101" s="58">
        <v>-51609.89</v>
      </c>
      <c r="F101" s="58">
        <v>-52660.3</v>
      </c>
      <c r="G101" s="58">
        <v>82691713.269999996</v>
      </c>
    </row>
    <row r="102" spans="1:7" x14ac:dyDescent="0.2">
      <c r="A102" s="28" t="s">
        <v>51</v>
      </c>
      <c r="B102" s="59" t="s">
        <v>388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389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390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391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177</v>
      </c>
      <c r="B2" s="61" t="s">
        <v>178</v>
      </c>
      <c r="C2" s="61" t="s">
        <v>179</v>
      </c>
      <c r="D2" t="s">
        <v>180</v>
      </c>
      <c r="E2">
        <v>1900</v>
      </c>
      <c r="F2">
        <v>1236994.18</v>
      </c>
      <c r="G2">
        <v>489.94</v>
      </c>
      <c r="H2">
        <v>930886</v>
      </c>
      <c r="I2">
        <v>1236994.18</v>
      </c>
      <c r="J2">
        <v>489.94</v>
      </c>
      <c r="K2">
        <v>930886</v>
      </c>
      <c r="L2" t="s">
        <v>181</v>
      </c>
      <c r="M2" s="37">
        <v>44804</v>
      </c>
    </row>
    <row r="3" spans="1:13" x14ac:dyDescent="0.2">
      <c r="A3" t="s">
        <v>177</v>
      </c>
      <c r="B3" s="61" t="s">
        <v>182</v>
      </c>
      <c r="C3" s="61" t="s">
        <v>183</v>
      </c>
      <c r="D3" t="s">
        <v>184</v>
      </c>
      <c r="E3">
        <v>28780</v>
      </c>
      <c r="F3">
        <v>1391750.35</v>
      </c>
      <c r="G3">
        <v>44.05</v>
      </c>
      <c r="H3">
        <v>1267759</v>
      </c>
      <c r="I3">
        <v>1391750.35</v>
      </c>
      <c r="J3">
        <v>44.05</v>
      </c>
      <c r="K3">
        <v>1267759</v>
      </c>
      <c r="L3" t="s">
        <v>181</v>
      </c>
      <c r="M3" s="37">
        <v>44804</v>
      </c>
    </row>
    <row r="4" spans="1:13" x14ac:dyDescent="0.2">
      <c r="A4" t="s">
        <v>177</v>
      </c>
      <c r="B4" s="61" t="s">
        <v>185</v>
      </c>
      <c r="C4" s="61" t="s">
        <v>186</v>
      </c>
      <c r="D4" t="s">
        <v>187</v>
      </c>
      <c r="E4">
        <v>17100</v>
      </c>
      <c r="F4">
        <v>2076325.17</v>
      </c>
      <c r="G4">
        <v>89.57</v>
      </c>
      <c r="H4">
        <v>1531647</v>
      </c>
      <c r="I4">
        <v>2076325.17</v>
      </c>
      <c r="J4">
        <v>89.57</v>
      </c>
      <c r="K4">
        <v>1531647</v>
      </c>
      <c r="L4" t="s">
        <v>181</v>
      </c>
      <c r="M4" s="37">
        <v>44804</v>
      </c>
    </row>
    <row r="5" spans="1:13" x14ac:dyDescent="0.2">
      <c r="A5" t="s">
        <v>177</v>
      </c>
      <c r="B5" s="61" t="s">
        <v>188</v>
      </c>
      <c r="C5" s="61" t="s">
        <v>189</v>
      </c>
      <c r="D5" t="s">
        <v>190</v>
      </c>
      <c r="E5">
        <v>32061</v>
      </c>
      <c r="F5">
        <v>2064087.18</v>
      </c>
      <c r="G5">
        <v>79.2</v>
      </c>
      <c r="H5">
        <v>2539231.2000000002</v>
      </c>
      <c r="I5">
        <v>2064087.18</v>
      </c>
      <c r="J5">
        <v>79.2</v>
      </c>
      <c r="K5">
        <v>2539231.2000000002</v>
      </c>
      <c r="L5" t="s">
        <v>181</v>
      </c>
      <c r="M5" s="37">
        <v>44804</v>
      </c>
    </row>
    <row r="6" spans="1:13" x14ac:dyDescent="0.2">
      <c r="A6" t="s">
        <v>177</v>
      </c>
      <c r="B6" s="61" t="s">
        <v>191</v>
      </c>
      <c r="C6" s="61">
        <v>2181334</v>
      </c>
      <c r="D6" t="s">
        <v>192</v>
      </c>
      <c r="E6">
        <v>17792</v>
      </c>
      <c r="F6">
        <v>1897694.72</v>
      </c>
      <c r="G6">
        <v>120.24</v>
      </c>
      <c r="H6">
        <v>2139310.0800000001</v>
      </c>
      <c r="I6">
        <v>1897694.72</v>
      </c>
      <c r="J6">
        <v>120.24</v>
      </c>
      <c r="K6">
        <v>2139310.0800000001</v>
      </c>
      <c r="L6" t="s">
        <v>181</v>
      </c>
      <c r="M6" s="37">
        <v>44804</v>
      </c>
    </row>
    <row r="7" spans="1:13" x14ac:dyDescent="0.2">
      <c r="A7" t="s">
        <v>177</v>
      </c>
      <c r="B7" s="61">
        <v>124765108</v>
      </c>
      <c r="C7" s="61">
        <v>2125097</v>
      </c>
      <c r="D7" t="s">
        <v>193</v>
      </c>
      <c r="E7">
        <v>44304</v>
      </c>
      <c r="F7">
        <v>896269.92</v>
      </c>
      <c r="G7">
        <v>18.260000000000002</v>
      </c>
      <c r="H7">
        <v>808991.04</v>
      </c>
      <c r="I7">
        <v>896269.92</v>
      </c>
      <c r="J7">
        <v>18.260000000000002</v>
      </c>
      <c r="K7">
        <v>808991.04</v>
      </c>
      <c r="L7" t="s">
        <v>181</v>
      </c>
      <c r="M7" s="37">
        <v>44804</v>
      </c>
    </row>
    <row r="8" spans="1:13" x14ac:dyDescent="0.2">
      <c r="A8" t="s">
        <v>177</v>
      </c>
      <c r="B8" s="61" t="s">
        <v>194</v>
      </c>
      <c r="C8" s="61">
        <v>2311614</v>
      </c>
      <c r="D8" t="s">
        <v>195</v>
      </c>
      <c r="E8">
        <v>14386</v>
      </c>
      <c r="F8">
        <v>1766169.22</v>
      </c>
      <c r="G8">
        <v>210.47</v>
      </c>
      <c r="H8">
        <v>3027821.42</v>
      </c>
      <c r="I8">
        <v>1766169.22</v>
      </c>
      <c r="J8">
        <v>210.47</v>
      </c>
      <c r="K8">
        <v>3027821.42</v>
      </c>
      <c r="L8" t="s">
        <v>181</v>
      </c>
      <c r="M8" s="37">
        <v>44804</v>
      </c>
    </row>
    <row r="9" spans="1:13" x14ac:dyDescent="0.2">
      <c r="A9" t="s">
        <v>177</v>
      </c>
      <c r="B9" s="61" t="s">
        <v>196</v>
      </c>
      <c r="C9" s="61" t="s">
        <v>197</v>
      </c>
      <c r="D9" t="s">
        <v>198</v>
      </c>
      <c r="E9">
        <v>13935</v>
      </c>
      <c r="F9">
        <v>1556400.15</v>
      </c>
      <c r="G9">
        <v>194.66</v>
      </c>
      <c r="H9">
        <v>2712587.1</v>
      </c>
      <c r="I9">
        <v>1556400.15</v>
      </c>
      <c r="J9">
        <v>194.66</v>
      </c>
      <c r="K9">
        <v>2712587.1</v>
      </c>
      <c r="L9" t="s">
        <v>181</v>
      </c>
      <c r="M9" s="37">
        <v>44804</v>
      </c>
    </row>
    <row r="10" spans="1:13" x14ac:dyDescent="0.2">
      <c r="A10" t="s">
        <v>177</v>
      </c>
      <c r="B10" s="61">
        <v>398438408</v>
      </c>
      <c r="C10" s="61" t="s">
        <v>199</v>
      </c>
      <c r="D10" t="s">
        <v>200</v>
      </c>
      <c r="E10">
        <v>95470</v>
      </c>
      <c r="F10">
        <v>1633816.15</v>
      </c>
      <c r="G10">
        <v>7.77</v>
      </c>
      <c r="H10">
        <v>741801.9</v>
      </c>
      <c r="I10">
        <v>1633816.15</v>
      </c>
      <c r="J10">
        <v>7.77</v>
      </c>
      <c r="K10">
        <v>741801.9</v>
      </c>
      <c r="L10" t="s">
        <v>181</v>
      </c>
      <c r="M10" s="37">
        <v>44804</v>
      </c>
    </row>
    <row r="11" spans="1:13" x14ac:dyDescent="0.2">
      <c r="A11" t="s">
        <v>177</v>
      </c>
      <c r="B11" s="61" t="s">
        <v>201</v>
      </c>
      <c r="C11" s="61" t="s">
        <v>202</v>
      </c>
      <c r="D11" t="s">
        <v>203</v>
      </c>
      <c r="E11">
        <v>29302</v>
      </c>
      <c r="F11">
        <v>1677539.5</v>
      </c>
      <c r="G11">
        <v>54.99</v>
      </c>
      <c r="H11">
        <v>1611316.98</v>
      </c>
      <c r="I11">
        <v>1677539.5</v>
      </c>
      <c r="J11">
        <v>54.99</v>
      </c>
      <c r="K11">
        <v>1611316.98</v>
      </c>
      <c r="L11" t="s">
        <v>181</v>
      </c>
      <c r="M11" s="37">
        <v>44804</v>
      </c>
    </row>
    <row r="12" spans="1:13" x14ac:dyDescent="0.2">
      <c r="A12" t="s">
        <v>177</v>
      </c>
      <c r="B12" s="61" t="s">
        <v>204</v>
      </c>
      <c r="C12" s="61" t="s">
        <v>205</v>
      </c>
      <c r="D12" t="s">
        <v>206</v>
      </c>
      <c r="E12">
        <v>8526</v>
      </c>
      <c r="F12">
        <v>1127819.28</v>
      </c>
      <c r="G12">
        <v>209.83</v>
      </c>
      <c r="H12">
        <v>1789010.58</v>
      </c>
      <c r="I12">
        <v>1127819.28</v>
      </c>
      <c r="J12">
        <v>209.83</v>
      </c>
      <c r="K12">
        <v>1789010.58</v>
      </c>
      <c r="L12" t="s">
        <v>181</v>
      </c>
      <c r="M12" s="37">
        <v>44804</v>
      </c>
    </row>
    <row r="13" spans="1:13" x14ac:dyDescent="0.2">
      <c r="A13" t="s">
        <v>177</v>
      </c>
      <c r="B13" s="61">
        <v>539439109</v>
      </c>
      <c r="C13" s="61">
        <v>2544346</v>
      </c>
      <c r="D13" t="s">
        <v>207</v>
      </c>
      <c r="E13">
        <v>500000</v>
      </c>
      <c r="F13">
        <v>1494260.1</v>
      </c>
      <c r="G13">
        <v>2</v>
      </c>
      <c r="H13">
        <v>1000000</v>
      </c>
      <c r="I13">
        <v>1494260.1</v>
      </c>
      <c r="J13">
        <v>2</v>
      </c>
      <c r="K13">
        <v>1000000</v>
      </c>
      <c r="L13" t="s">
        <v>181</v>
      </c>
      <c r="M13" s="37">
        <v>44804</v>
      </c>
    </row>
    <row r="14" spans="1:13" x14ac:dyDescent="0.2">
      <c r="A14" t="s">
        <v>177</v>
      </c>
      <c r="B14" s="61" t="s">
        <v>208</v>
      </c>
      <c r="C14" s="61" t="s">
        <v>209</v>
      </c>
      <c r="D14" t="s">
        <v>210</v>
      </c>
      <c r="E14">
        <v>29590</v>
      </c>
      <c r="F14">
        <v>997183</v>
      </c>
      <c r="G14">
        <v>50.27</v>
      </c>
      <c r="H14">
        <v>1487489.3</v>
      </c>
      <c r="I14">
        <v>997183</v>
      </c>
      <c r="J14">
        <v>50.27</v>
      </c>
      <c r="K14">
        <v>1487489.3</v>
      </c>
      <c r="L14" t="s">
        <v>181</v>
      </c>
      <c r="M14" s="37">
        <v>44804</v>
      </c>
    </row>
    <row r="15" spans="1:13" x14ac:dyDescent="0.2">
      <c r="A15" t="s">
        <v>177</v>
      </c>
      <c r="B15" s="61">
        <v>654902204</v>
      </c>
      <c r="C15" s="61">
        <v>2640891</v>
      </c>
      <c r="D15" t="s">
        <v>211</v>
      </c>
      <c r="E15">
        <v>330000</v>
      </c>
      <c r="F15">
        <v>1048872</v>
      </c>
      <c r="G15">
        <v>5.05</v>
      </c>
      <c r="H15">
        <v>1666500</v>
      </c>
      <c r="I15">
        <v>1048872</v>
      </c>
      <c r="J15">
        <v>5.05</v>
      </c>
      <c r="K15">
        <v>1666500</v>
      </c>
      <c r="L15" t="s">
        <v>181</v>
      </c>
      <c r="M15" s="37">
        <v>44804</v>
      </c>
    </row>
    <row r="16" spans="1:13" x14ac:dyDescent="0.2">
      <c r="A16" t="s">
        <v>177</v>
      </c>
      <c r="B16" s="61">
        <v>686330101</v>
      </c>
      <c r="C16" s="61">
        <v>2402444</v>
      </c>
      <c r="D16" t="s">
        <v>212</v>
      </c>
      <c r="E16">
        <v>33866</v>
      </c>
      <c r="F16">
        <v>2601768.79</v>
      </c>
      <c r="G16">
        <v>82.35</v>
      </c>
      <c r="H16">
        <v>2788865.1</v>
      </c>
      <c r="I16">
        <v>2601768.79</v>
      </c>
      <c r="J16">
        <v>82.35</v>
      </c>
      <c r="K16">
        <v>2788865.1</v>
      </c>
      <c r="L16" t="s">
        <v>181</v>
      </c>
      <c r="M16" s="37">
        <v>44804</v>
      </c>
    </row>
    <row r="17" spans="1:13" x14ac:dyDescent="0.2">
      <c r="A17" t="s">
        <v>177</v>
      </c>
      <c r="B17" s="61">
        <v>683715106</v>
      </c>
      <c r="C17" s="61">
        <v>2655657</v>
      </c>
      <c r="D17" t="s">
        <v>213</v>
      </c>
      <c r="E17">
        <v>41898</v>
      </c>
      <c r="F17">
        <v>1457212.44</v>
      </c>
      <c r="G17">
        <v>31.48</v>
      </c>
      <c r="H17">
        <v>1318949.04</v>
      </c>
      <c r="I17">
        <v>1457212.44</v>
      </c>
      <c r="J17">
        <v>31.48</v>
      </c>
      <c r="K17">
        <v>1318949.04</v>
      </c>
      <c r="L17" t="s">
        <v>181</v>
      </c>
      <c r="M17" s="37">
        <v>44804</v>
      </c>
    </row>
    <row r="18" spans="1:13" x14ac:dyDescent="0.2">
      <c r="A18" t="s">
        <v>177</v>
      </c>
      <c r="B18" s="61">
        <v>705015105</v>
      </c>
      <c r="C18" s="61">
        <v>2704485</v>
      </c>
      <c r="D18" t="s">
        <v>214</v>
      </c>
      <c r="E18">
        <v>200000</v>
      </c>
      <c r="F18">
        <v>2010060</v>
      </c>
      <c r="G18">
        <v>10.039999999999999</v>
      </c>
      <c r="H18">
        <v>2008000</v>
      </c>
      <c r="I18">
        <v>2010060</v>
      </c>
      <c r="J18">
        <v>10.039999999999999</v>
      </c>
      <c r="K18">
        <v>2008000</v>
      </c>
      <c r="L18" t="s">
        <v>181</v>
      </c>
      <c r="M18" s="37">
        <v>44804</v>
      </c>
    </row>
    <row r="19" spans="1:13" x14ac:dyDescent="0.2">
      <c r="A19" t="s">
        <v>177</v>
      </c>
      <c r="B19" s="61">
        <v>803054204</v>
      </c>
      <c r="C19" s="61">
        <v>2775135</v>
      </c>
      <c r="D19" t="s">
        <v>215</v>
      </c>
      <c r="E19">
        <v>11024</v>
      </c>
      <c r="F19">
        <v>1139109.92</v>
      </c>
      <c r="G19">
        <v>85.22</v>
      </c>
      <c r="H19">
        <v>939465.28</v>
      </c>
      <c r="I19">
        <v>1139109.92</v>
      </c>
      <c r="J19">
        <v>85.22</v>
      </c>
      <c r="K19">
        <v>939465.28</v>
      </c>
      <c r="L19" t="s">
        <v>181</v>
      </c>
      <c r="M19" s="37">
        <v>44804</v>
      </c>
    </row>
    <row r="20" spans="1:13" x14ac:dyDescent="0.2">
      <c r="A20" t="s">
        <v>177</v>
      </c>
      <c r="B20" s="61" t="s">
        <v>216</v>
      </c>
      <c r="C20" s="61" t="s">
        <v>217</v>
      </c>
      <c r="D20" t="s">
        <v>218</v>
      </c>
      <c r="E20">
        <v>32800</v>
      </c>
      <c r="F20">
        <v>927951.35999999999</v>
      </c>
      <c r="G20">
        <v>31.65</v>
      </c>
      <c r="H20">
        <v>1038120</v>
      </c>
      <c r="I20">
        <v>927951.35999999999</v>
      </c>
      <c r="J20">
        <v>31.65</v>
      </c>
      <c r="K20">
        <v>1038120</v>
      </c>
      <c r="L20" t="s">
        <v>181</v>
      </c>
      <c r="M20" s="37">
        <v>44804</v>
      </c>
    </row>
    <row r="21" spans="1:13" x14ac:dyDescent="0.2">
      <c r="A21" t="s">
        <v>177</v>
      </c>
      <c r="B21" s="61" t="s">
        <v>219</v>
      </c>
      <c r="C21" s="61">
        <v>2615565</v>
      </c>
      <c r="D21" t="s">
        <v>220</v>
      </c>
      <c r="E21">
        <v>82948</v>
      </c>
      <c r="F21">
        <v>3266980.89</v>
      </c>
      <c r="G21">
        <v>23.84</v>
      </c>
      <c r="H21">
        <v>1977480.32</v>
      </c>
      <c r="I21">
        <v>3266980.89</v>
      </c>
      <c r="J21">
        <v>23.84</v>
      </c>
      <c r="K21">
        <v>1977480.32</v>
      </c>
      <c r="L21" t="s">
        <v>181</v>
      </c>
      <c r="M21" s="37">
        <v>44804</v>
      </c>
    </row>
    <row r="22" spans="1:13" x14ac:dyDescent="0.2">
      <c r="A22" t="s">
        <v>177</v>
      </c>
      <c r="B22" s="61">
        <v>835699307</v>
      </c>
      <c r="C22" s="61">
        <v>2821481</v>
      </c>
      <c r="D22" t="s">
        <v>221</v>
      </c>
      <c r="E22">
        <v>53325</v>
      </c>
      <c r="F22">
        <v>2584662.75</v>
      </c>
      <c r="G22">
        <v>79.349999999999994</v>
      </c>
      <c r="H22">
        <v>4231338.75</v>
      </c>
      <c r="I22">
        <v>2584662.75</v>
      </c>
      <c r="J22">
        <v>79.349999999999994</v>
      </c>
      <c r="K22">
        <v>4231338.75</v>
      </c>
      <c r="L22" t="s">
        <v>181</v>
      </c>
      <c r="M22" s="37">
        <v>44804</v>
      </c>
    </row>
    <row r="23" spans="1:13" x14ac:dyDescent="0.2">
      <c r="A23" t="s">
        <v>177</v>
      </c>
      <c r="B23" s="61">
        <v>861012102</v>
      </c>
      <c r="C23" s="61">
        <v>2430025</v>
      </c>
      <c r="D23" t="s">
        <v>222</v>
      </c>
      <c r="E23">
        <v>113114</v>
      </c>
      <c r="F23">
        <v>1635216.25</v>
      </c>
      <c r="G23">
        <v>34.9</v>
      </c>
      <c r="H23">
        <v>3947678.6</v>
      </c>
      <c r="I23">
        <v>1635216.25</v>
      </c>
      <c r="J23">
        <v>34.9</v>
      </c>
      <c r="K23">
        <v>3947678.6</v>
      </c>
      <c r="L23" t="s">
        <v>181</v>
      </c>
      <c r="M23" s="37">
        <v>44804</v>
      </c>
    </row>
    <row r="24" spans="1:13" x14ac:dyDescent="0.2">
      <c r="A24" t="s">
        <v>177</v>
      </c>
      <c r="B24" s="61">
        <v>878742204</v>
      </c>
      <c r="C24" s="61">
        <v>2124533</v>
      </c>
      <c r="D24" t="s">
        <v>223</v>
      </c>
      <c r="E24">
        <v>35702</v>
      </c>
      <c r="F24">
        <v>797582.68</v>
      </c>
      <c r="G24">
        <v>33.85</v>
      </c>
      <c r="H24">
        <v>1208512.7</v>
      </c>
      <c r="I24">
        <v>797582.68</v>
      </c>
      <c r="J24">
        <v>33.85</v>
      </c>
      <c r="K24">
        <v>1208512.7</v>
      </c>
      <c r="L24" t="s">
        <v>181</v>
      </c>
      <c r="M24" s="37">
        <v>44804</v>
      </c>
    </row>
    <row r="25" spans="1:13" x14ac:dyDescent="0.2">
      <c r="A25" t="s">
        <v>177</v>
      </c>
      <c r="B25" s="61">
        <v>294821608</v>
      </c>
      <c r="C25" s="61">
        <v>2031730</v>
      </c>
      <c r="D25" t="s">
        <v>224</v>
      </c>
      <c r="E25">
        <v>98693</v>
      </c>
      <c r="F25">
        <v>817612.62</v>
      </c>
      <c r="G25">
        <v>7.43</v>
      </c>
      <c r="H25">
        <v>733288.99</v>
      </c>
      <c r="I25">
        <v>817612.62</v>
      </c>
      <c r="J25">
        <v>7.43</v>
      </c>
      <c r="K25">
        <v>733288.99</v>
      </c>
      <c r="L25" t="s">
        <v>181</v>
      </c>
      <c r="M25" s="37">
        <v>44804</v>
      </c>
    </row>
    <row r="26" spans="1:13" x14ac:dyDescent="0.2">
      <c r="A26" t="s">
        <v>177</v>
      </c>
      <c r="B26" s="61" t="s">
        <v>225</v>
      </c>
      <c r="C26" s="61" t="s">
        <v>226</v>
      </c>
      <c r="D26" t="s">
        <v>227</v>
      </c>
      <c r="E26">
        <v>188100</v>
      </c>
      <c r="F26">
        <v>2354804.7000000002</v>
      </c>
      <c r="G26">
        <v>15.85</v>
      </c>
      <c r="H26">
        <v>2981385</v>
      </c>
      <c r="I26">
        <v>2354804.7000000002</v>
      </c>
      <c r="J26">
        <v>15.85</v>
      </c>
      <c r="K26">
        <v>2981385</v>
      </c>
      <c r="L26" t="s">
        <v>181</v>
      </c>
      <c r="M26" s="37">
        <v>44804</v>
      </c>
    </row>
    <row r="27" spans="1:13" x14ac:dyDescent="0.2">
      <c r="A27" t="s">
        <v>177</v>
      </c>
      <c r="B27" s="61" t="s">
        <v>228</v>
      </c>
      <c r="C27" s="61" t="s">
        <v>229</v>
      </c>
      <c r="D27" t="s">
        <v>230</v>
      </c>
      <c r="E27">
        <v>19000</v>
      </c>
      <c r="F27">
        <v>406993.3</v>
      </c>
      <c r="G27">
        <v>19.54</v>
      </c>
      <c r="H27">
        <v>371260</v>
      </c>
      <c r="I27">
        <v>406993.3</v>
      </c>
      <c r="J27">
        <v>19.54</v>
      </c>
      <c r="K27">
        <v>371260</v>
      </c>
      <c r="L27" t="s">
        <v>181</v>
      </c>
      <c r="M27" s="37">
        <v>44804</v>
      </c>
    </row>
    <row r="28" spans="1:13" x14ac:dyDescent="0.2">
      <c r="A28" t="s">
        <v>177</v>
      </c>
      <c r="B28" s="61" t="s">
        <v>231</v>
      </c>
      <c r="C28" s="61" t="s">
        <v>231</v>
      </c>
      <c r="D28" t="s">
        <v>232</v>
      </c>
      <c r="E28">
        <v>78815</v>
      </c>
      <c r="F28">
        <v>1972717.83</v>
      </c>
      <c r="G28">
        <v>38.799999999999997</v>
      </c>
      <c r="H28">
        <v>3057717.62</v>
      </c>
      <c r="I28">
        <v>1737082.6</v>
      </c>
      <c r="J28">
        <v>38.57</v>
      </c>
      <c r="K28">
        <v>3040288.62</v>
      </c>
      <c r="L28" t="s">
        <v>233</v>
      </c>
      <c r="M28" s="37">
        <v>44804</v>
      </c>
    </row>
    <row r="29" spans="1:13" x14ac:dyDescent="0.2">
      <c r="A29" t="s">
        <v>177</v>
      </c>
      <c r="B29" s="61">
        <v>5889505</v>
      </c>
      <c r="C29" s="61">
        <v>5889505</v>
      </c>
      <c r="D29" t="s">
        <v>234</v>
      </c>
      <c r="E29">
        <v>105988</v>
      </c>
      <c r="F29">
        <v>2187638.79</v>
      </c>
      <c r="G29">
        <v>24.44</v>
      </c>
      <c r="H29">
        <v>2590272.96</v>
      </c>
      <c r="I29">
        <v>1926331.9</v>
      </c>
      <c r="J29">
        <v>24.3</v>
      </c>
      <c r="K29">
        <v>2575508.4</v>
      </c>
      <c r="L29" t="s">
        <v>233</v>
      </c>
      <c r="M29" s="37">
        <v>44804</v>
      </c>
    </row>
    <row r="30" spans="1:13" x14ac:dyDescent="0.2">
      <c r="A30" t="s">
        <v>177</v>
      </c>
      <c r="B30" s="61">
        <v>4741844</v>
      </c>
      <c r="C30" s="61">
        <v>4741844</v>
      </c>
      <c r="D30" t="s">
        <v>235</v>
      </c>
      <c r="E30">
        <v>13484</v>
      </c>
      <c r="F30">
        <v>1384917.16</v>
      </c>
      <c r="G30">
        <v>172.38</v>
      </c>
      <c r="H30">
        <v>2324406.7200000002</v>
      </c>
      <c r="I30">
        <v>1219492.96</v>
      </c>
      <c r="J30">
        <v>171.4</v>
      </c>
      <c r="K30">
        <v>2311157.6</v>
      </c>
      <c r="L30" t="s">
        <v>233</v>
      </c>
      <c r="M30" s="37">
        <v>44804</v>
      </c>
    </row>
    <row r="31" spans="1:13" x14ac:dyDescent="0.2">
      <c r="A31" t="s">
        <v>177</v>
      </c>
      <c r="B31" s="61" t="s">
        <v>236</v>
      </c>
      <c r="C31" s="61" t="s">
        <v>236</v>
      </c>
      <c r="D31" t="s">
        <v>237</v>
      </c>
      <c r="E31">
        <v>29538</v>
      </c>
      <c r="F31">
        <v>2462861.36</v>
      </c>
      <c r="G31">
        <v>104.95</v>
      </c>
      <c r="H31">
        <v>3099960.07</v>
      </c>
      <c r="I31">
        <v>2168679.96</v>
      </c>
      <c r="J31">
        <v>104.35</v>
      </c>
      <c r="K31">
        <v>3082290.3</v>
      </c>
      <c r="L31" t="s">
        <v>233</v>
      </c>
      <c r="M31" s="37">
        <v>44804</v>
      </c>
    </row>
    <row r="32" spans="1:13" x14ac:dyDescent="0.2">
      <c r="A32" t="s">
        <v>177</v>
      </c>
      <c r="B32" s="61">
        <v>5999330</v>
      </c>
      <c r="C32" s="61">
        <v>5999330</v>
      </c>
      <c r="D32" t="s">
        <v>238</v>
      </c>
      <c r="E32">
        <v>9594</v>
      </c>
      <c r="F32">
        <v>1624430.3</v>
      </c>
      <c r="G32">
        <v>285.93</v>
      </c>
      <c r="H32">
        <v>2743210.5</v>
      </c>
      <c r="I32">
        <v>1433374.7</v>
      </c>
      <c r="J32">
        <v>284.3</v>
      </c>
      <c r="K32">
        <v>2727574.2</v>
      </c>
      <c r="L32" t="s">
        <v>233</v>
      </c>
      <c r="M32" s="37">
        <v>44804</v>
      </c>
    </row>
    <row r="33" spans="1:13" x14ac:dyDescent="0.2">
      <c r="A33" t="s">
        <v>177</v>
      </c>
      <c r="B33" s="61">
        <v>4031879</v>
      </c>
      <c r="C33" s="61">
        <v>4031879</v>
      </c>
      <c r="D33" t="s">
        <v>239</v>
      </c>
      <c r="E33">
        <v>70020</v>
      </c>
      <c r="F33">
        <v>1503587.29</v>
      </c>
      <c r="G33">
        <v>22.41</v>
      </c>
      <c r="H33">
        <v>1568988.84</v>
      </c>
      <c r="I33">
        <v>1317999.7</v>
      </c>
      <c r="J33">
        <v>22.28</v>
      </c>
      <c r="K33">
        <v>1560045.6</v>
      </c>
      <c r="L33" t="s">
        <v>233</v>
      </c>
      <c r="M33" s="37">
        <v>44804</v>
      </c>
    </row>
    <row r="34" spans="1:13" x14ac:dyDescent="0.2">
      <c r="A34" t="s">
        <v>177</v>
      </c>
      <c r="B34" s="61">
        <v>6054603</v>
      </c>
      <c r="C34" s="61">
        <v>6054603</v>
      </c>
      <c r="D34" t="s">
        <v>240</v>
      </c>
      <c r="E34">
        <v>118200</v>
      </c>
      <c r="F34">
        <v>1242050.44</v>
      </c>
      <c r="G34">
        <v>7.36</v>
      </c>
      <c r="H34">
        <v>870168.39</v>
      </c>
      <c r="I34">
        <v>135930000</v>
      </c>
      <c r="J34">
        <v>1023</v>
      </c>
      <c r="K34">
        <v>120918600</v>
      </c>
      <c r="L34" t="s">
        <v>241</v>
      </c>
      <c r="M34" s="37">
        <v>44804</v>
      </c>
    </row>
    <row r="35" spans="1:13" x14ac:dyDescent="0.2">
      <c r="A35" t="s">
        <v>177</v>
      </c>
      <c r="B35" s="61">
        <v>6555805</v>
      </c>
      <c r="C35" s="61">
        <v>6555805</v>
      </c>
      <c r="D35" t="s">
        <v>242</v>
      </c>
      <c r="E35">
        <v>30900</v>
      </c>
      <c r="F35">
        <v>1136444.6299999999</v>
      </c>
      <c r="G35">
        <v>23.76</v>
      </c>
      <c r="H35">
        <v>734030.66</v>
      </c>
      <c r="I35">
        <v>124372500</v>
      </c>
      <c r="J35">
        <v>3301</v>
      </c>
      <c r="K35">
        <v>102000900</v>
      </c>
      <c r="L35" t="s">
        <v>241</v>
      </c>
      <c r="M35" s="37">
        <v>44804</v>
      </c>
    </row>
    <row r="36" spans="1:13" x14ac:dyDescent="0.2">
      <c r="A36" t="s">
        <v>177</v>
      </c>
      <c r="B36" s="61">
        <v>6640682</v>
      </c>
      <c r="C36" s="61">
        <v>6640682</v>
      </c>
      <c r="D36" t="s">
        <v>243</v>
      </c>
      <c r="E36">
        <v>24200</v>
      </c>
      <c r="F36">
        <v>1373190.79</v>
      </c>
      <c r="G36">
        <v>67.099999999999994</v>
      </c>
      <c r="H36">
        <v>1623782.38</v>
      </c>
      <c r="I36">
        <v>150282000</v>
      </c>
      <c r="J36">
        <v>9324</v>
      </c>
      <c r="K36">
        <v>225640800</v>
      </c>
      <c r="L36" t="s">
        <v>241</v>
      </c>
      <c r="M36" s="37">
        <v>44804</v>
      </c>
    </row>
    <row r="37" spans="1:13" x14ac:dyDescent="0.2">
      <c r="A37" t="s">
        <v>177</v>
      </c>
      <c r="B37" s="61">
        <v>6986041</v>
      </c>
      <c r="C37" s="61">
        <v>6986041</v>
      </c>
      <c r="D37" t="s">
        <v>244</v>
      </c>
      <c r="E37">
        <v>48000</v>
      </c>
      <c r="F37">
        <v>1836424.74</v>
      </c>
      <c r="G37">
        <v>32.96</v>
      </c>
      <c r="H37">
        <v>1582038</v>
      </c>
      <c r="I37">
        <v>201168705</v>
      </c>
      <c r="J37">
        <v>4580</v>
      </c>
      <c r="K37">
        <v>219840000</v>
      </c>
      <c r="L37" t="s">
        <v>241</v>
      </c>
      <c r="M37" s="37">
        <v>44804</v>
      </c>
    </row>
    <row r="38" spans="1:13" x14ac:dyDescent="0.2">
      <c r="A38" t="s">
        <v>177</v>
      </c>
      <c r="B38" s="61">
        <v>7124594</v>
      </c>
      <c r="C38" s="61">
        <v>7124594</v>
      </c>
      <c r="D38" t="s">
        <v>245</v>
      </c>
      <c r="E38">
        <v>7989</v>
      </c>
      <c r="F38">
        <v>1234066.6599999999</v>
      </c>
      <c r="G38">
        <v>144.66999999999999</v>
      </c>
      <c r="H38">
        <v>1155764.8899999999</v>
      </c>
      <c r="I38">
        <v>1231104.8999999999</v>
      </c>
      <c r="J38">
        <v>141.4</v>
      </c>
      <c r="K38">
        <v>1129644.6000000001</v>
      </c>
      <c r="L38" t="s">
        <v>246</v>
      </c>
      <c r="M38" s="37">
        <v>44804</v>
      </c>
    </row>
    <row r="39" spans="1:13" x14ac:dyDescent="0.2">
      <c r="A39" t="s">
        <v>177</v>
      </c>
      <c r="B39" s="61" t="s">
        <v>247</v>
      </c>
      <c r="C39" s="61" t="s">
        <v>247</v>
      </c>
      <c r="D39" t="s">
        <v>248</v>
      </c>
      <c r="E39">
        <v>31384</v>
      </c>
      <c r="F39">
        <v>1268763.25</v>
      </c>
      <c r="G39">
        <v>48.55</v>
      </c>
      <c r="H39">
        <v>1523604.26</v>
      </c>
      <c r="I39">
        <v>1268878.6000000001</v>
      </c>
      <c r="J39">
        <v>47.45</v>
      </c>
      <c r="K39">
        <v>1489170.8</v>
      </c>
      <c r="L39" t="s">
        <v>246</v>
      </c>
      <c r="M39" s="37">
        <v>44804</v>
      </c>
    </row>
    <row r="40" spans="1:13" x14ac:dyDescent="0.2">
      <c r="A40" t="s">
        <v>177</v>
      </c>
      <c r="B40" s="61">
        <v>7333378</v>
      </c>
      <c r="C40" s="61">
        <v>7333378</v>
      </c>
      <c r="D40" t="s">
        <v>249</v>
      </c>
      <c r="E40">
        <v>3687</v>
      </c>
      <c r="F40">
        <v>1010450.88</v>
      </c>
      <c r="G40">
        <v>535.5</v>
      </c>
      <c r="H40">
        <v>1974397.18</v>
      </c>
      <c r="I40">
        <v>1008025.8</v>
      </c>
      <c r="J40">
        <v>523.4</v>
      </c>
      <c r="K40">
        <v>1929775.8</v>
      </c>
      <c r="L40" t="s">
        <v>246</v>
      </c>
      <c r="M40" s="37">
        <v>44804</v>
      </c>
    </row>
    <row r="41" spans="1:13" x14ac:dyDescent="0.2">
      <c r="A41" t="s">
        <v>177</v>
      </c>
      <c r="B41" s="61" t="s">
        <v>250</v>
      </c>
      <c r="C41" s="61" t="s">
        <v>250</v>
      </c>
      <c r="D41" t="s">
        <v>251</v>
      </c>
      <c r="E41">
        <v>514932</v>
      </c>
      <c r="F41">
        <v>1234996.1200000001</v>
      </c>
      <c r="G41">
        <v>2.84</v>
      </c>
      <c r="H41">
        <v>1461474.35</v>
      </c>
      <c r="I41">
        <v>1730171.52</v>
      </c>
      <c r="J41">
        <v>4.1500000000000004</v>
      </c>
      <c r="K41">
        <v>2136967.7999999998</v>
      </c>
      <c r="L41" t="s">
        <v>252</v>
      </c>
      <c r="M41" s="37">
        <v>44804</v>
      </c>
    </row>
    <row r="42" spans="1:13" x14ac:dyDescent="0.2">
      <c r="A42" t="s">
        <v>177</v>
      </c>
      <c r="B42" s="61" t="s">
        <v>253</v>
      </c>
      <c r="C42" s="61" t="s">
        <v>253</v>
      </c>
      <c r="D42" t="s">
        <v>254</v>
      </c>
      <c r="E42">
        <v>86855</v>
      </c>
      <c r="F42">
        <v>954703.14</v>
      </c>
      <c r="G42">
        <v>9.02</v>
      </c>
      <c r="H42">
        <v>783488.89</v>
      </c>
      <c r="I42">
        <v>1336769.54</v>
      </c>
      <c r="J42">
        <v>13.19</v>
      </c>
      <c r="K42">
        <v>1145617.45</v>
      </c>
      <c r="L42" t="s">
        <v>252</v>
      </c>
      <c r="M42" s="37">
        <v>44804</v>
      </c>
    </row>
    <row r="43" spans="1:13" x14ac:dyDescent="0.2">
      <c r="A43" t="s">
        <v>177</v>
      </c>
      <c r="B43" s="61">
        <v>2260824</v>
      </c>
      <c r="C43" s="61">
        <v>2260824</v>
      </c>
      <c r="D43" t="s">
        <v>255</v>
      </c>
      <c r="E43">
        <v>10175</v>
      </c>
      <c r="F43">
        <v>355826.44</v>
      </c>
      <c r="G43">
        <v>31.52</v>
      </c>
      <c r="H43">
        <v>320667.14</v>
      </c>
      <c r="I43">
        <v>469726.49</v>
      </c>
      <c r="J43">
        <v>41.37</v>
      </c>
      <c r="K43">
        <v>420939.75</v>
      </c>
      <c r="L43" t="s">
        <v>256</v>
      </c>
      <c r="M43" s="37">
        <v>44804</v>
      </c>
    </row>
    <row r="44" spans="1:13" x14ac:dyDescent="0.2">
      <c r="A44" t="s">
        <v>177</v>
      </c>
      <c r="B44" s="61" t="s">
        <v>257</v>
      </c>
      <c r="C44" s="61" t="s">
        <v>257</v>
      </c>
      <c r="D44" t="s">
        <v>258</v>
      </c>
      <c r="E44">
        <v>57424</v>
      </c>
      <c r="F44">
        <v>1794876.28</v>
      </c>
      <c r="G44">
        <v>33.25</v>
      </c>
      <c r="H44">
        <v>1909461.46</v>
      </c>
      <c r="I44">
        <v>1382944.41</v>
      </c>
      <c r="J44">
        <v>28.61</v>
      </c>
      <c r="K44">
        <v>1642900.64</v>
      </c>
      <c r="L44" t="s">
        <v>259</v>
      </c>
      <c r="M44" s="37">
        <v>44804</v>
      </c>
    </row>
    <row r="45" spans="1:13" x14ac:dyDescent="0.2">
      <c r="A45" t="s">
        <v>177</v>
      </c>
      <c r="B45" s="61" t="s">
        <v>260</v>
      </c>
      <c r="C45" s="61" t="s">
        <v>260</v>
      </c>
      <c r="D45" t="s">
        <v>261</v>
      </c>
      <c r="E45">
        <v>27563</v>
      </c>
      <c r="F45">
        <v>1611560.69</v>
      </c>
      <c r="G45">
        <v>94.17</v>
      </c>
      <c r="H45">
        <v>2595483.7999999998</v>
      </c>
      <c r="I45">
        <v>1237574.1599999999</v>
      </c>
      <c r="J45">
        <v>81.02</v>
      </c>
      <c r="K45">
        <v>2233154.2599999998</v>
      </c>
      <c r="L45" t="s">
        <v>259</v>
      </c>
      <c r="M45" s="37">
        <v>44804</v>
      </c>
    </row>
    <row r="46" spans="1:13" x14ac:dyDescent="0.2">
      <c r="A46" t="s">
        <v>177</v>
      </c>
      <c r="B46" s="68" t="s">
        <v>270</v>
      </c>
      <c r="C46" s="68" t="s">
        <v>270</v>
      </c>
      <c r="D46" t="s">
        <v>262</v>
      </c>
      <c r="E46">
        <v>133878</v>
      </c>
      <c r="F46">
        <v>1585830.03</v>
      </c>
      <c r="G46">
        <v>10.029999999999999</v>
      </c>
      <c r="H46">
        <v>1342514.39</v>
      </c>
      <c r="I46">
        <v>1223038.6399999999</v>
      </c>
      <c r="J46">
        <v>8.6300000000000008</v>
      </c>
      <c r="K46">
        <v>1155099.3799999999</v>
      </c>
      <c r="L46" t="s">
        <v>259</v>
      </c>
      <c r="M46" s="37">
        <v>44804</v>
      </c>
    </row>
    <row r="47" spans="1:13" x14ac:dyDescent="0.2">
      <c r="A47" t="s">
        <v>177</v>
      </c>
      <c r="B47" s="61" t="s">
        <v>263</v>
      </c>
      <c r="C47" s="61" t="s">
        <v>263</v>
      </c>
      <c r="D47" t="s">
        <v>264</v>
      </c>
      <c r="E47">
        <v>43659</v>
      </c>
      <c r="F47">
        <v>825192.31</v>
      </c>
      <c r="G47">
        <v>17.329999999999998</v>
      </c>
      <c r="H47">
        <v>756573.33</v>
      </c>
      <c r="I47">
        <v>636535.30000000005</v>
      </c>
      <c r="J47">
        <v>14.91</v>
      </c>
      <c r="K47">
        <v>650955.68999999994</v>
      </c>
      <c r="L47" t="s">
        <v>259</v>
      </c>
      <c r="M47" s="37">
        <v>44804</v>
      </c>
    </row>
    <row r="48" spans="1:13" x14ac:dyDescent="0.2">
      <c r="A48" t="s">
        <v>177</v>
      </c>
      <c r="B48" s="61" t="s">
        <v>265</v>
      </c>
      <c r="C48" s="61" t="s">
        <v>269</v>
      </c>
      <c r="D48" t="s">
        <v>266</v>
      </c>
      <c r="F48">
        <v>1506624.62</v>
      </c>
      <c r="H48">
        <v>1506624.62</v>
      </c>
      <c r="I48">
        <v>1506624.62</v>
      </c>
      <c r="K48">
        <v>1506624.62</v>
      </c>
      <c r="L48" t="s">
        <v>181</v>
      </c>
      <c r="M48" s="37">
        <v>44804</v>
      </c>
    </row>
    <row r="49" spans="1:13" x14ac:dyDescent="0.2">
      <c r="A49" t="s">
        <v>177</v>
      </c>
      <c r="B49" s="61" t="s">
        <v>265</v>
      </c>
      <c r="C49" s="61" t="s">
        <v>268</v>
      </c>
      <c r="D49" t="s">
        <v>267</v>
      </c>
      <c r="E49">
        <v>-31</v>
      </c>
      <c r="F49">
        <v>-31.59</v>
      </c>
      <c r="G49">
        <v>1.01</v>
      </c>
      <c r="H49">
        <v>-31.18</v>
      </c>
      <c r="I49">
        <v>-31</v>
      </c>
      <c r="J49">
        <v>1</v>
      </c>
      <c r="K49">
        <v>-31</v>
      </c>
      <c r="L49" t="s">
        <v>233</v>
      </c>
      <c r="M49" s="37">
        <v>44804</v>
      </c>
    </row>
    <row r="50" spans="1:13" x14ac:dyDescent="0.2">
      <c r="M50" s="37"/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2022-09-01T21:29:36Z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