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-120" yWindow="-120" windowWidth="29040" windowHeight="15840" tabRatio="801"/>
  </bookViews>
  <sheets>
    <sheet name="Summary Sheet" sheetId="2" r:id="rId1"/>
    <sheet name="Recon" sheetId="1" r:id="rId2"/>
    <sheet name="Holdings Manager" sheetId="7" r:id="rId3"/>
    <sheet name="Accruals Manager" sheetId="9" r:id="rId4"/>
    <sheet name="Pending Trades Manager" sheetId="10" r:id="rId5"/>
    <sheet name="Trial" sheetId="11" r:id="rId6"/>
    <sheet name="Sheet1" sheetId="13" r:id="rId7"/>
  </sheets>
  <definedNames>
    <definedName name="_xlnm._FilterDatabase" localSheetId="6" hidden="1">Sheet1!$A$1:$L$53</definedName>
    <definedName name="_xlnm.Print_Titles" localSheetId="1">Recon!$5:$12</definedName>
  </definedNames>
  <calcPr calcId="145621" concurrentCalc="0"/>
</workbook>
</file>

<file path=xl/calcChain.xml><?xml version="1.0" encoding="utf-8"?>
<calcChain xmlns="http://schemas.openxmlformats.org/spreadsheetml/2006/main">
  <c r="O71" i="1" l="1"/>
  <c r="Q71" i="1"/>
  <c r="L71" i="1"/>
  <c r="M71" i="1"/>
  <c r="N71" i="1"/>
  <c r="I71" i="1"/>
  <c r="J71" i="1"/>
  <c r="K71" i="1"/>
  <c r="H71" i="1"/>
  <c r="O68" i="1"/>
  <c r="Q68" i="1"/>
  <c r="L68" i="1"/>
  <c r="M68" i="1"/>
  <c r="N68" i="1"/>
  <c r="I68" i="1"/>
  <c r="J68" i="1"/>
  <c r="K68" i="1"/>
  <c r="F68" i="1"/>
  <c r="G68" i="1"/>
  <c r="H68" i="1"/>
  <c r="O67" i="1"/>
  <c r="Q67" i="1"/>
  <c r="L67" i="1"/>
  <c r="M67" i="1"/>
  <c r="N67" i="1"/>
  <c r="I67" i="1"/>
  <c r="J67" i="1"/>
  <c r="K67" i="1"/>
  <c r="F67" i="1"/>
  <c r="G67" i="1"/>
  <c r="H67" i="1"/>
  <c r="O66" i="1"/>
  <c r="Q66" i="1"/>
  <c r="L66" i="1"/>
  <c r="M66" i="1"/>
  <c r="N66" i="1"/>
  <c r="I66" i="1"/>
  <c r="J66" i="1"/>
  <c r="K66" i="1"/>
  <c r="F66" i="1"/>
  <c r="G66" i="1"/>
  <c r="H66" i="1"/>
  <c r="O65" i="1"/>
  <c r="Q65" i="1"/>
  <c r="L65" i="1"/>
  <c r="M65" i="1"/>
  <c r="N65" i="1"/>
  <c r="I65" i="1"/>
  <c r="J65" i="1"/>
  <c r="K65" i="1"/>
  <c r="F65" i="1"/>
  <c r="G65" i="1"/>
  <c r="H65" i="1"/>
  <c r="C71" i="1"/>
  <c r="I70" i="1"/>
  <c r="J70" i="1"/>
  <c r="I69" i="1"/>
  <c r="J69" i="1"/>
  <c r="O70" i="1"/>
  <c r="O69" i="1"/>
  <c r="O64" i="1"/>
  <c r="O63" i="1"/>
  <c r="O62" i="1"/>
  <c r="O61" i="1"/>
  <c r="O60" i="1"/>
  <c r="O59" i="1"/>
  <c r="O58" i="1"/>
  <c r="O57" i="1"/>
  <c r="O56" i="1"/>
  <c r="O55" i="1"/>
  <c r="O54" i="1"/>
  <c r="O53" i="1"/>
  <c r="O52" i="1"/>
  <c r="O51" i="1"/>
  <c r="O50" i="1"/>
  <c r="O49" i="1"/>
  <c r="O48" i="1"/>
  <c r="O47" i="1"/>
  <c r="O46" i="1"/>
  <c r="O45" i="1"/>
  <c r="O44" i="1"/>
  <c r="O43" i="1"/>
  <c r="O42" i="1"/>
  <c r="O41" i="1"/>
  <c r="O40" i="1"/>
  <c r="O39" i="1"/>
  <c r="O38" i="1"/>
  <c r="O37" i="1"/>
  <c r="O36" i="1"/>
  <c r="O35" i="1"/>
  <c r="O34" i="1"/>
  <c r="O33" i="1"/>
  <c r="O32" i="1"/>
  <c r="O31" i="1"/>
  <c r="O30" i="1"/>
  <c r="O29" i="1"/>
  <c r="O28" i="1"/>
  <c r="O27" i="1"/>
  <c r="O26" i="1"/>
  <c r="O25" i="1"/>
  <c r="O24" i="1"/>
  <c r="O23" i="1"/>
  <c r="O22" i="1"/>
  <c r="O21" i="1"/>
  <c r="O20" i="1"/>
  <c r="O19" i="1"/>
  <c r="O18" i="1"/>
  <c r="O17" i="1"/>
  <c r="O16" i="1"/>
  <c r="O15" i="1"/>
  <c r="O14" i="1"/>
  <c r="O13" i="1"/>
  <c r="M70" i="1"/>
  <c r="L70" i="1"/>
  <c r="L69" i="1"/>
  <c r="M64" i="1"/>
  <c r="L64" i="1"/>
  <c r="M63" i="1"/>
  <c r="L63" i="1"/>
  <c r="M62" i="1"/>
  <c r="L62" i="1"/>
  <c r="M61" i="1"/>
  <c r="L61" i="1"/>
  <c r="M60" i="1"/>
  <c r="L60" i="1"/>
  <c r="M59" i="1"/>
  <c r="L59" i="1"/>
  <c r="M58" i="1"/>
  <c r="L58" i="1"/>
  <c r="M57" i="1"/>
  <c r="L57" i="1"/>
  <c r="M56" i="1"/>
  <c r="L56" i="1"/>
  <c r="M55" i="1"/>
  <c r="L55" i="1"/>
  <c r="M54" i="1"/>
  <c r="L54" i="1"/>
  <c r="M53" i="1"/>
  <c r="L53" i="1"/>
  <c r="M52" i="1"/>
  <c r="L52" i="1"/>
  <c r="M51" i="1"/>
  <c r="L51" i="1"/>
  <c r="M50" i="1"/>
  <c r="L50" i="1"/>
  <c r="M49" i="1"/>
  <c r="L49" i="1"/>
  <c r="M48" i="1"/>
  <c r="L48" i="1"/>
  <c r="M47" i="1"/>
  <c r="L47" i="1"/>
  <c r="M46" i="1"/>
  <c r="L46" i="1"/>
  <c r="M45" i="1"/>
  <c r="L45" i="1"/>
  <c r="M44" i="1"/>
  <c r="L44" i="1"/>
  <c r="M43" i="1"/>
  <c r="L43" i="1"/>
  <c r="M42" i="1"/>
  <c r="L42" i="1"/>
  <c r="M41" i="1"/>
  <c r="L41" i="1"/>
  <c r="M40" i="1"/>
  <c r="L40" i="1"/>
  <c r="M39" i="1"/>
  <c r="L39" i="1"/>
  <c r="M38" i="1"/>
  <c r="L38" i="1"/>
  <c r="M37" i="1"/>
  <c r="L37" i="1"/>
  <c r="M36" i="1"/>
  <c r="L36" i="1"/>
  <c r="M35" i="1"/>
  <c r="L35" i="1"/>
  <c r="M34" i="1"/>
  <c r="L34" i="1"/>
  <c r="M33" i="1"/>
  <c r="L33" i="1"/>
  <c r="M32" i="1"/>
  <c r="L32" i="1"/>
  <c r="M31" i="1"/>
  <c r="L31" i="1"/>
  <c r="M30" i="1"/>
  <c r="L30" i="1"/>
  <c r="M29" i="1"/>
  <c r="L29" i="1"/>
  <c r="M28" i="1"/>
  <c r="L28" i="1"/>
  <c r="M27" i="1"/>
  <c r="L27" i="1"/>
  <c r="M26" i="1"/>
  <c r="L26" i="1"/>
  <c r="M25" i="1"/>
  <c r="L25" i="1"/>
  <c r="M24" i="1"/>
  <c r="L24" i="1"/>
  <c r="M23" i="1"/>
  <c r="L23" i="1"/>
  <c r="M22" i="1"/>
  <c r="L22" i="1"/>
  <c r="M21" i="1"/>
  <c r="L21" i="1"/>
  <c r="M20" i="1"/>
  <c r="L20" i="1"/>
  <c r="M19" i="1"/>
  <c r="L19" i="1"/>
  <c r="M18" i="1"/>
  <c r="L18" i="1"/>
  <c r="M17" i="1"/>
  <c r="L17" i="1"/>
  <c r="M16" i="1"/>
  <c r="L16" i="1"/>
  <c r="M15" i="1"/>
  <c r="L15" i="1"/>
  <c r="M14" i="1"/>
  <c r="L14" i="1"/>
  <c r="M13" i="1"/>
  <c r="L13" i="1"/>
  <c r="J64" i="1"/>
  <c r="I64" i="1"/>
  <c r="J63" i="1"/>
  <c r="I63" i="1"/>
  <c r="J62" i="1"/>
  <c r="I62" i="1"/>
  <c r="J61" i="1"/>
  <c r="I61" i="1"/>
  <c r="J60" i="1"/>
  <c r="I60" i="1"/>
  <c r="J59" i="1"/>
  <c r="I59" i="1"/>
  <c r="J58" i="1"/>
  <c r="I58" i="1"/>
  <c r="J57" i="1"/>
  <c r="I57" i="1"/>
  <c r="J56" i="1"/>
  <c r="I56" i="1"/>
  <c r="J55" i="1"/>
  <c r="I55" i="1"/>
  <c r="J54" i="1"/>
  <c r="I54" i="1"/>
  <c r="J53" i="1"/>
  <c r="I53" i="1"/>
  <c r="J52" i="1"/>
  <c r="I52" i="1"/>
  <c r="J51" i="1"/>
  <c r="I51" i="1"/>
  <c r="J50" i="1"/>
  <c r="I50" i="1"/>
  <c r="J49" i="1"/>
  <c r="I49" i="1"/>
  <c r="J48" i="1"/>
  <c r="I48" i="1"/>
  <c r="J47" i="1"/>
  <c r="I47" i="1"/>
  <c r="J46" i="1"/>
  <c r="I46" i="1"/>
  <c r="J45" i="1"/>
  <c r="I45" i="1"/>
  <c r="J44" i="1"/>
  <c r="I44" i="1"/>
  <c r="J43" i="1"/>
  <c r="I43" i="1"/>
  <c r="J42" i="1"/>
  <c r="I42" i="1"/>
  <c r="J41" i="1"/>
  <c r="I41" i="1"/>
  <c r="J40" i="1"/>
  <c r="I40" i="1"/>
  <c r="J39" i="1"/>
  <c r="I39" i="1"/>
  <c r="J38" i="1"/>
  <c r="I38" i="1"/>
  <c r="J37" i="1"/>
  <c r="I37" i="1"/>
  <c r="J36" i="1"/>
  <c r="I36" i="1"/>
  <c r="J35" i="1"/>
  <c r="I35" i="1"/>
  <c r="J34" i="1"/>
  <c r="I34" i="1"/>
  <c r="J33" i="1"/>
  <c r="I33" i="1"/>
  <c r="J32" i="1"/>
  <c r="I32" i="1"/>
  <c r="J31" i="1"/>
  <c r="I31" i="1"/>
  <c r="J30" i="1"/>
  <c r="I30" i="1"/>
  <c r="J29" i="1"/>
  <c r="I29" i="1"/>
  <c r="J28" i="1"/>
  <c r="I28" i="1"/>
  <c r="J27" i="1"/>
  <c r="I27" i="1"/>
  <c r="J26" i="1"/>
  <c r="I26" i="1"/>
  <c r="J25" i="1"/>
  <c r="I25" i="1"/>
  <c r="J24" i="1"/>
  <c r="I24" i="1"/>
  <c r="J23" i="1"/>
  <c r="I23" i="1"/>
  <c r="J22" i="1"/>
  <c r="I22" i="1"/>
  <c r="J21" i="1"/>
  <c r="I21" i="1"/>
  <c r="J20" i="1"/>
  <c r="I20" i="1"/>
  <c r="J19" i="1"/>
  <c r="I19" i="1"/>
  <c r="J18" i="1"/>
  <c r="I18" i="1"/>
  <c r="J17" i="1"/>
  <c r="I17" i="1"/>
  <c r="J16" i="1"/>
  <c r="I16" i="1"/>
  <c r="J15" i="1"/>
  <c r="I15" i="1"/>
  <c r="J14" i="1"/>
  <c r="I14" i="1"/>
  <c r="J13" i="1"/>
  <c r="I13" i="1"/>
  <c r="G64" i="1"/>
  <c r="G63" i="1"/>
  <c r="G62" i="1"/>
  <c r="G61" i="1"/>
  <c r="G60" i="1"/>
  <c r="G59" i="1"/>
  <c r="G58" i="1"/>
  <c r="G57" i="1"/>
  <c r="G56" i="1"/>
  <c r="G55" i="1"/>
  <c r="G54" i="1"/>
  <c r="G53" i="1"/>
  <c r="G52" i="1"/>
  <c r="G51" i="1"/>
  <c r="G50" i="1"/>
  <c r="G49" i="1"/>
  <c r="G48" i="1"/>
  <c r="G47" i="1"/>
  <c r="G46" i="1"/>
  <c r="G45" i="1"/>
  <c r="G44" i="1"/>
  <c r="G43" i="1"/>
  <c r="G42" i="1"/>
  <c r="G41" i="1"/>
  <c r="G40" i="1"/>
  <c r="G39" i="1"/>
  <c r="G38" i="1"/>
  <c r="G37" i="1"/>
  <c r="G36" i="1"/>
  <c r="G35" i="1"/>
  <c r="G34" i="1"/>
  <c r="G33" i="1"/>
  <c r="G32" i="1"/>
  <c r="G31" i="1"/>
  <c r="G30" i="1"/>
  <c r="G29" i="1"/>
  <c r="G28" i="1"/>
  <c r="G27" i="1"/>
  <c r="G26" i="1"/>
  <c r="G25" i="1"/>
  <c r="G24" i="1"/>
  <c r="G23" i="1"/>
  <c r="G22" i="1"/>
  <c r="G21" i="1"/>
  <c r="G20" i="1"/>
  <c r="G19" i="1"/>
  <c r="G18" i="1"/>
  <c r="G17" i="1"/>
  <c r="G16" i="1"/>
  <c r="G15" i="1"/>
  <c r="G14" i="1"/>
  <c r="G13" i="1"/>
  <c r="F64" i="1"/>
  <c r="F63" i="1"/>
  <c r="F62" i="1"/>
  <c r="F61" i="1"/>
  <c r="F60" i="1"/>
  <c r="F59" i="1"/>
  <c r="F58" i="1"/>
  <c r="F57" i="1"/>
  <c r="F56" i="1"/>
  <c r="F55" i="1"/>
  <c r="F54" i="1"/>
  <c r="F53" i="1"/>
  <c r="F52" i="1"/>
  <c r="F51" i="1"/>
  <c r="F50" i="1"/>
  <c r="F49" i="1"/>
  <c r="F48" i="1"/>
  <c r="F47" i="1"/>
  <c r="F46" i="1"/>
  <c r="F45" i="1"/>
  <c r="F44" i="1"/>
  <c r="F43" i="1"/>
  <c r="F42" i="1"/>
  <c r="F41" i="1"/>
  <c r="F40" i="1"/>
  <c r="F39" i="1"/>
  <c r="F38" i="1"/>
  <c r="F37" i="1"/>
  <c r="F36" i="1"/>
  <c r="F35" i="1"/>
  <c r="F34" i="1"/>
  <c r="F33" i="1"/>
  <c r="F32" i="1"/>
  <c r="F31" i="1"/>
  <c r="F30" i="1"/>
  <c r="F29" i="1"/>
  <c r="F28" i="1"/>
  <c r="F27" i="1"/>
  <c r="F26" i="1"/>
  <c r="F25" i="1"/>
  <c r="F24" i="1"/>
  <c r="F23" i="1"/>
  <c r="F22" i="1"/>
  <c r="F21" i="1"/>
  <c r="F20" i="1"/>
  <c r="F19" i="1"/>
  <c r="F18" i="1"/>
  <c r="F17" i="1"/>
  <c r="F16" i="1"/>
  <c r="F15" i="1"/>
  <c r="F14" i="1"/>
  <c r="F13" i="1"/>
  <c r="C70" i="1"/>
  <c r="C69" i="1"/>
  <c r="C68" i="1"/>
  <c r="C67" i="1"/>
  <c r="C66" i="1"/>
  <c r="C65" i="1"/>
  <c r="C64" i="1"/>
  <c r="C63" i="1"/>
  <c r="C62" i="1"/>
  <c r="C61" i="1"/>
  <c r="C60" i="1"/>
  <c r="C59" i="1"/>
  <c r="C58" i="1"/>
  <c r="C57" i="1"/>
  <c r="C56" i="1"/>
  <c r="C55" i="1"/>
  <c r="C54" i="1"/>
  <c r="C53" i="1"/>
  <c r="C52" i="1"/>
  <c r="C51" i="1"/>
  <c r="C50" i="1"/>
  <c r="C49" i="1"/>
  <c r="C48" i="1"/>
  <c r="C47" i="1"/>
  <c r="C46" i="1"/>
  <c r="C45" i="1"/>
  <c r="C44" i="1"/>
  <c r="C43" i="1"/>
  <c r="C42" i="1"/>
  <c r="C41" i="1"/>
  <c r="C40" i="1"/>
  <c r="C39" i="1"/>
  <c r="C38" i="1"/>
  <c r="C37" i="1"/>
  <c r="C36" i="1"/>
  <c r="C35" i="1"/>
  <c r="C34" i="1"/>
  <c r="C33" i="1"/>
  <c r="C32" i="1"/>
  <c r="C31" i="1"/>
  <c r="C30" i="1"/>
  <c r="C29" i="1"/>
  <c r="C28" i="1"/>
  <c r="C27" i="1"/>
  <c r="C26" i="1"/>
  <c r="C25" i="1"/>
  <c r="C24" i="1"/>
  <c r="C23" i="1"/>
  <c r="C22" i="1"/>
  <c r="C21" i="1"/>
  <c r="C20" i="1"/>
  <c r="C19" i="1"/>
  <c r="C18" i="1"/>
  <c r="C17" i="1"/>
  <c r="C16" i="1"/>
  <c r="C15" i="1"/>
  <c r="C14" i="1"/>
  <c r="C13" i="1"/>
  <c r="Q70" i="1"/>
  <c r="N70" i="1"/>
  <c r="K70" i="1"/>
  <c r="H70" i="1"/>
  <c r="Q69" i="1"/>
  <c r="N69" i="1"/>
  <c r="K69" i="1"/>
  <c r="H69" i="1"/>
  <c r="Q64" i="1"/>
  <c r="N64" i="1"/>
  <c r="K64" i="1"/>
  <c r="H64" i="1"/>
  <c r="D15" i="2"/>
  <c r="F20" i="2"/>
  <c r="F21" i="2"/>
  <c r="D18" i="2"/>
  <c r="H3" i="1"/>
  <c r="E15" i="2"/>
  <c r="N55" i="1"/>
  <c r="N13" i="1"/>
  <c r="N63" i="1"/>
  <c r="N61" i="1"/>
  <c r="N52" i="1"/>
  <c r="N53" i="1"/>
  <c r="N51" i="1"/>
  <c r="N49" i="1"/>
  <c r="N48" i="1"/>
  <c r="N46" i="1"/>
  <c r="N47" i="1"/>
  <c r="N50" i="1"/>
  <c r="N54" i="1"/>
  <c r="N56" i="1"/>
  <c r="N58" i="1"/>
  <c r="N59" i="1"/>
  <c r="N60" i="1"/>
  <c r="N45" i="1"/>
  <c r="N41" i="1"/>
  <c r="N42" i="1"/>
  <c r="N43" i="1"/>
  <c r="N40" i="1"/>
  <c r="N34" i="1"/>
  <c r="N36" i="1"/>
  <c r="N33" i="1"/>
  <c r="N29" i="1"/>
  <c r="N27" i="1"/>
  <c r="N22" i="1"/>
  <c r="N24" i="1"/>
  <c r="N21" i="1"/>
  <c r="N15" i="1"/>
  <c r="N16" i="1"/>
  <c r="N18" i="1"/>
  <c r="N19" i="1"/>
  <c r="N14" i="1"/>
  <c r="N17" i="1"/>
  <c r="N23" i="1"/>
  <c r="N28" i="1"/>
  <c r="N30" i="1"/>
  <c r="N31" i="1"/>
  <c r="N35" i="1"/>
  <c r="N37" i="1"/>
  <c r="N57" i="1"/>
  <c r="N62" i="1"/>
  <c r="N20" i="1"/>
  <c r="N25" i="1"/>
  <c r="N26" i="1"/>
  <c r="N32" i="1"/>
  <c r="N38" i="1"/>
  <c r="N39" i="1"/>
  <c r="N44" i="1"/>
  <c r="Q44" i="1"/>
  <c r="Q35" i="1"/>
  <c r="Q43" i="1"/>
  <c r="Q29" i="1"/>
  <c r="Q60" i="1"/>
  <c r="Q62" i="1"/>
  <c r="Q21" i="1"/>
  <c r="Q53" i="1"/>
  <c r="Q61" i="1"/>
  <c r="Q55" i="1"/>
  <c r="Q63" i="1"/>
  <c r="Q40" i="1"/>
  <c r="Q23" i="1"/>
  <c r="Q31" i="1"/>
  <c r="Q22" i="1"/>
  <c r="Q54" i="1"/>
  <c r="Q26" i="1"/>
  <c r="Q34" i="1"/>
  <c r="Q42" i="1"/>
  <c r="Q58" i="1"/>
  <c r="Q59" i="1"/>
  <c r="Q57" i="1"/>
  <c r="Q56" i="1"/>
  <c r="Q51" i="1"/>
  <c r="Q49" i="1"/>
  <c r="Q46" i="1"/>
  <c r="Q45" i="1"/>
  <c r="Q39" i="1"/>
  <c r="Q38" i="1"/>
  <c r="Q36" i="1"/>
  <c r="Q33" i="1"/>
  <c r="Q30" i="1"/>
  <c r="Q28" i="1"/>
  <c r="Q27" i="1"/>
  <c r="Q24" i="1"/>
  <c r="Q20" i="1"/>
  <c r="Q19" i="1"/>
  <c r="Q15" i="1"/>
  <c r="Q14" i="1"/>
  <c r="Q18" i="1"/>
  <c r="Q37" i="1"/>
  <c r="Q52" i="1"/>
  <c r="Q41" i="1"/>
  <c r="Q25" i="1"/>
  <c r="Q17" i="1"/>
  <c r="Q16" i="1"/>
  <c r="Q32" i="1"/>
  <c r="Q47" i="1"/>
  <c r="Q50" i="1"/>
  <c r="Q48" i="1"/>
  <c r="K42" i="1"/>
  <c r="K25" i="1"/>
  <c r="K21" i="1"/>
  <c r="K14" i="1"/>
  <c r="K15" i="1"/>
  <c r="K16" i="1"/>
  <c r="K18" i="1"/>
  <c r="K19" i="1"/>
  <c r="K20" i="1"/>
  <c r="K24" i="1"/>
  <c r="K26" i="1"/>
  <c r="K27" i="1"/>
  <c r="K28" i="1"/>
  <c r="K30" i="1"/>
  <c r="K31" i="1"/>
  <c r="K35" i="1"/>
  <c r="K43" i="1"/>
  <c r="K44" i="1"/>
  <c r="K45" i="1"/>
  <c r="K47" i="1"/>
  <c r="K48" i="1"/>
  <c r="K49" i="1"/>
  <c r="K50" i="1"/>
  <c r="K51" i="1"/>
  <c r="K52" i="1"/>
  <c r="K53" i="1"/>
  <c r="K54" i="1"/>
  <c r="K55" i="1"/>
  <c r="K57" i="1"/>
  <c r="K58" i="1"/>
  <c r="K60" i="1"/>
  <c r="K61" i="1"/>
  <c r="K62" i="1"/>
  <c r="K63" i="1"/>
  <c r="H14" i="1"/>
  <c r="H15" i="1"/>
  <c r="H16" i="1"/>
  <c r="H18" i="1"/>
  <c r="H19" i="1"/>
  <c r="H20" i="1"/>
  <c r="H24" i="1"/>
  <c r="H26" i="1"/>
  <c r="H27" i="1"/>
  <c r="H28" i="1"/>
  <c r="H31" i="1"/>
  <c r="H34" i="1"/>
  <c r="H37" i="1"/>
  <c r="H38" i="1"/>
  <c r="H43" i="1"/>
  <c r="H44" i="1"/>
  <c r="H45" i="1"/>
  <c r="H47" i="1"/>
  <c r="H48" i="1"/>
  <c r="H49" i="1"/>
  <c r="H50" i="1"/>
  <c r="H51" i="1"/>
  <c r="H52" i="1"/>
  <c r="H53" i="1"/>
  <c r="H54" i="1"/>
  <c r="H55" i="1"/>
  <c r="H56" i="1"/>
  <c r="H57" i="1"/>
  <c r="H58" i="1"/>
  <c r="H61" i="1"/>
  <c r="H62" i="1"/>
  <c r="K39" i="1"/>
  <c r="K33" i="1"/>
  <c r="K59" i="1"/>
  <c r="K40" i="1"/>
  <c r="K22" i="1"/>
  <c r="K34" i="1"/>
  <c r="K36" i="1"/>
  <c r="K46" i="1"/>
  <c r="K17" i="1"/>
  <c r="K23" i="1"/>
  <c r="K29" i="1"/>
  <c r="K37" i="1"/>
  <c r="K38" i="1"/>
  <c r="K32" i="1"/>
  <c r="K56" i="1"/>
  <c r="K41" i="1"/>
  <c r="H46" i="1"/>
  <c r="H17" i="1"/>
  <c r="H33" i="1"/>
  <c r="H59" i="1"/>
  <c r="H40" i="1"/>
  <c r="H22" i="1"/>
  <c r="H36" i="1"/>
  <c r="H63" i="1"/>
  <c r="H23" i="1"/>
  <c r="H39" i="1"/>
  <c r="H29" i="1"/>
  <c r="H35" i="1"/>
  <c r="H30" i="1"/>
  <c r="H21" i="1"/>
  <c r="H60" i="1"/>
  <c r="H42" i="1"/>
  <c r="H32" i="1"/>
  <c r="H41" i="1"/>
  <c r="H25" i="1"/>
  <c r="H13" i="1"/>
  <c r="N3" i="1"/>
  <c r="B3" i="1"/>
  <c r="E16" i="2"/>
  <c r="F17" i="2"/>
  <c r="F18" i="2"/>
  <c r="F19" i="2"/>
  <c r="N4" i="1"/>
  <c r="B4" i="1"/>
  <c r="K13" i="1"/>
  <c r="Q13" i="1"/>
  <c r="D16" i="2"/>
  <c r="B5" i="1"/>
  <c r="H4" i="1"/>
  <c r="N5" i="1"/>
  <c r="F16" i="2"/>
  <c r="D24" i="2"/>
  <c r="D23" i="2"/>
  <c r="E23" i="2"/>
  <c r="H5" i="1"/>
  <c r="D26" i="2"/>
  <c r="F15" i="2"/>
  <c r="F23" i="2"/>
  <c r="F26" i="2"/>
</calcChain>
</file>

<file path=xl/sharedStrings.xml><?xml version="1.0" encoding="utf-8"?>
<sst xmlns="http://schemas.openxmlformats.org/spreadsheetml/2006/main" count="1249" uniqueCount="424">
  <si>
    <t>Fund</t>
  </si>
  <si>
    <t>Type</t>
  </si>
  <si>
    <t>Cusip</t>
  </si>
  <si>
    <t>Diff</t>
  </si>
  <si>
    <t>Accrual</t>
  </si>
  <si>
    <t>SS comment</t>
  </si>
  <si>
    <t>SS</t>
  </si>
  <si>
    <t>IM</t>
  </si>
  <si>
    <t>Date Rec</t>
  </si>
  <si>
    <t>Isn / SDL</t>
  </si>
  <si>
    <t xml:space="preserve"> </t>
  </si>
  <si>
    <t>IM:</t>
  </si>
  <si>
    <t>SS:</t>
  </si>
  <si>
    <t>DIFF:</t>
  </si>
  <si>
    <t>REASON FOR DIFFERENCE:</t>
  </si>
  <si>
    <t>input</t>
  </si>
  <si>
    <t>TOTAL MARKET VALUE OF SECURITIES COMPARISON:</t>
  </si>
  <si>
    <t>Shares / Local Currency</t>
  </si>
  <si>
    <t>Market Value / Currency Value</t>
  </si>
  <si>
    <t>Manager:</t>
  </si>
  <si>
    <t>Summary Worksheet</t>
  </si>
  <si>
    <t>Net Asset Value Reconciliation:</t>
  </si>
  <si>
    <t>Holdings (Includes cash and currencies)</t>
  </si>
  <si>
    <t>Manager</t>
  </si>
  <si>
    <t>Accrued Income</t>
  </si>
  <si>
    <t>Variance</t>
  </si>
  <si>
    <t>Explaination</t>
  </si>
  <si>
    <t>Accrued Expenses</t>
  </si>
  <si>
    <t>Pending Trades Payable</t>
  </si>
  <si>
    <t>See Recon Tab</t>
  </si>
  <si>
    <t>SSC (From Trial Balance)</t>
  </si>
  <si>
    <t>Month End Net Asset Value</t>
  </si>
  <si>
    <t>Instructions:</t>
  </si>
  <si>
    <t>Other</t>
  </si>
  <si>
    <t>Total Accrual Comparison</t>
  </si>
  <si>
    <t>Pending Trades Receivable</t>
  </si>
  <si>
    <t>Data Check - NAV Balances if Zero</t>
  </si>
  <si>
    <t>Manager does not accrue expenses</t>
  </si>
  <si>
    <t>Formula</t>
  </si>
  <si>
    <t>Summary explaination here</t>
  </si>
  <si>
    <t>TOTAL SHARE VALUE OF SECURITIES COMPARISON:</t>
  </si>
  <si>
    <t>Notes:</t>
  </si>
  <si>
    <t>Holdings for SSC and manager should agree to totals on Recon tab</t>
  </si>
  <si>
    <t>Accruals  for SSC and manager should agree to totals on Recon tab</t>
  </si>
  <si>
    <t>Pricing source differences, not over 5 basis points impact to NAV</t>
  </si>
  <si>
    <t xml:space="preserve">Summary explaination here </t>
  </si>
  <si>
    <t>Basis point impact (Excluding accrued expenses)</t>
  </si>
  <si>
    <t>Pricing difference, not significant</t>
  </si>
  <si>
    <t>Local Price</t>
  </si>
  <si>
    <t>IM comment</t>
  </si>
  <si>
    <t>Flag</t>
  </si>
  <si>
    <t/>
  </si>
  <si>
    <t>Unrealized on FX</t>
  </si>
  <si>
    <t>Once the view is updated double-click on the line created for the selected fund.</t>
  </si>
  <si>
    <t>Click the Download View button and select Excel, click Download on the next pop-up.</t>
  </si>
  <si>
    <t>The file will be available to Open or Save (see bottom of screen)</t>
  </si>
  <si>
    <t>Go to the Interactive Views  and under Trial, select Balance (Accounting)</t>
  </si>
  <si>
    <t xml:space="preserve">Once in the Trial Balance, please select the Fund, select the Dates (Prior Month) and click the “Run” button.  </t>
  </si>
  <si>
    <t>Once the file is Open, Copy and Paste Columns B thru G into the Trial Tab of the workbook in columns B thru G</t>
  </si>
  <si>
    <t>Month-End</t>
  </si>
  <si>
    <t>Description</t>
  </si>
  <si>
    <t>Starting Balance</t>
  </si>
  <si>
    <t>Debits</t>
  </si>
  <si>
    <t>Credits</t>
  </si>
  <si>
    <t>Net Activity</t>
  </si>
  <si>
    <t>Ending Balance</t>
  </si>
  <si>
    <t>Henry James International Management</t>
  </si>
  <si>
    <t>M4N9</t>
  </si>
  <si>
    <t>portfolio</t>
  </si>
  <si>
    <t>cusip</t>
  </si>
  <si>
    <t>sedol</t>
  </si>
  <si>
    <t>security</t>
  </si>
  <si>
    <t>quantity</t>
  </si>
  <si>
    <t>cost</t>
  </si>
  <si>
    <t>price</t>
  </si>
  <si>
    <t>market value</t>
  </si>
  <si>
    <t>cost local</t>
  </si>
  <si>
    <t>price local</t>
  </si>
  <si>
    <t>mkt value local</t>
  </si>
  <si>
    <t>country</t>
  </si>
  <si>
    <t>date</t>
  </si>
  <si>
    <t>Security Name</t>
  </si>
  <si>
    <t>SEDOL Number</t>
  </si>
  <si>
    <t>CUSIP Number</t>
  </si>
  <si>
    <t>Shares/Par Value</t>
  </si>
  <si>
    <t>Base Total Cost</t>
  </si>
  <si>
    <t>Base Price Amount</t>
  </si>
  <si>
    <t>Base Market Value</t>
  </si>
  <si>
    <t>Base Currency Code</t>
  </si>
  <si>
    <t>Local Price Amount</t>
  </si>
  <si>
    <t>Local Market Value</t>
  </si>
  <si>
    <t>Local Total Cost Amount</t>
  </si>
  <si>
    <t>Currency Code</t>
  </si>
  <si>
    <t>Period End Date</t>
  </si>
  <si>
    <t>Investment Type Code</t>
  </si>
  <si>
    <t>Security Long Name</t>
  </si>
  <si>
    <t>Base Gross Income</t>
  </si>
  <si>
    <t>Dividend/Interest Rate</t>
  </si>
  <si>
    <t>Payable Date</t>
  </si>
  <si>
    <t>Income Indicator</t>
  </si>
  <si>
    <t>Base Net Income Amount</t>
  </si>
  <si>
    <t>Base Net Interest Less Principal</t>
  </si>
  <si>
    <t>Base Principal Amount</t>
  </si>
  <si>
    <t>Original Face Amount</t>
  </si>
  <si>
    <t>Local Currency Code</t>
  </si>
  <si>
    <t>Days Past Due</t>
  </si>
  <si>
    <t>Payable Flag</t>
  </si>
  <si>
    <t>ASSETS</t>
  </si>
  <si>
    <t>AVERAGE COST OF SECURITIES</t>
  </si>
  <si>
    <t>AVERAGE COST OF SHORT TERM INV</t>
  </si>
  <si>
    <t>TOTAL CASH &amp; CASH EQUIVALENTS</t>
  </si>
  <si>
    <t>RECEIVABLE FOR INVESTMENTS SOLD</t>
  </si>
  <si>
    <t>RECEIVABLE FOR FOREIGN EXCHANGES (FX)</t>
  </si>
  <si>
    <t>DIVIDENDS RECEIVABLE</t>
  </si>
  <si>
    <t>INTEREST RECEIVABLE</t>
  </si>
  <si>
    <t>SECURITIES LENDING INTEREST RECEIVABLE</t>
  </si>
  <si>
    <t>TAX RECLAIM RECEIVABLE</t>
  </si>
  <si>
    <t>MARGIN VARIATION RECEIVABLE</t>
  </si>
  <si>
    <t>SWAP INCOME RECEIVABLE</t>
  </si>
  <si>
    <t>OTHER RECEIVABLES</t>
  </si>
  <si>
    <t>TOTAL ASSETS</t>
  </si>
  <si>
    <t>LIABILITIES</t>
  </si>
  <si>
    <t>PAYABLE FOR FOREIGN CURRENCY PURCHASED</t>
  </si>
  <si>
    <t>PAYABLE FOR INVESTMENTS PURCHASED</t>
  </si>
  <si>
    <t>ACCRUED EXPENSES</t>
  </si>
  <si>
    <t>TAXES WITHHELD LIABILITY</t>
  </si>
  <si>
    <t>OTHER LIABILITIES</t>
  </si>
  <si>
    <t>INTEREST PAYABLE</t>
  </si>
  <si>
    <t>MARGIN VARIATION PAYABLES</t>
  </si>
  <si>
    <t>SWAP INCOME PAYABLES</t>
  </si>
  <si>
    <t>LOANS PAYABLE</t>
  </si>
  <si>
    <t>TOTAL LIABILITIES</t>
  </si>
  <si>
    <t>NET ASSETS - EXCLUDING MARKET</t>
  </si>
  <si>
    <t>UNREALIZED APPRECIATION/DEPRECIATION -</t>
  </si>
  <si>
    <t>ON INVESTMENTS</t>
  </si>
  <si>
    <t>ON FOREIGN CASH POSITIONS</t>
  </si>
  <si>
    <t>ON INCOME RECEIVABLES</t>
  </si>
  <si>
    <t>ON INVESTMENT RECEIVABLES</t>
  </si>
  <si>
    <t>ON INVESTMENT PAYABLES (AS ASSET)</t>
  </si>
  <si>
    <t>ON INVESTMENT PAYABLES (AS LIABILITY)</t>
  </si>
  <si>
    <t>ON FX RECEIVABLES</t>
  </si>
  <si>
    <t>ON FX PAYABLES (AS ASSET)</t>
  </si>
  <si>
    <t>ON FX PAYABLES (AS LIABILITY)</t>
  </si>
  <si>
    <t>ON FORWARD CONTRACTS</t>
  </si>
  <si>
    <t>TOTAL UNREALIZED SEC &amp; CUR APPR/DEPR</t>
  </si>
  <si>
    <t>TOTAL NET ASSETS AT MARKET</t>
  </si>
  <si>
    <t>INCOME - CURRENT PERIOD</t>
  </si>
  <si>
    <t>DIVIDEND INCOME</t>
  </si>
  <si>
    <t>INTEREST INCOME</t>
  </si>
  <si>
    <t>AMORTIZATION/ACCRETION INCOME</t>
  </si>
  <si>
    <t>CURRENCY GN/LS ON DIVIDENDS RECEIVED</t>
  </si>
  <si>
    <t>CURRENCY GN/LS ON INTEREST RECEIVED</t>
  </si>
  <si>
    <t>CURRENCY GN/LS ON TAX REFUNDS RECEIVED</t>
  </si>
  <si>
    <t>CURRENCY GN/LS ON SECURITY SETTLEMENTS</t>
  </si>
  <si>
    <t>CURRENCY GN/LS ON FX CONTRACT STLMNTS</t>
  </si>
  <si>
    <t>AVERAGE GN/LS ON CURRENCY DISPOSAL</t>
  </si>
  <si>
    <t>CURRENCY GN/LS ON SPOT FX SETTLEMENTS</t>
  </si>
  <si>
    <t>CURRENCY GN/LS ON FORWARD FX STLMNTS</t>
  </si>
  <si>
    <t>OTHER INCOME</t>
  </si>
  <si>
    <t>INFLATIONARY BOND INCOME</t>
  </si>
  <si>
    <t>SWAP INCOME</t>
  </si>
  <si>
    <t>STOCK LOAN INCOME</t>
  </si>
  <si>
    <t>PARTNERSHIP INCOME</t>
  </si>
  <si>
    <t>AVG SECURITY GN/LS-MBS PAYDOWNS</t>
  </si>
  <si>
    <t>AVG CURRENCY GN/LS-MBS PAYDOWNS</t>
  </si>
  <si>
    <t>AVG CURR GAIN/LOSS - POPAYDOWN</t>
  </si>
  <si>
    <t>TOTAL INCOME</t>
  </si>
  <si>
    <t>EXPENSES - CURRENT PERIOD</t>
  </si>
  <si>
    <t>MANAGEMENT FEES</t>
  </si>
  <si>
    <t>CAPITAL GAINS TAX</t>
  </si>
  <si>
    <t>DIV EXPENSES</t>
  </si>
  <si>
    <t>FOREIGN INCOME TAXES</t>
  </si>
  <si>
    <t>OTHER EXPENSES</t>
  </si>
  <si>
    <t>TOTAL EXPENSES</t>
  </si>
  <si>
    <t>NET INCOME - CURRENT PERIOD</t>
  </si>
  <si>
    <t>CAPITAL</t>
  </si>
  <si>
    <t>PRIOR YEARS NAV AT COST</t>
  </si>
  <si>
    <t>NET INCOME - CURRENT YEAR</t>
  </si>
  <si>
    <t>CONTRIBUTIONS</t>
  </si>
  <si>
    <t>BENEFIT PAYMENTS</t>
  </si>
  <si>
    <t>RETURN OF BENEFIT PAYMENTS</t>
  </si>
  <si>
    <t>REALIZED GAIN/LOSS - FUTURES</t>
  </si>
  <si>
    <t>TRANSFERS IN</t>
  </si>
  <si>
    <t>TRANSFERS OUT</t>
  </si>
  <si>
    <t>INTERLEDGER CURRENCY TRANSFERS IN</t>
  </si>
  <si>
    <t>INTERLEDGER CURRENCY TRANSFERS OUT</t>
  </si>
  <si>
    <t>NET INTERLEDGER TRANSFERS</t>
  </si>
  <si>
    <t>AVERAGE SECURITY GAIN/LOSS</t>
  </si>
  <si>
    <t>AVERAGE CURRENCY GAIN/LOSS</t>
  </si>
  <si>
    <t>NET AVERAGE GAIN/LOSS</t>
  </si>
  <si>
    <t>OTHER CAPITAL</t>
  </si>
  <si>
    <t>GAIN/LOSS OPEN FUTURE CONTRACTS</t>
  </si>
  <si>
    <t>MARGIN CASH ADJUSTMENT</t>
  </si>
  <si>
    <t>CAPITAL GAINS</t>
  </si>
  <si>
    <t>SWAP CAPITAL PAYMENT  CONTRA</t>
  </si>
  <si>
    <t>ASSET TRANSFER</t>
  </si>
  <si>
    <t>TOTAL CAPITAL</t>
  </si>
  <si>
    <t>UNREALIZED APPRECIATION/DEPRECIATION</t>
  </si>
  <si>
    <t>NET CAPITAL AT MARKET</t>
  </si>
  <si>
    <t>BALANCED TRIAL FORMULA</t>
  </si>
  <si>
    <t>TOTAL MKTVAL</t>
  </si>
  <si>
    <t>TOTAL NAV</t>
  </si>
  <si>
    <t>GROSS ASSETS</t>
  </si>
  <si>
    <t>INC PER SHARE</t>
  </si>
  <si>
    <t>NAV PER SHARE</t>
  </si>
  <si>
    <t>OFFERING PRICE</t>
  </si>
  <si>
    <t>CASH-STATE STREET BANK</t>
  </si>
  <si>
    <t>CASH HELD IN OTHER BANKS</t>
  </si>
  <si>
    <t>m4n9</t>
  </si>
  <si>
    <t>G0403H108</t>
  </si>
  <si>
    <t>BLP1HW5</t>
  </si>
  <si>
    <t>AON Plc</t>
  </si>
  <si>
    <t>us</t>
  </si>
  <si>
    <t>N07059210</t>
  </si>
  <si>
    <t>B908F01</t>
  </si>
  <si>
    <t>ASML HOLDING NV</t>
  </si>
  <si>
    <t>00783V104</t>
  </si>
  <si>
    <t>BJXK4M9</t>
  </si>
  <si>
    <t>Adyen N.V. Unsponsored ADR</t>
  </si>
  <si>
    <t>N00985106</t>
  </si>
  <si>
    <t>B1HHKD3</t>
  </si>
  <si>
    <t>Aercap Holdings N.V.</t>
  </si>
  <si>
    <t>04351P101</t>
  </si>
  <si>
    <t>BV9G6B8</t>
  </si>
  <si>
    <t xml:space="preserve">Ascendis Pharma A/S Sponsored </t>
  </si>
  <si>
    <t>12532H104</t>
  </si>
  <si>
    <t>BJ2L553</t>
  </si>
  <si>
    <t>CGI Inc.</t>
  </si>
  <si>
    <t>M22465104</t>
  </si>
  <si>
    <t>CHECK POINT SOFTWARE TECH</t>
  </si>
  <si>
    <t>Cae Inc.</t>
  </si>
  <si>
    <t>N22717107</t>
  </si>
  <si>
    <t>Core Laboratories N.V.</t>
  </si>
  <si>
    <t>ERICSSON L M TELEPHONE CO</t>
  </si>
  <si>
    <t>M3760D101</t>
  </si>
  <si>
    <t>Elbit Systems Ltd.</t>
  </si>
  <si>
    <t>30215C101</t>
  </si>
  <si>
    <t>B1FWBH1</t>
  </si>
  <si>
    <t>Experian PLC</t>
  </si>
  <si>
    <t>N3167Y103</t>
  </si>
  <si>
    <t>BZ1GMK5</t>
  </si>
  <si>
    <t>Ferrari NV</t>
  </si>
  <si>
    <t>B8K7T65</t>
  </si>
  <si>
    <t>GRIFOLS SA</t>
  </si>
  <si>
    <t>45857P806</t>
  </si>
  <si>
    <t>BF7NT10</t>
  </si>
  <si>
    <t xml:space="preserve">INTERCONTINENTAL HOTELS GROUP </t>
  </si>
  <si>
    <t>G4705A100</t>
  </si>
  <si>
    <t>B94G471</t>
  </si>
  <si>
    <t>Icon Plc</t>
  </si>
  <si>
    <t>G4863A108</t>
  </si>
  <si>
    <t>BVG7F06</t>
  </si>
  <si>
    <t xml:space="preserve">International Game Technology </t>
  </si>
  <si>
    <t>48137C108</t>
  </si>
  <si>
    <t>B5BH372</t>
  </si>
  <si>
    <t>Julius Baer Gruppe AG Unsponso</t>
  </si>
  <si>
    <t>48138M105</t>
  </si>
  <si>
    <t>BJLMY27</t>
  </si>
  <si>
    <t>Jumia Technologies AG</t>
  </si>
  <si>
    <t>Lloyds Tsb Group Plc</t>
  </si>
  <si>
    <t>H50430232</t>
  </si>
  <si>
    <t>B1921K0</t>
  </si>
  <si>
    <t>Logitech International S.A.</t>
  </si>
  <si>
    <t>BZ2YT41</t>
  </si>
  <si>
    <t>Morphosys AG</t>
  </si>
  <si>
    <t>NOKIA CORP -SPON ADR</t>
  </si>
  <si>
    <t>Open Text Corp.</t>
  </si>
  <si>
    <t>Orix Corp.</t>
  </si>
  <si>
    <t>PEARSON PLC SPONSORED ADR ADR</t>
  </si>
  <si>
    <t>SAP SE-SPONSORED ADR</t>
  </si>
  <si>
    <t>82509L107</t>
  </si>
  <si>
    <t>BXDZ9Z0</t>
  </si>
  <si>
    <t>Shopify, Inc. Class A</t>
  </si>
  <si>
    <t>83175M205</t>
  </si>
  <si>
    <t>Smith &amp; Nephew Plc</t>
  </si>
  <si>
    <t>Sony Group Corporation Sponsor</t>
  </si>
  <si>
    <t>BF3CYQ1</t>
  </si>
  <si>
    <t>Spark Networks SE Sponsored AD</t>
  </si>
  <si>
    <t>Stmicroelectronics N.V.</t>
  </si>
  <si>
    <t>Teck Resources Ltd.</t>
  </si>
  <si>
    <t>H42097107</t>
  </si>
  <si>
    <t>BRTR118</t>
  </si>
  <si>
    <t>UBS Group AG</t>
  </si>
  <si>
    <t>N90064101</t>
  </si>
  <si>
    <t>BJFSR88</t>
  </si>
  <si>
    <t>uniQure N.V.</t>
  </si>
  <si>
    <t>BM8H5Y5</t>
  </si>
  <si>
    <t>Dassault Systemes SA</t>
  </si>
  <si>
    <t>eu</t>
  </si>
  <si>
    <t>INFINEON TECHNOLOGIES AG</t>
  </si>
  <si>
    <t>MERCK KGAA</t>
  </si>
  <si>
    <t>B1JB4K8</t>
  </si>
  <si>
    <t>Symrise AG</t>
  </si>
  <si>
    <t>Teleperformance SE</t>
  </si>
  <si>
    <t>Veolia Environnement</t>
  </si>
  <si>
    <t>Asahi Kasei Corp ADR</t>
  </si>
  <si>
    <t>jp</t>
  </si>
  <si>
    <t>Makita Corp.</t>
  </si>
  <si>
    <t>Nidec Corp.</t>
  </si>
  <si>
    <t>Rakuten, Inc.</t>
  </si>
  <si>
    <t>Yaskawa Electric Corporation</t>
  </si>
  <si>
    <t>BALOISE HOLDING AG   REG</t>
  </si>
  <si>
    <t>ch</t>
  </si>
  <si>
    <t>B4R2R50</t>
  </si>
  <si>
    <t>JULIUS BAER GROUP LTD</t>
  </si>
  <si>
    <t>Lonza Group AG</t>
  </si>
  <si>
    <t>BWSW5D9</t>
  </si>
  <si>
    <t>SOUTH32 LTD</t>
  </si>
  <si>
    <t>au</t>
  </si>
  <si>
    <t>B61JC67</t>
  </si>
  <si>
    <t>Treasury Wine Estates ltd</t>
  </si>
  <si>
    <t>Open Text Corp</t>
  </si>
  <si>
    <t>ca</t>
  </si>
  <si>
    <t>B0744B3</t>
  </si>
  <si>
    <t>BUNZL PLC Common Stock</t>
  </si>
  <si>
    <t>gb</t>
  </si>
  <si>
    <t>B0SWJX3</t>
  </si>
  <si>
    <t>London Stock Exchange Grpoup P</t>
  </si>
  <si>
    <t>Pearson PLC</t>
  </si>
  <si>
    <t>B1WY233</t>
  </si>
  <si>
    <t>Smith Group PLC</t>
  </si>
  <si>
    <t>money</t>
  </si>
  <si>
    <t>US Dollar</t>
  </si>
  <si>
    <t>aud</t>
  </si>
  <si>
    <t>Australian Dollar</t>
  </si>
  <si>
    <t>86199E9B7</t>
  </si>
  <si>
    <t>0677608</t>
  </si>
  <si>
    <t>CREDIT SUISSE GROUP SPON ADR ADR</t>
  </si>
  <si>
    <t>DR</t>
  </si>
  <si>
    <t>USD</t>
  </si>
  <si>
    <t>N</t>
  </si>
  <si>
    <t>AON PLC CLASS A COMMON STOCK</t>
  </si>
  <si>
    <t>YASKAWA ELECTRIC CORP COMMON STOCK</t>
  </si>
  <si>
    <t>JPY</t>
  </si>
  <si>
    <t>MERCK KGAA COMMON STOCK</t>
  </si>
  <si>
    <t>EUR</t>
  </si>
  <si>
    <t>ASAHI KASEI CORP COMMON STOCK</t>
  </si>
  <si>
    <t>MAKITA CORP COMMON STOCK</t>
  </si>
  <si>
    <t>NIDEC CORP COMMON STOCK</t>
  </si>
  <si>
    <t>INFINEON TECHNOLOGIES AG COMMON STOCK</t>
  </si>
  <si>
    <t>STMICROELECTRONICS NV NY SHS NY REG SHRS</t>
  </si>
  <si>
    <t>SAP SE SPONSORED ADR ADR</t>
  </si>
  <si>
    <t>SMITH + NEPHEW PLC  SPON ADR ADR</t>
  </si>
  <si>
    <t>BALOISE HOLDING AG   REG COMMON STOCK CHF.1</t>
  </si>
  <si>
    <t>CHF</t>
  </si>
  <si>
    <t>LONZA GROUP AG REG COMMON STOCK CHF1.0</t>
  </si>
  <si>
    <t>ERICSSON (LM) TEL SP ADR ADR</t>
  </si>
  <si>
    <t>LOGITECH INTERNATIONAL REG COMMON STOCK CHF.25</t>
  </si>
  <si>
    <t>SYMRISE AG COMMON STOCK</t>
  </si>
  <si>
    <t>B1JB4K905</t>
  </si>
  <si>
    <t>SMITHS GROUP PLC COMMON STOCK GBP.375</t>
  </si>
  <si>
    <t>B1WY23900</t>
  </si>
  <si>
    <t>GBP</t>
  </si>
  <si>
    <t>JULIUS BAER GROUP LTD COMMON STOCK CHF.02</t>
  </si>
  <si>
    <t>B4R2R5908</t>
  </si>
  <si>
    <t>GRIFOLS SA ADR ADR</t>
  </si>
  <si>
    <t>UBS GROUP AG REG COMMON STOCK CHF.1</t>
  </si>
  <si>
    <t>SOUTH32 LTD DI COMMON STOCK</t>
  </si>
  <si>
    <t>BWSW5D906</t>
  </si>
  <si>
    <t>AUD</t>
  </si>
  <si>
    <t>STATE STREET TR STIF FUND</t>
  </si>
  <si>
    <t>IR</t>
  </si>
  <si>
    <t>MORPHOSYS AG ADR</t>
  </si>
  <si>
    <t>FERRARI NV</t>
  </si>
  <si>
    <t>SHOPIFY INC   CLASS A</t>
  </si>
  <si>
    <t>SOUTH32 LTD DI</t>
  </si>
  <si>
    <t>INTERNATIONAL GAME TECHNOLOG</t>
  </si>
  <si>
    <t>ASCENDIS PHARMA A/S   ADR</t>
  </si>
  <si>
    <t>UBS GROUP AG REG</t>
  </si>
  <si>
    <t>DASSAULT SYSTEMES</t>
  </si>
  <si>
    <t>BM8H5Y907</t>
  </si>
  <si>
    <t>AON PLC CLASS A</t>
  </si>
  <si>
    <t>ADYEN NV UNSPON ADR</t>
  </si>
  <si>
    <t>JUMIA TECHNOLOGIES AG ADR</t>
  </si>
  <si>
    <t>UNIQURE NV</t>
  </si>
  <si>
    <t>CGI INC</t>
  </si>
  <si>
    <t>INTERCONTINENTAL HOTELS ADR</t>
  </si>
  <si>
    <t>SPARK NETWORKS SE ADR</t>
  </si>
  <si>
    <t>ICON PLC</t>
  </si>
  <si>
    <t>ASML HOLDING NV NY REG SHS</t>
  </si>
  <si>
    <t>GRIFOLS SA ADR</t>
  </si>
  <si>
    <t>TREASURY WINE ESTATES LTD</t>
  </si>
  <si>
    <t>B61JC6908</t>
  </si>
  <si>
    <t>JULIUS BAER GROUP LTD UN ADR</t>
  </si>
  <si>
    <t>SMITHS GROUP PLC</t>
  </si>
  <si>
    <t>SYMRISE AG</t>
  </si>
  <si>
    <t>AERCAP HOLDINGS NV</t>
  </si>
  <si>
    <t>EXPERIAN PLC SPONS ADR</t>
  </si>
  <si>
    <t>LOGITECH INTERNATIONAL REG</t>
  </si>
  <si>
    <t>LONDON STOCK EXCHANGE GROUP</t>
  </si>
  <si>
    <t>B0SWJX907</t>
  </si>
  <si>
    <t>BUNZL PLC</t>
  </si>
  <si>
    <t>B0744B906</t>
  </si>
  <si>
    <t>LONZA GROUP AG REG</t>
  </si>
  <si>
    <t>YASKAWA ELECTRIC CORP</t>
  </si>
  <si>
    <t>NIDEC CORP</t>
  </si>
  <si>
    <t>MAKITA CORP</t>
  </si>
  <si>
    <t>RAKUTEN GROUP INC</t>
  </si>
  <si>
    <t>ASAHI KASEI CORP</t>
  </si>
  <si>
    <t>TELEPERFORMANCE</t>
  </si>
  <si>
    <t>VEOLIA ENVIRONNEMENT</t>
  </si>
  <si>
    <t>SONY GROUP CORP   SP ADR</t>
  </si>
  <si>
    <t>SAP SE SPONSORED ADR</t>
  </si>
  <si>
    <t>PEARSON PLC SPONSORED ADR</t>
  </si>
  <si>
    <t>OPEN TEXT CORP</t>
  </si>
  <si>
    <t>NOKIA CORP SPON ADR</t>
  </si>
  <si>
    <t>SMITH + NEPHEW PLC  SPON ADR</t>
  </si>
  <si>
    <t>LLOYDS BANKING GROUP PLC ADR</t>
  </si>
  <si>
    <t>STMICROELECTRONICS NV NY SHS</t>
  </si>
  <si>
    <t>ORIX    SPONSORED ADR</t>
  </si>
  <si>
    <t>ELBIT SYSTEMS LTD</t>
  </si>
  <si>
    <t>CAD</t>
  </si>
  <si>
    <t>CORE LABORATORIES N.V.</t>
  </si>
  <si>
    <t>CAE INC</t>
  </si>
  <si>
    <t>TECK RESOURCES LTD CLS B</t>
  </si>
  <si>
    <t>ERICSSON (LM) TEL SP ADR</t>
  </si>
  <si>
    <t>PEARSON PLC</t>
  </si>
  <si>
    <t>067760009</t>
  </si>
  <si>
    <t>US DOLLAR</t>
  </si>
  <si>
    <t>FC</t>
  </si>
  <si>
    <t>STATE STREET TR</t>
  </si>
  <si>
    <t>SF</t>
  </si>
  <si>
    <t>AUSTRALIAN DOLLAR</t>
  </si>
  <si>
    <t>Cash sweep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</si>
</sst>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8">
    <numFmt numFmtId="8" formatCode="&quot;$&quot;#,##0.00_);[Red]\(&quot;$&quot;#,##0.00\)"/>
    <numFmt numFmtId="43" formatCode="_(* #,##0.00_);_(* \(#,##0.00\);_(* &quot;-&quot;??_);_(@_)"/>
    <numFmt numFmtId="164" formatCode="[$-409]d\-mmm\-yy;@"/>
    <numFmt numFmtId="165" formatCode="#,##0.000000_);[Red]\(#,##0.000000\)"/>
    <numFmt numFmtId="166" formatCode="0.000%"/>
    <numFmt numFmtId="167" formatCode="#,##0.000;\(#,##0.000\)"/>
    <numFmt numFmtId="168" formatCode="#,##0;\(#,##0\)"/>
    <numFmt numFmtId="169" formatCode="&quot;       &quot;@"/>
  </numFmts>
  <fonts count="49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8"/>
      <name val="Arial"/>
      <family val="2"/>
    </font>
    <font>
      <b/>
      <sz val="10"/>
      <name val="Times New Roman"/>
      <family val="1"/>
    </font>
    <font>
      <sz val="10"/>
      <name val="Times New Roman"/>
      <family val="1"/>
    </font>
    <font>
      <b/>
      <sz val="10"/>
      <color indexed="10"/>
      <name val="Times New Roman"/>
      <family val="1"/>
    </font>
    <font>
      <b/>
      <i/>
      <sz val="10"/>
      <name val="Arial"/>
      <family val="2"/>
    </font>
    <font>
      <b/>
      <i/>
      <u/>
      <sz val="10"/>
      <name val="Arial"/>
      <family val="2"/>
    </font>
    <font>
      <b/>
      <i/>
      <sz val="10"/>
      <name val="Times New Roman"/>
      <family val="1"/>
    </font>
    <font>
      <b/>
      <i/>
      <u/>
      <sz val="10"/>
      <name val="Times New Roman"/>
      <family val="1"/>
    </font>
    <font>
      <b/>
      <i/>
      <sz val="14"/>
      <name val="Times New Roman"/>
      <family val="1"/>
    </font>
    <font>
      <b/>
      <sz val="10"/>
      <name val="Arial"/>
      <family val="2"/>
    </font>
    <font>
      <sz val="10"/>
      <name val="Arial"/>
      <family val="2"/>
    </font>
    <font>
      <sz val="11"/>
      <color indexed="8"/>
      <name val="Calibri"/>
      <family val="2"/>
      <scheme val="minor"/>
    </font>
    <font>
      <sz val="10"/>
      <name val="Arial"/>
      <family val="2"/>
    </font>
    <font>
      <sz val="10"/>
      <name val="Arial"/>
    </font>
    <font>
      <b/>
      <sz val="10"/>
      <name val="Arial"/>
    </font>
    <font>
      <sz val="10"/>
      <color theme="1"/>
      <name val="Calibri"/>
      <family val="2"/>
      <scheme val="minor"/>
    </font>
    <font>
      <sz val="11"/>
      <color rgb="FF000000"/>
      <name val="Calibri"/>
      <family val="2"/>
    </font>
    <font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color rgb="FF000000"/>
      <name val="Arial"/>
      <family val="2"/>
    </font>
    <font>
      <sz val="10"/>
      <color theme="1"/>
      <name val="Arial"/>
      <family val="2"/>
    </font>
  </fonts>
  <fills count="35">
    <fill>
      <patternFill patternType="none"/>
    </fill>
    <fill>
      <patternFill patternType="gray125"/>
    </fill>
    <fill>
      <patternFill patternType="solid">
        <fgColor indexed="31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24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7">
    <xf numFmtId="0" fontId="0" fillId="0" borderId="0"/>
    <xf numFmtId="43" fontId="13" fillId="0" borderId="0" applyFont="0" applyFill="0" applyBorder="0" applyAlignment="0" applyProtection="0"/>
    <xf numFmtId="0" fontId="25" fillId="0" borderId="0"/>
    <xf numFmtId="9" fontId="13" fillId="0" borderId="0" applyFont="0" applyFill="0" applyBorder="0" applyAlignment="0" applyProtection="0"/>
    <xf numFmtId="0" fontId="12" fillId="0" borderId="0"/>
    <xf numFmtId="0" fontId="11" fillId="0" borderId="0"/>
    <xf numFmtId="0" fontId="10" fillId="0" borderId="0"/>
    <xf numFmtId="0" fontId="9" fillId="0" borderId="0"/>
    <xf numFmtId="0" fontId="8" fillId="0" borderId="0"/>
    <xf numFmtId="0" fontId="7" fillId="0" borderId="0"/>
    <xf numFmtId="0" fontId="6" fillId="0" borderId="0"/>
    <xf numFmtId="0" fontId="5" fillId="0" borderId="0"/>
    <xf numFmtId="0" fontId="4" fillId="0" borderId="0"/>
    <xf numFmtId="0" fontId="3" fillId="0" borderId="0"/>
    <xf numFmtId="0" fontId="31" fillId="0" borderId="0" applyNumberFormat="0" applyFill="0" applyBorder="0" applyAlignment="0" applyProtection="0"/>
    <xf numFmtId="0" fontId="32" fillId="0" borderId="15" applyNumberFormat="0" applyFill="0" applyAlignment="0" applyProtection="0"/>
    <xf numFmtId="0" fontId="33" fillId="0" borderId="16" applyNumberFormat="0" applyFill="0" applyAlignment="0" applyProtection="0"/>
    <xf numFmtId="0" fontId="34" fillId="0" borderId="17" applyNumberFormat="0" applyFill="0" applyAlignment="0" applyProtection="0"/>
    <xf numFmtId="0" fontId="34" fillId="0" borderId="0" applyNumberFormat="0" applyFill="0" applyBorder="0" applyAlignment="0" applyProtection="0"/>
    <xf numFmtId="0" fontId="35" fillId="4" borderId="0" applyNumberFormat="0" applyBorder="0" applyAlignment="0" applyProtection="0"/>
    <xf numFmtId="0" fontId="36" fillId="5" borderId="0" applyNumberFormat="0" applyBorder="0" applyAlignment="0" applyProtection="0"/>
    <xf numFmtId="0" fontId="37" fillId="6" borderId="0" applyNumberFormat="0" applyBorder="0" applyAlignment="0" applyProtection="0"/>
    <xf numFmtId="0" fontId="38" fillId="7" borderId="18" applyNumberFormat="0" applyAlignment="0" applyProtection="0"/>
    <xf numFmtId="0" fontId="39" fillId="8" borderId="19" applyNumberFormat="0" applyAlignment="0" applyProtection="0"/>
    <xf numFmtId="0" fontId="40" fillId="8" borderId="18" applyNumberFormat="0" applyAlignment="0" applyProtection="0"/>
    <xf numFmtId="0" fontId="41" fillId="0" borderId="20" applyNumberFormat="0" applyFill="0" applyAlignment="0" applyProtection="0"/>
    <xf numFmtId="0" fontId="42" fillId="9" borderId="21" applyNumberFormat="0" applyAlignment="0" applyProtection="0"/>
    <xf numFmtId="0" fontId="43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23" applyNumberFormat="0" applyFill="0" applyAlignment="0" applyProtection="0"/>
    <xf numFmtId="0" fontId="46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4" borderId="0" applyNumberFormat="0" applyBorder="0" applyAlignment="0" applyProtection="0"/>
    <xf numFmtId="0" fontId="46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18" borderId="0" applyNumberFormat="0" applyBorder="0" applyAlignment="0" applyProtection="0"/>
    <xf numFmtId="0" fontId="46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2" borderId="0" applyNumberFormat="0" applyBorder="0" applyAlignment="0" applyProtection="0"/>
    <xf numFmtId="0" fontId="46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6" borderId="0" applyNumberFormat="0" applyBorder="0" applyAlignment="0" applyProtection="0"/>
    <xf numFmtId="0" fontId="46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0" borderId="0" applyNumberFormat="0" applyBorder="0" applyAlignment="0" applyProtection="0"/>
    <xf numFmtId="0" fontId="46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34" borderId="0" applyNumberFormat="0" applyBorder="0" applyAlignment="0" applyProtection="0"/>
    <xf numFmtId="0" fontId="2" fillId="0" borderId="0"/>
    <xf numFmtId="0" fontId="2" fillId="10" borderId="22" applyNumberFormat="0" applyFont="0" applyAlignment="0" applyProtection="0"/>
    <xf numFmtId="0" fontId="1" fillId="0" borderId="0"/>
  </cellStyleXfs>
  <cellXfs count="101">
    <xf numFmtId="0" fontId="0" fillId="0" borderId="0" xfId="0"/>
    <xf numFmtId="0" fontId="15" fillId="0" borderId="0" xfId="0" applyFont="1"/>
    <xf numFmtId="0" fontId="16" fillId="0" borderId="0" xfId="0" applyFont="1"/>
    <xf numFmtId="0" fontId="16" fillId="0" borderId="0" xfId="0" applyFont="1" applyAlignment="1">
      <alignment horizontal="center"/>
    </xf>
    <xf numFmtId="49" fontId="16" fillId="0" borderId="0" xfId="0" applyNumberFormat="1" applyFont="1" applyAlignment="1">
      <alignment horizontal="center"/>
    </xf>
    <xf numFmtId="0" fontId="16" fillId="0" borderId="0" xfId="0" applyFont="1" applyAlignment="1">
      <alignment wrapText="1"/>
    </xf>
    <xf numFmtId="0" fontId="16" fillId="0" borderId="0" xfId="0" applyFont="1" applyAlignment="1">
      <alignment horizontal="left"/>
    </xf>
    <xf numFmtId="0" fontId="15" fillId="0" borderId="0" xfId="0" applyFont="1" applyAlignment="1">
      <alignment horizontal="center"/>
    </xf>
    <xf numFmtId="0" fontId="16" fillId="0" borderId="0" xfId="0" applyFont="1" applyBorder="1"/>
    <xf numFmtId="0" fontId="18" fillId="0" borderId="0" xfId="0" applyFont="1"/>
    <xf numFmtId="0" fontId="19" fillId="0" borderId="0" xfId="0" applyFont="1"/>
    <xf numFmtId="0" fontId="20" fillId="0" borderId="0" xfId="0" applyFont="1"/>
    <xf numFmtId="43" fontId="20" fillId="0" borderId="0" xfId="1" applyFont="1"/>
    <xf numFmtId="43" fontId="16" fillId="0" borderId="0" xfId="1" applyFont="1"/>
    <xf numFmtId="43" fontId="16" fillId="0" borderId="0" xfId="1" applyFont="1" applyBorder="1"/>
    <xf numFmtId="0" fontId="16" fillId="0" borderId="2" xfId="0" applyFont="1" applyBorder="1"/>
    <xf numFmtId="0" fontId="16" fillId="0" borderId="0" xfId="0" quotePrefix="1" applyFont="1" applyAlignment="1">
      <alignment horizontal="left"/>
    </xf>
    <xf numFmtId="43" fontId="16" fillId="0" borderId="3" xfId="1" applyFont="1" applyBorder="1"/>
    <xf numFmtId="0" fontId="21" fillId="0" borderId="0" xfId="0" applyFont="1"/>
    <xf numFmtId="43" fontId="21" fillId="0" borderId="0" xfId="1" quotePrefix="1" applyFont="1" applyAlignment="1">
      <alignment horizontal="left"/>
    </xf>
    <xf numFmtId="43" fontId="21" fillId="0" borderId="0" xfId="1" applyFont="1"/>
    <xf numFmtId="0" fontId="22" fillId="0" borderId="0" xfId="0" applyFont="1"/>
    <xf numFmtId="165" fontId="16" fillId="0" borderId="0" xfId="0" applyNumberFormat="1" applyFont="1" applyAlignment="1">
      <alignment wrapText="1"/>
    </xf>
    <xf numFmtId="43" fontId="16" fillId="0" borderId="0" xfId="1" applyFont="1" applyAlignment="1">
      <alignment wrapText="1"/>
    </xf>
    <xf numFmtId="166" fontId="16" fillId="0" borderId="0" xfId="3" applyNumberFormat="1" applyFont="1"/>
    <xf numFmtId="43" fontId="16" fillId="0" borderId="0" xfId="0" applyNumberFormat="1" applyFont="1"/>
    <xf numFmtId="0" fontId="25" fillId="0" borderId="0" xfId="2"/>
    <xf numFmtId="0" fontId="23" fillId="0" borderId="0" xfId="2" applyFont="1"/>
    <xf numFmtId="0" fontId="24" fillId="0" borderId="0" xfId="2" applyFont="1"/>
    <xf numFmtId="0" fontId="0" fillId="3" borderId="0" xfId="0" applyFill="1"/>
    <xf numFmtId="43" fontId="16" fillId="0" borderId="0" xfId="1" applyFont="1" applyFill="1"/>
    <xf numFmtId="0" fontId="24" fillId="3" borderId="0" xfId="2" applyFont="1" applyFill="1"/>
    <xf numFmtId="15" fontId="16" fillId="0" borderId="14" xfId="0" applyNumberFormat="1" applyFont="1" applyBorder="1"/>
    <xf numFmtId="8" fontId="16" fillId="0" borderId="0" xfId="1" applyNumberFormat="1" applyFont="1" applyFill="1"/>
    <xf numFmtId="0" fontId="26" fillId="0" borderId="0" xfId="0" applyFont="1" applyAlignment="1">
      <alignment horizontal="left"/>
    </xf>
    <xf numFmtId="0" fontId="28" fillId="0" borderId="0" xfId="0" applyFont="1" applyAlignment="1">
      <alignment horizontal="left"/>
    </xf>
    <xf numFmtId="0" fontId="28" fillId="0" borderId="0" xfId="0" applyFont="1" applyAlignment="1">
      <alignment horizontal="right"/>
    </xf>
    <xf numFmtId="14" fontId="0" fillId="0" borderId="0" xfId="0" applyNumberFormat="1"/>
    <xf numFmtId="0" fontId="6" fillId="0" borderId="0" xfId="10"/>
    <xf numFmtId="0" fontId="15" fillId="0" borderId="3" xfId="0" applyFont="1" applyBorder="1" applyAlignment="1">
      <alignment horizontal="center" vertical="center"/>
    </xf>
    <xf numFmtId="0" fontId="16" fillId="0" borderId="3" xfId="0" applyFont="1" applyBorder="1" applyAlignment="1">
      <alignment horizontal="center"/>
    </xf>
    <xf numFmtId="40" fontId="16" fillId="0" borderId="3" xfId="0" applyNumberFormat="1" applyFont="1" applyBorder="1" applyAlignment="1">
      <alignment horizontal="center"/>
    </xf>
    <xf numFmtId="165" fontId="16" fillId="0" borderId="3" xfId="0" applyNumberFormat="1" applyFont="1" applyBorder="1"/>
    <xf numFmtId="0" fontId="16" fillId="0" borderId="3" xfId="0" applyFont="1" applyBorder="1" applyAlignment="1">
      <alignment wrapText="1"/>
    </xf>
    <xf numFmtId="0" fontId="15" fillId="2" borderId="3" xfId="0" applyFont="1" applyFill="1" applyBorder="1" applyAlignment="1">
      <alignment horizontal="centerContinuous"/>
    </xf>
    <xf numFmtId="0" fontId="15" fillId="0" borderId="3" xfId="0" applyFont="1" applyBorder="1" applyAlignment="1">
      <alignment horizontal="center"/>
    </xf>
    <xf numFmtId="164" fontId="16" fillId="0" borderId="3" xfId="0" applyNumberFormat="1" applyFont="1" applyBorder="1" applyAlignment="1">
      <alignment horizontal="center"/>
    </xf>
    <xf numFmtId="168" fontId="0" fillId="0" borderId="3" xfId="0" applyNumberFormat="1" applyFont="1" applyBorder="1" applyAlignment="1">
      <alignment horizontal="right"/>
    </xf>
    <xf numFmtId="0" fontId="0" fillId="0" borderId="3" xfId="0" applyFont="1" applyBorder="1"/>
    <xf numFmtId="167" fontId="0" fillId="0" borderId="3" xfId="0" applyNumberFormat="1" applyFont="1" applyBorder="1" applyAlignment="1">
      <alignment horizontal="right"/>
    </xf>
    <xf numFmtId="0" fontId="29" fillId="0" borderId="3" xfId="10" applyFont="1" applyBorder="1"/>
    <xf numFmtId="0" fontId="5" fillId="0" borderId="0" xfId="11"/>
    <xf numFmtId="167" fontId="0" fillId="0" borderId="0" xfId="0" applyNumberFormat="1"/>
    <xf numFmtId="39" fontId="0" fillId="0" borderId="0" xfId="0" applyNumberFormat="1"/>
    <xf numFmtId="0" fontId="4" fillId="0" borderId="0" xfId="12"/>
    <xf numFmtId="0" fontId="16" fillId="0" borderId="3" xfId="0" applyNumberFormat="1" applyFont="1" applyBorder="1" applyAlignment="1">
      <alignment horizontal="center"/>
    </xf>
    <xf numFmtId="0" fontId="30" fillId="0" borderId="0" xfId="0" applyFont="1"/>
    <xf numFmtId="0" fontId="27" fillId="0" borderId="0" xfId="0" applyFont="1" applyAlignment="1">
      <alignment horizontal="left"/>
    </xf>
    <xf numFmtId="167" fontId="27" fillId="0" borderId="0" xfId="0" applyNumberFormat="1" applyFont="1" applyAlignment="1">
      <alignment horizontal="right"/>
    </xf>
    <xf numFmtId="169" fontId="27" fillId="0" borderId="0" xfId="0" applyNumberFormat="1" applyFont="1" applyAlignment="1">
      <alignment horizontal="left"/>
    </xf>
    <xf numFmtId="0" fontId="4" fillId="0" borderId="0" xfId="12" applyAlignment="1">
      <alignment horizontal="left"/>
    </xf>
    <xf numFmtId="0" fontId="0" fillId="0" borderId="0" xfId="0" applyAlignment="1">
      <alignment horizontal="left"/>
    </xf>
    <xf numFmtId="49" fontId="0" fillId="0" borderId="0" xfId="0" applyNumberFormat="1" applyAlignment="1">
      <alignment horizontal="left"/>
    </xf>
    <xf numFmtId="0" fontId="13" fillId="0" borderId="0" xfId="0" applyFont="1"/>
    <xf numFmtId="0" fontId="13" fillId="0" borderId="0" xfId="0" applyFont="1" applyAlignment="1">
      <alignment horizontal="left"/>
    </xf>
    <xf numFmtId="14" fontId="13" fillId="0" borderId="0" xfId="0" applyNumberFormat="1" applyFont="1"/>
    <xf numFmtId="0" fontId="13" fillId="0" borderId="0" xfId="0" applyFont="1" applyFill="1" applyAlignment="1">
      <alignment horizontal="left"/>
    </xf>
    <xf numFmtId="0" fontId="47" fillId="0" borderId="0" xfId="0" applyFont="1"/>
    <xf numFmtId="0" fontId="47" fillId="0" borderId="0" xfId="0" applyFont="1" applyAlignment="1">
      <alignment horizontal="left"/>
    </xf>
    <xf numFmtId="0" fontId="48" fillId="0" borderId="0" xfId="54" applyFont="1"/>
    <xf numFmtId="0" fontId="48" fillId="0" borderId="0" xfId="54" applyFont="1" applyAlignment="1">
      <alignment horizontal="left"/>
    </xf>
    <xf numFmtId="14" fontId="48" fillId="0" borderId="0" xfId="54" applyNumberFormat="1" applyFont="1"/>
    <xf numFmtId="14" fontId="47" fillId="0" borderId="0" xfId="0" applyNumberFormat="1" applyFont="1"/>
    <xf numFmtId="0" fontId="0" fillId="0" borderId="0" xfId="0" quotePrefix="1" applyAlignment="1">
      <alignment horizontal="left"/>
    </xf>
    <xf numFmtId="167" fontId="26" fillId="0" borderId="0" xfId="0" applyNumberFormat="1" applyFont="1" applyAlignment="1">
      <alignment horizontal="left"/>
    </xf>
    <xf numFmtId="0" fontId="13" fillId="0" borderId="0" xfId="0" quotePrefix="1" applyFont="1" applyAlignment="1">
      <alignment horizontal="left"/>
    </xf>
    <xf numFmtId="0" fontId="16" fillId="0" borderId="6" xfId="0" quotePrefix="1" applyFont="1" applyBorder="1" applyAlignment="1">
      <alignment horizontal="center" wrapText="1"/>
    </xf>
    <xf numFmtId="0" fontId="0" fillId="0" borderId="7" xfId="0" applyFont="1" applyBorder="1" applyAlignment="1">
      <alignment horizontal="center" wrapText="1"/>
    </xf>
    <xf numFmtId="0" fontId="0" fillId="0" borderId="8" xfId="0" applyFont="1" applyBorder="1" applyAlignment="1">
      <alignment horizontal="center" wrapText="1"/>
    </xf>
    <xf numFmtId="0" fontId="0" fillId="0" borderId="1" xfId="0" applyFont="1" applyBorder="1" applyAlignment="1">
      <alignment horizontal="center" wrapText="1"/>
    </xf>
    <xf numFmtId="0" fontId="0" fillId="0" borderId="0" xfId="0" applyFont="1" applyBorder="1" applyAlignment="1">
      <alignment horizontal="center" wrapText="1"/>
    </xf>
    <xf numFmtId="0" fontId="0" fillId="0" borderId="4" xfId="0" applyFont="1" applyBorder="1" applyAlignment="1">
      <alignment horizontal="center" wrapText="1"/>
    </xf>
    <xf numFmtId="0" fontId="0" fillId="0" borderId="9" xfId="0" applyFont="1" applyBorder="1" applyAlignment="1">
      <alignment horizontal="center" wrapText="1"/>
    </xf>
    <xf numFmtId="0" fontId="0" fillId="0" borderId="10" xfId="0" applyFont="1" applyBorder="1" applyAlignment="1">
      <alignment horizontal="center" wrapText="1"/>
    </xf>
    <xf numFmtId="0" fontId="0" fillId="0" borderId="5" xfId="0" applyFont="1" applyBorder="1" applyAlignment="1">
      <alignment horizontal="center" wrapText="1"/>
    </xf>
    <xf numFmtId="0" fontId="15" fillId="0" borderId="3" xfId="0" applyFont="1" applyBorder="1" applyAlignment="1">
      <alignment horizontal="center" vertical="center" wrapText="1"/>
    </xf>
    <xf numFmtId="0" fontId="15" fillId="0" borderId="3" xfId="0" applyFont="1" applyBorder="1" applyAlignment="1">
      <alignment horizontal="center" vertical="center"/>
    </xf>
    <xf numFmtId="49" fontId="15" fillId="0" borderId="3" xfId="0" applyNumberFormat="1" applyFont="1" applyBorder="1" applyAlignment="1">
      <alignment horizontal="center" vertical="center"/>
    </xf>
    <xf numFmtId="0" fontId="15" fillId="2" borderId="3" xfId="0" applyFont="1" applyFill="1" applyBorder="1" applyAlignment="1">
      <alignment horizontal="center"/>
    </xf>
    <xf numFmtId="0" fontId="16" fillId="0" borderId="6" xfId="0" applyFont="1" applyBorder="1" applyAlignment="1">
      <alignment horizontal="center" wrapText="1"/>
    </xf>
    <xf numFmtId="0" fontId="17" fillId="0" borderId="11" xfId="0" quotePrefix="1" applyFont="1" applyBorder="1" applyAlignment="1">
      <alignment horizontal="left"/>
    </xf>
    <xf numFmtId="0" fontId="0" fillId="0" borderId="12" xfId="0" applyFont="1" applyBorder="1" applyAlignment="1"/>
    <xf numFmtId="0" fontId="0" fillId="0" borderId="13" xfId="0" applyFont="1" applyBorder="1" applyAlignment="1"/>
    <xf numFmtId="43" fontId="16" fillId="0" borderId="7" xfId="1" applyFont="1" applyBorder="1" applyAlignment="1">
      <alignment horizontal="center" vertical="center"/>
    </xf>
    <xf numFmtId="43" fontId="0" fillId="0" borderId="7" xfId="1" applyFont="1" applyBorder="1" applyAlignment="1">
      <alignment horizontal="center" vertical="center"/>
    </xf>
    <xf numFmtId="43" fontId="16" fillId="0" borderId="0" xfId="1" applyFont="1" applyAlignment="1">
      <alignment horizontal="center"/>
    </xf>
    <xf numFmtId="43" fontId="0" fillId="0" borderId="0" xfId="1" applyFont="1" applyAlignment="1">
      <alignment horizontal="center"/>
    </xf>
    <xf numFmtId="0" fontId="16" fillId="0" borderId="11" xfId="0" applyFont="1" applyBorder="1" applyAlignment="1">
      <alignment horizontal="left"/>
    </xf>
    <xf numFmtId="0" fontId="17" fillId="0" borderId="11" xfId="0" applyFont="1" applyBorder="1" applyAlignment="1">
      <alignment horizontal="left"/>
    </xf>
    <xf numFmtId="8" fontId="16" fillId="0" borderId="0" xfId="0" applyNumberFormat="1" applyFont="1" applyAlignment="1">
      <alignment horizontal="center"/>
    </xf>
    <xf numFmtId="8" fontId="0" fillId="0" borderId="0" xfId="0" applyNumberFormat="1" applyFont="1" applyAlignment="1">
      <alignment horizontal="center"/>
    </xf>
  </cellXfs>
  <cellStyles count="57">
    <cellStyle name="20% - Accent1" xfId="31" builtinId="30" customBuiltin="1"/>
    <cellStyle name="20% - Accent2" xfId="35" builtinId="34" customBuiltin="1"/>
    <cellStyle name="20% - Accent3" xfId="39" builtinId="38" customBuiltin="1"/>
    <cellStyle name="20% - Accent4" xfId="43" builtinId="42" customBuiltin="1"/>
    <cellStyle name="20% - Accent5" xfId="47" builtinId="46" customBuiltin="1"/>
    <cellStyle name="20% - Accent6" xfId="51" builtinId="50" customBuiltin="1"/>
    <cellStyle name="40% - Accent1" xfId="32" builtinId="31" customBuiltin="1"/>
    <cellStyle name="40% - Accent2" xfId="36" builtinId="35" customBuiltin="1"/>
    <cellStyle name="40% - Accent3" xfId="40" builtinId="39" customBuiltin="1"/>
    <cellStyle name="40% - Accent4" xfId="44" builtinId="43" customBuiltin="1"/>
    <cellStyle name="40% - Accent5" xfId="48" builtinId="47" customBuiltin="1"/>
    <cellStyle name="40% - Accent6" xfId="52" builtinId="51" customBuiltin="1"/>
    <cellStyle name="60% - Accent1" xfId="33" builtinId="32" customBuiltin="1"/>
    <cellStyle name="60% - Accent2" xfId="37" builtinId="36" customBuiltin="1"/>
    <cellStyle name="60% - Accent3" xfId="41" builtinId="40" customBuiltin="1"/>
    <cellStyle name="60% - Accent4" xfId="45" builtinId="44" customBuiltin="1"/>
    <cellStyle name="60% - Accent5" xfId="49" builtinId="48" customBuiltin="1"/>
    <cellStyle name="60% - Accent6" xfId="53" builtinId="52" customBuiltin="1"/>
    <cellStyle name="Accent1" xfId="30" builtinId="29" customBuiltin="1"/>
    <cellStyle name="Accent2" xfId="34" builtinId="33" customBuiltin="1"/>
    <cellStyle name="Accent3" xfId="38" builtinId="37" customBuiltin="1"/>
    <cellStyle name="Accent4" xfId="42" builtinId="41" customBuiltin="1"/>
    <cellStyle name="Accent5" xfId="46" builtinId="45" customBuiltin="1"/>
    <cellStyle name="Accent6" xfId="50" builtinId="49" customBuiltin="1"/>
    <cellStyle name="Bad" xfId="20" builtinId="27" customBuiltin="1"/>
    <cellStyle name="Calculation" xfId="24" builtinId="22" customBuiltin="1"/>
    <cellStyle name="Check Cell" xfId="26" builtinId="23" customBuiltin="1"/>
    <cellStyle name="Comma" xfId="1" builtinId="3"/>
    <cellStyle name="Explanatory Text" xfId="28" builtinId="53" customBuiltin="1"/>
    <cellStyle name="Good" xfId="19" builtinId="26" customBuiltin="1"/>
    <cellStyle name="Heading 1" xfId="15" builtinId="16" customBuiltin="1"/>
    <cellStyle name="Heading 2" xfId="16" builtinId="17" customBuiltin="1"/>
    <cellStyle name="Heading 3" xfId="17" builtinId="18" customBuiltin="1"/>
    <cellStyle name="Heading 4" xfId="18" builtinId="19" customBuiltin="1"/>
    <cellStyle name="Input" xfId="22" builtinId="20" customBuiltin="1"/>
    <cellStyle name="Linked Cell" xfId="25" builtinId="24" customBuiltin="1"/>
    <cellStyle name="Neutral" xfId="21" builtinId="28" customBuiltin="1"/>
    <cellStyle name="Normal" xfId="0" builtinId="0"/>
    <cellStyle name="Normal 10" xfId="11"/>
    <cellStyle name="Normal 11" xfId="12"/>
    <cellStyle name="Normal 12" xfId="13"/>
    <cellStyle name="Normal 13" xfId="54"/>
    <cellStyle name="Normal 14" xfId="56"/>
    <cellStyle name="Normal 2" xfId="2"/>
    <cellStyle name="Normal 3" xfId="4"/>
    <cellStyle name="Normal 4" xfId="5"/>
    <cellStyle name="Normal 5" xfId="6"/>
    <cellStyle name="Normal 6" xfId="7"/>
    <cellStyle name="Normal 7" xfId="8"/>
    <cellStyle name="Normal 8" xfId="9"/>
    <cellStyle name="Normal 9" xfId="10"/>
    <cellStyle name="Note 2" xfId="55"/>
    <cellStyle name="Output" xfId="23" builtinId="21" customBuiltin="1"/>
    <cellStyle name="Percent" xfId="3" builtinId="5"/>
    <cellStyle name="Title" xfId="14" builtinId="15" customBuiltin="1"/>
    <cellStyle name="Total" xfId="29" builtinId="25" customBuiltin="1"/>
    <cellStyle name="Warning Text" xfId="27" builtinId="11" customBuiltin="1"/>
  </cellStyles>
  <dxfs count="5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H39"/>
  <sheetViews>
    <sheetView tabSelected="1" zoomScale="110" zoomScaleNormal="110" workbookViewId="0">
      <selection activeCell="B6" sqref="B6"/>
    </sheetView>
  </sheetViews>
  <sheetFormatPr defaultRowHeight="12.75" x14ac:dyDescent="0.2"/>
  <cols>
    <col min="1" max="1" width="25.85546875" style="2" customWidth="1"/>
    <col min="2" max="2" width="37.7109375" style="2" customWidth="1"/>
    <col min="3" max="3" width="6.7109375" style="2" customWidth="1"/>
    <col min="4" max="4" width="24.42578125" style="13" bestFit="1" customWidth="1"/>
    <col min="5" max="5" width="20.28515625" style="13" customWidth="1"/>
    <col min="6" max="6" width="17.7109375" style="13" customWidth="1"/>
    <col min="7" max="7" width="31.28515625" style="2" customWidth="1"/>
    <col min="8" max="8" width="52.7109375" style="2" customWidth="1"/>
  </cols>
  <sheetData>
    <row r="1" spans="1:8" s="9" customFormat="1" ht="31.7" customHeight="1" x14ac:dyDescent="0.35">
      <c r="A1" s="21" t="s">
        <v>20</v>
      </c>
      <c r="B1" s="11"/>
      <c r="C1" s="11"/>
      <c r="D1" s="12"/>
      <c r="E1" s="12"/>
      <c r="F1" s="12"/>
      <c r="G1" s="11"/>
      <c r="H1" s="11"/>
    </row>
    <row r="3" spans="1:8" x14ac:dyDescent="0.2">
      <c r="C3" s="8"/>
      <c r="D3" s="14"/>
      <c r="E3" s="14"/>
      <c r="F3" s="14"/>
      <c r="G3" s="8"/>
    </row>
    <row r="4" spans="1:8" ht="20.25" customHeight="1" x14ac:dyDescent="0.2">
      <c r="A4" s="2" t="s">
        <v>19</v>
      </c>
      <c r="B4" s="15" t="s">
        <v>66</v>
      </c>
      <c r="C4" s="8"/>
      <c r="D4" s="14"/>
      <c r="E4" s="14"/>
      <c r="F4" s="14"/>
      <c r="G4" s="8"/>
    </row>
    <row r="5" spans="1:8" ht="21.75" customHeight="1" x14ac:dyDescent="0.2">
      <c r="A5" s="2" t="s">
        <v>59</v>
      </c>
      <c r="B5" s="32">
        <v>44500</v>
      </c>
      <c r="C5" s="8"/>
      <c r="D5" s="14"/>
      <c r="E5" s="14"/>
      <c r="F5" s="14"/>
      <c r="G5" s="8"/>
    </row>
    <row r="6" spans="1:8" x14ac:dyDescent="0.2">
      <c r="C6" s="8"/>
      <c r="D6" s="14"/>
      <c r="E6" s="14"/>
      <c r="F6" s="14"/>
      <c r="G6" s="8"/>
    </row>
    <row r="7" spans="1:8" x14ac:dyDescent="0.2">
      <c r="C7" s="8"/>
      <c r="D7" s="14"/>
      <c r="E7" s="14"/>
      <c r="F7" s="14"/>
      <c r="G7" s="8"/>
    </row>
    <row r="13" spans="1:8" s="10" customFormat="1" ht="13.5" x14ac:dyDescent="0.25">
      <c r="A13" s="18" t="s">
        <v>21</v>
      </c>
      <c r="B13" s="18"/>
      <c r="C13" s="18"/>
      <c r="D13" s="19" t="s">
        <v>30</v>
      </c>
      <c r="E13" s="20" t="s">
        <v>23</v>
      </c>
      <c r="F13" s="20" t="s">
        <v>25</v>
      </c>
      <c r="G13" s="18" t="s">
        <v>26</v>
      </c>
      <c r="H13" s="18" t="s">
        <v>41</v>
      </c>
    </row>
    <row r="15" spans="1:8" x14ac:dyDescent="0.2">
      <c r="A15" s="16" t="s">
        <v>22</v>
      </c>
      <c r="D15" s="30">
        <f>Trial!G100</f>
        <v>131794494.13</v>
      </c>
      <c r="E15" s="33">
        <f>+Recon!H3</f>
        <v>131746189.40999998</v>
      </c>
      <c r="F15" s="13">
        <f>+D15-E15</f>
        <v>48304.720000013709</v>
      </c>
      <c r="G15" s="2" t="s">
        <v>29</v>
      </c>
      <c r="H15" s="2" t="s">
        <v>42</v>
      </c>
    </row>
    <row r="16" spans="1:8" x14ac:dyDescent="0.2">
      <c r="A16" s="2" t="s">
        <v>24</v>
      </c>
      <c r="D16" s="33">
        <f>+Recon!B4</f>
        <v>93983.409999999989</v>
      </c>
      <c r="E16" s="33">
        <f>+Recon!B3</f>
        <v>93983.409999999989</v>
      </c>
      <c r="F16" s="13">
        <f>+D16-E16</f>
        <v>0</v>
      </c>
      <c r="G16" s="2" t="s">
        <v>29</v>
      </c>
      <c r="H16" s="2" t="s">
        <v>43</v>
      </c>
    </row>
    <row r="17" spans="1:7" x14ac:dyDescent="0.2">
      <c r="A17" s="16" t="s">
        <v>35</v>
      </c>
      <c r="D17" s="30">
        <v>0</v>
      </c>
      <c r="E17" s="30">
        <v>0</v>
      </c>
      <c r="F17" s="13">
        <f>+D17-E17</f>
        <v>0</v>
      </c>
    </row>
    <row r="18" spans="1:7" x14ac:dyDescent="0.2">
      <c r="A18" s="2" t="s">
        <v>27</v>
      </c>
      <c r="D18" s="30">
        <f>+Trial!C21</f>
        <v>0</v>
      </c>
      <c r="E18" s="30">
        <v>0</v>
      </c>
      <c r="F18" s="13">
        <f>+D18-E18</f>
        <v>0</v>
      </c>
      <c r="G18" s="2" t="s">
        <v>37</v>
      </c>
    </row>
    <row r="19" spans="1:7" x14ac:dyDescent="0.2">
      <c r="A19" s="2" t="s">
        <v>28</v>
      </c>
      <c r="D19" s="30">
        <v>0</v>
      </c>
      <c r="E19" s="30">
        <v>0</v>
      </c>
      <c r="F19" s="13">
        <f>+D19-E19</f>
        <v>0</v>
      </c>
    </row>
    <row r="20" spans="1:7" x14ac:dyDescent="0.2">
      <c r="A20" s="2" t="s">
        <v>52</v>
      </c>
      <c r="D20" s="30">
        <v>0</v>
      </c>
      <c r="E20" s="30">
        <v>0</v>
      </c>
      <c r="F20" s="13">
        <f t="shared" ref="F20:F21" si="0">+D20-E20</f>
        <v>0</v>
      </c>
    </row>
    <row r="21" spans="1:7" x14ac:dyDescent="0.2">
      <c r="A21" s="2" t="s">
        <v>33</v>
      </c>
      <c r="D21" s="30">
        <v>0</v>
      </c>
      <c r="E21" s="30">
        <v>0</v>
      </c>
      <c r="F21" s="13">
        <f t="shared" si="0"/>
        <v>0</v>
      </c>
    </row>
    <row r="23" spans="1:7" x14ac:dyDescent="0.2">
      <c r="B23" s="2" t="s">
        <v>31</v>
      </c>
      <c r="D23" s="17">
        <f>SUM(D14:D22)</f>
        <v>131888477.53999999</v>
      </c>
      <c r="E23" s="17">
        <f>SUM(E14:E22)</f>
        <v>131840172.81999998</v>
      </c>
      <c r="F23" s="17">
        <f>SUM(F14:F22)</f>
        <v>48304.720000013709</v>
      </c>
    </row>
    <row r="24" spans="1:7" x14ac:dyDescent="0.2">
      <c r="B24" s="16" t="s">
        <v>36</v>
      </c>
      <c r="D24" s="17">
        <f>+D15+D16</f>
        <v>131888477.53999999</v>
      </c>
    </row>
    <row r="25" spans="1:7" x14ac:dyDescent="0.2">
      <c r="G25" s="25"/>
    </row>
    <row r="26" spans="1:7" x14ac:dyDescent="0.2">
      <c r="B26" s="16" t="s">
        <v>46</v>
      </c>
      <c r="D26" s="13">
        <f>+D23-D24</f>
        <v>0</v>
      </c>
      <c r="F26" s="24">
        <f>(+F23-F18)/D23</f>
        <v>3.6625428468808842E-4</v>
      </c>
    </row>
    <row r="33" spans="1:8" s="9" customFormat="1" ht="13.5" x14ac:dyDescent="0.25">
      <c r="A33" s="18" t="s">
        <v>32</v>
      </c>
      <c r="B33" s="11"/>
      <c r="C33" s="11"/>
      <c r="D33" s="12"/>
      <c r="E33" s="12"/>
      <c r="F33" s="12"/>
      <c r="G33" s="11"/>
      <c r="H33" s="11"/>
    </row>
    <row r="34" spans="1:8" x14ac:dyDescent="0.2">
      <c r="A34" s="2" t="s">
        <v>56</v>
      </c>
      <c r="C34" s="13"/>
      <c r="F34" s="2"/>
      <c r="H34"/>
    </row>
    <row r="35" spans="1:8" x14ac:dyDescent="0.2">
      <c r="A35" s="2" t="s">
        <v>57</v>
      </c>
      <c r="C35" s="13"/>
      <c r="F35" s="2"/>
      <c r="H35"/>
    </row>
    <row r="36" spans="1:8" x14ac:dyDescent="0.2">
      <c r="A36" s="2" t="s">
        <v>53</v>
      </c>
      <c r="C36" s="13"/>
      <c r="F36" s="2"/>
      <c r="H36"/>
    </row>
    <row r="37" spans="1:8" x14ac:dyDescent="0.2">
      <c r="A37" s="2" t="s">
        <v>54</v>
      </c>
      <c r="C37" s="13"/>
      <c r="F37" s="2"/>
      <c r="H37"/>
    </row>
    <row r="38" spans="1:8" x14ac:dyDescent="0.2">
      <c r="A38" s="2" t="s">
        <v>55</v>
      </c>
      <c r="C38" s="13"/>
      <c r="F38" s="2"/>
      <c r="H38"/>
    </row>
    <row r="39" spans="1:8" x14ac:dyDescent="0.2">
      <c r="A39" s="2" t="s">
        <v>58</v>
      </c>
      <c r="C39" s="13"/>
      <c r="F39" s="2"/>
      <c r="H39"/>
    </row>
  </sheetData>
  <pageMargins left="0.7" right="0.7" top="0.75" bottom="0.75" header="0.3" footer="0.3"/>
  <pageSetup orientation="portrait" r:id="rId1"/>
  <headerFooter>
    <oddFooter>&amp;C&amp;11&amp;K000000&amp;"Calibri,Regular"
Information Classification: Limited Access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tabColor rgb="FFFFFF00"/>
    <pageSetUpPr fitToPage="1"/>
  </sheetPr>
  <dimension ref="A1:S84"/>
  <sheetViews>
    <sheetView zoomScale="80" zoomScaleNormal="80" workbookViewId="0">
      <pane xSplit="5" ySplit="12" topLeftCell="F13" activePane="bottomRight" state="frozen"/>
      <selection pane="topRight" activeCell="E1" sqref="E1"/>
      <selection pane="bottomLeft" activeCell="A4" sqref="A4"/>
      <selection pane="bottomRight"/>
    </sheetView>
  </sheetViews>
  <sheetFormatPr defaultColWidth="9.28515625" defaultRowHeight="12.75" x14ac:dyDescent="0.2"/>
  <cols>
    <col min="1" max="1" width="11.7109375" style="3" bestFit="1" customWidth="1"/>
    <col min="2" max="2" width="6.7109375" style="3" customWidth="1"/>
    <col min="3" max="3" width="10.85546875" style="3" bestFit="1" customWidth="1"/>
    <col min="4" max="4" width="20.28515625" style="3" customWidth="1"/>
    <col min="5" max="5" width="16.42578125" style="4" customWidth="1"/>
    <col min="6" max="6" width="15.28515625" style="2" customWidth="1"/>
    <col min="7" max="7" width="21.5703125" style="2" customWidth="1"/>
    <col min="8" max="8" width="11.85546875" style="2" bestFit="1" customWidth="1"/>
    <col min="9" max="9" width="13.5703125" style="2" customWidth="1"/>
    <col min="10" max="10" width="15.140625" style="2" bestFit="1" customWidth="1"/>
    <col min="11" max="11" width="15.42578125" style="3" customWidth="1"/>
    <col min="12" max="13" width="15.7109375" style="3" bestFit="1" customWidth="1"/>
    <col min="14" max="14" width="18.140625" style="3" customWidth="1"/>
    <col min="15" max="16" width="12.5703125" style="2" bestFit="1" customWidth="1"/>
    <col min="17" max="17" width="11.7109375" style="2" customWidth="1"/>
    <col min="18" max="18" width="37.7109375" style="5" customWidth="1"/>
    <col min="19" max="19" width="21.7109375" style="5" customWidth="1"/>
    <col min="20" max="16384" width="9.28515625" style="2"/>
  </cols>
  <sheetData>
    <row r="1" spans="1:19" ht="13.5" thickBot="1" x14ac:dyDescent="0.25"/>
    <row r="2" spans="1:19" ht="13.5" thickBot="1" x14ac:dyDescent="0.25">
      <c r="A2" s="98" t="s">
        <v>34</v>
      </c>
      <c r="B2" s="91"/>
      <c r="C2" s="91"/>
      <c r="D2" s="91"/>
      <c r="E2" s="92"/>
      <c r="G2" s="98" t="s">
        <v>16</v>
      </c>
      <c r="H2" s="91"/>
      <c r="I2" s="91"/>
      <c r="J2" s="91"/>
      <c r="K2" s="92"/>
      <c r="M2" s="90" t="s">
        <v>40</v>
      </c>
      <c r="N2" s="91"/>
      <c r="O2" s="91"/>
      <c r="P2" s="91"/>
      <c r="Q2" s="92"/>
    </row>
    <row r="3" spans="1:19" x14ac:dyDescent="0.2">
      <c r="A3" s="7" t="s">
        <v>11</v>
      </c>
      <c r="B3" s="99">
        <f>SUM(P:P)</f>
        <v>93983.409999999989</v>
      </c>
      <c r="C3" s="99"/>
      <c r="D3" s="99"/>
      <c r="E3" s="100"/>
      <c r="F3" s="2" t="s">
        <v>38</v>
      </c>
      <c r="G3" s="7" t="s">
        <v>11</v>
      </c>
      <c r="H3" s="99">
        <f>SUM(M13:M59962)</f>
        <v>131746189.40999998</v>
      </c>
      <c r="I3" s="99"/>
      <c r="J3" s="99"/>
      <c r="K3" s="100"/>
      <c r="L3" s="2" t="s">
        <v>38</v>
      </c>
      <c r="M3" s="7" t="s">
        <v>11</v>
      </c>
      <c r="N3" s="93">
        <f>SUM(G13:G59962)</f>
        <v>4204427</v>
      </c>
      <c r="O3" s="93"/>
      <c r="P3" s="93"/>
      <c r="Q3" s="94"/>
      <c r="R3" s="2" t="s">
        <v>38</v>
      </c>
    </row>
    <row r="4" spans="1:19" x14ac:dyDescent="0.2">
      <c r="A4" s="7" t="s">
        <v>12</v>
      </c>
      <c r="B4" s="99">
        <f>SUM(O:O)</f>
        <v>93983.409999999989</v>
      </c>
      <c r="C4" s="99"/>
      <c r="D4" s="99"/>
      <c r="E4" s="100"/>
      <c r="F4" s="2" t="s">
        <v>38</v>
      </c>
      <c r="G4" s="7" t="s">
        <v>12</v>
      </c>
      <c r="H4" s="99">
        <f>SUM(L13:L59963)</f>
        <v>131793151.32000002</v>
      </c>
      <c r="I4" s="99"/>
      <c r="J4" s="99"/>
      <c r="K4" s="100"/>
      <c r="L4" s="2" t="s">
        <v>38</v>
      </c>
      <c r="M4" s="7" t="s">
        <v>12</v>
      </c>
      <c r="N4" s="95">
        <f>SUM(F13:F59963)</f>
        <v>4204427</v>
      </c>
      <c r="O4" s="95"/>
      <c r="P4" s="95"/>
      <c r="Q4" s="96"/>
      <c r="R4" s="2" t="s">
        <v>38</v>
      </c>
      <c r="S4" s="23"/>
    </row>
    <row r="5" spans="1:19" ht="13.5" thickBot="1" x14ac:dyDescent="0.25">
      <c r="A5" s="7" t="s">
        <v>13</v>
      </c>
      <c r="B5" s="99">
        <f>B4-B3</f>
        <v>0</v>
      </c>
      <c r="C5" s="99"/>
      <c r="D5" s="99"/>
      <c r="E5" s="100"/>
      <c r="F5" s="2" t="s">
        <v>10</v>
      </c>
      <c r="G5" s="7" t="s">
        <v>13</v>
      </c>
      <c r="H5" s="99">
        <f>H4-H3</f>
        <v>46961.910000041127</v>
      </c>
      <c r="I5" s="99"/>
      <c r="J5" s="99"/>
      <c r="K5" s="100"/>
      <c r="M5" s="7" t="s">
        <v>13</v>
      </c>
      <c r="N5" s="95">
        <f>N4-N3</f>
        <v>0</v>
      </c>
      <c r="O5" s="95"/>
      <c r="P5" s="95"/>
      <c r="Q5" s="96"/>
      <c r="S5" s="23"/>
    </row>
    <row r="6" spans="1:19" ht="13.5" thickBot="1" x14ac:dyDescent="0.25">
      <c r="A6" s="97" t="s">
        <v>14</v>
      </c>
      <c r="B6" s="91"/>
      <c r="C6" s="91"/>
      <c r="D6" s="91"/>
      <c r="E6" s="92"/>
      <c r="G6" s="97" t="s">
        <v>14</v>
      </c>
      <c r="H6" s="91"/>
      <c r="I6" s="91"/>
      <c r="J6" s="91"/>
      <c r="K6" s="92"/>
      <c r="M6" s="97" t="s">
        <v>14</v>
      </c>
      <c r="N6" s="91"/>
      <c r="O6" s="91"/>
      <c r="P6" s="91"/>
      <c r="Q6" s="92"/>
      <c r="S6" s="22"/>
    </row>
    <row r="7" spans="1:19" ht="12.75" customHeight="1" x14ac:dyDescent="0.2">
      <c r="A7" s="6"/>
      <c r="B7" s="89" t="s">
        <v>39</v>
      </c>
      <c r="C7" s="77"/>
      <c r="D7" s="77"/>
      <c r="E7" s="78"/>
      <c r="G7" s="6"/>
      <c r="H7" s="89" t="s">
        <v>44</v>
      </c>
      <c r="I7" s="77"/>
      <c r="J7" s="77"/>
      <c r="K7" s="78"/>
      <c r="M7" s="76" t="s">
        <v>45</v>
      </c>
      <c r="N7" s="77"/>
      <c r="O7" s="77"/>
      <c r="P7" s="78"/>
      <c r="Q7" s="3"/>
    </row>
    <row r="8" spans="1:19" x14ac:dyDescent="0.2">
      <c r="A8" s="6"/>
      <c r="B8" s="79"/>
      <c r="C8" s="80"/>
      <c r="D8" s="80"/>
      <c r="E8" s="81"/>
      <c r="F8" s="2" t="s">
        <v>15</v>
      </c>
      <c r="G8" s="6"/>
      <c r="H8" s="79"/>
      <c r="I8" s="80"/>
      <c r="J8" s="80"/>
      <c r="K8" s="81"/>
      <c r="L8" s="2" t="s">
        <v>15</v>
      </c>
      <c r="M8" s="79"/>
      <c r="N8" s="80"/>
      <c r="O8" s="80"/>
      <c r="P8" s="81"/>
      <c r="Q8" s="2" t="s">
        <v>15</v>
      </c>
    </row>
    <row r="9" spans="1:19" ht="13.5" thickBot="1" x14ac:dyDescent="0.25">
      <c r="A9" s="6"/>
      <c r="B9" s="82"/>
      <c r="C9" s="83"/>
      <c r="D9" s="83"/>
      <c r="E9" s="84"/>
      <c r="G9" s="6"/>
      <c r="H9" s="82"/>
      <c r="I9" s="83"/>
      <c r="J9" s="83"/>
      <c r="K9" s="84"/>
      <c r="L9" s="2"/>
      <c r="M9" s="82"/>
      <c r="N9" s="83"/>
      <c r="O9" s="83"/>
      <c r="P9" s="84"/>
    </row>
    <row r="11" spans="1:19" s="1" customFormat="1" x14ac:dyDescent="0.2">
      <c r="A11" s="86" t="s">
        <v>8</v>
      </c>
      <c r="B11" s="86" t="s">
        <v>0</v>
      </c>
      <c r="C11" s="86" t="s">
        <v>1</v>
      </c>
      <c r="D11" s="87" t="s">
        <v>9</v>
      </c>
      <c r="E11" s="87" t="s">
        <v>2</v>
      </c>
      <c r="F11" s="44" t="s">
        <v>17</v>
      </c>
      <c r="G11" s="44"/>
      <c r="H11" s="86" t="s">
        <v>3</v>
      </c>
      <c r="I11" s="44" t="s">
        <v>48</v>
      </c>
      <c r="J11" s="44"/>
      <c r="K11" s="86" t="s">
        <v>3</v>
      </c>
      <c r="L11" s="88" t="s">
        <v>18</v>
      </c>
      <c r="M11" s="88"/>
      <c r="N11" s="86" t="s">
        <v>3</v>
      </c>
      <c r="O11" s="44" t="s">
        <v>4</v>
      </c>
      <c r="P11" s="44"/>
      <c r="Q11" s="86" t="s">
        <v>3</v>
      </c>
      <c r="R11" s="85" t="s">
        <v>49</v>
      </c>
      <c r="S11" s="85" t="s">
        <v>5</v>
      </c>
    </row>
    <row r="12" spans="1:19" s="1" customFormat="1" x14ac:dyDescent="0.2">
      <c r="A12" s="86"/>
      <c r="B12" s="86"/>
      <c r="C12" s="86"/>
      <c r="D12" s="87"/>
      <c r="E12" s="87"/>
      <c r="F12" s="45" t="s">
        <v>6</v>
      </c>
      <c r="G12" s="45" t="s">
        <v>7</v>
      </c>
      <c r="H12" s="86"/>
      <c r="I12" s="45" t="s">
        <v>6</v>
      </c>
      <c r="J12" s="45" t="s">
        <v>7</v>
      </c>
      <c r="K12" s="86"/>
      <c r="L12" s="39" t="s">
        <v>6</v>
      </c>
      <c r="M12" s="39" t="s">
        <v>7</v>
      </c>
      <c r="N12" s="86"/>
      <c r="O12" s="45" t="s">
        <v>6</v>
      </c>
      <c r="P12" s="45" t="s">
        <v>7</v>
      </c>
      <c r="Q12" s="86"/>
      <c r="R12" s="85"/>
      <c r="S12" s="85"/>
    </row>
    <row r="13" spans="1:19" x14ac:dyDescent="0.2">
      <c r="A13" s="46">
        <v>44500</v>
      </c>
      <c r="B13" s="40" t="s">
        <v>67</v>
      </c>
      <c r="C13" s="47">
        <f>VLOOKUP(D13,'Holdings Manager'!$C$2:$O$100,13,FALSE)</f>
        <v>43</v>
      </c>
      <c r="D13" s="55" t="s">
        <v>263</v>
      </c>
      <c r="E13" s="55">
        <v>617760202</v>
      </c>
      <c r="F13" s="49">
        <f>VLOOKUP(D13,'Holdings Manager'!$C$2:$E$100,3,FALSE)</f>
        <v>40000</v>
      </c>
      <c r="G13" s="49">
        <f>VLOOKUP(D13,Sheet1!$C$1:$E$100,3,FALSE)</f>
        <v>40000</v>
      </c>
      <c r="H13" s="41">
        <f>F13-G13</f>
        <v>0</v>
      </c>
      <c r="I13" s="49">
        <f>VLOOKUP(D13,'Holdings Manager'!$C$2:$J$100,8,FALSE)</f>
        <v>11.71</v>
      </c>
      <c r="J13" s="49">
        <f>VLOOKUP(D13,Sheet1!$C$1:$J$100,8,FALSE)</f>
        <v>11.71</v>
      </c>
      <c r="K13" s="42">
        <f>I13-J13</f>
        <v>0</v>
      </c>
      <c r="L13" s="49">
        <f>VLOOKUP(D13,'Holdings Manager'!$C$2:$H$100,6,FALSE)</f>
        <v>468400</v>
      </c>
      <c r="M13" s="49">
        <f>VLOOKUP(D13,Sheet1!$C$1:$H$100,6,FALSE)</f>
        <v>468400</v>
      </c>
      <c r="N13" s="42">
        <f>L13-M13</f>
        <v>0</v>
      </c>
      <c r="O13" s="49">
        <f>IFERROR(VLOOKUP(D13,'Accruals Manager'!$B$2:$C$100,2,FALSE),0)</f>
        <v>0</v>
      </c>
      <c r="P13" s="49">
        <v>0</v>
      </c>
      <c r="Q13" s="41">
        <f t="shared" ref="Q13:Q63" si="0">O13-P13</f>
        <v>0</v>
      </c>
      <c r="R13" s="43"/>
      <c r="S13" s="43"/>
    </row>
    <row r="14" spans="1:19" x14ac:dyDescent="0.2">
      <c r="A14" s="46">
        <v>44500</v>
      </c>
      <c r="B14" s="40" t="s">
        <v>67</v>
      </c>
      <c r="C14" s="47">
        <f>VLOOKUP(D14,'Holdings Manager'!$C$2:$O$100,13,FALSE)</f>
        <v>41</v>
      </c>
      <c r="D14" s="55" t="s">
        <v>240</v>
      </c>
      <c r="E14" s="55" t="s">
        <v>239</v>
      </c>
      <c r="F14" s="49">
        <f>VLOOKUP(D14,'Holdings Manager'!$C$2:$E$100,3,FALSE)</f>
        <v>18335</v>
      </c>
      <c r="G14" s="49">
        <f>VLOOKUP(D14,Sheet1!$C$1:$E$100,3,FALSE)</f>
        <v>18335</v>
      </c>
      <c r="H14" s="41">
        <f t="shared" ref="H14:H63" si="1">F14-G14</f>
        <v>0</v>
      </c>
      <c r="I14" s="49">
        <f>VLOOKUP(D14,'Holdings Manager'!$C$2:$J$100,8,FALSE)</f>
        <v>237.17</v>
      </c>
      <c r="J14" s="49">
        <f>VLOOKUP(D14,Sheet1!$C$1:$J$100,8,FALSE)</f>
        <v>237.17</v>
      </c>
      <c r="K14" s="42">
        <f t="shared" ref="K14:K63" si="2">I14-J14</f>
        <v>0</v>
      </c>
      <c r="L14" s="49">
        <f>VLOOKUP(D14,'Holdings Manager'!$C$2:$H$100,6,FALSE)</f>
        <v>4348511.95</v>
      </c>
      <c r="M14" s="49">
        <f>VLOOKUP(D14,Sheet1!$C$1:$H$100,6,FALSE)</f>
        <v>4348511.95</v>
      </c>
      <c r="N14" s="42">
        <f t="shared" ref="N14:N63" si="3">L14-M14</f>
        <v>0</v>
      </c>
      <c r="O14" s="49">
        <f>IFERROR(VLOOKUP(D14,'Accruals Manager'!$B$2:$C$100,2,FALSE),0)</f>
        <v>0</v>
      </c>
      <c r="P14" s="49">
        <v>0</v>
      </c>
      <c r="Q14" s="41">
        <f t="shared" si="0"/>
        <v>0</v>
      </c>
      <c r="R14" s="43"/>
      <c r="S14" s="43"/>
    </row>
    <row r="15" spans="1:19" ht="12.75" customHeight="1" x14ac:dyDescent="0.2">
      <c r="A15" s="46">
        <v>44500</v>
      </c>
      <c r="B15" s="40" t="s">
        <v>67</v>
      </c>
      <c r="C15" s="47">
        <f>VLOOKUP(D15,'Holdings Manager'!$C$2:$O$100,13,FALSE)</f>
        <v>41</v>
      </c>
      <c r="D15" s="55" t="s">
        <v>271</v>
      </c>
      <c r="E15" s="55" t="s">
        <v>270</v>
      </c>
      <c r="F15" s="49">
        <f>VLOOKUP(D15,'Holdings Manager'!$C$2:$E$100,3,FALSE)</f>
        <v>3100</v>
      </c>
      <c r="G15" s="49">
        <f>VLOOKUP(D15,Sheet1!$C$1:$E$100,3,FALSE)</f>
        <v>3100</v>
      </c>
      <c r="H15" s="41">
        <f t="shared" si="1"/>
        <v>0</v>
      </c>
      <c r="I15" s="49">
        <f>VLOOKUP(D15,'Holdings Manager'!$C$2:$J$100,8,FALSE)</f>
        <v>1466.73</v>
      </c>
      <c r="J15" s="49">
        <f>VLOOKUP(D15,Sheet1!$C$1:$J$100,8,FALSE)</f>
        <v>1466.73</v>
      </c>
      <c r="K15" s="42">
        <f t="shared" si="2"/>
        <v>0</v>
      </c>
      <c r="L15" s="49">
        <f>VLOOKUP(D15,'Holdings Manager'!$C$2:$H$100,6,FALSE)</f>
        <v>4546863</v>
      </c>
      <c r="M15" s="49">
        <f>VLOOKUP(D15,Sheet1!$C$1:$H$100,6,FALSE)</f>
        <v>4546863</v>
      </c>
      <c r="N15" s="42">
        <f t="shared" si="3"/>
        <v>0</v>
      </c>
      <c r="O15" s="49">
        <f>IFERROR(VLOOKUP(D15,'Accruals Manager'!$B$2:$C$100,2,FALSE),0)</f>
        <v>0</v>
      </c>
      <c r="P15" s="49">
        <v>0</v>
      </c>
      <c r="Q15" s="41">
        <f t="shared" si="0"/>
        <v>0</v>
      </c>
      <c r="R15" s="43"/>
      <c r="S15" s="43"/>
    </row>
    <row r="16" spans="1:19" x14ac:dyDescent="0.2">
      <c r="A16" s="46">
        <v>44500</v>
      </c>
      <c r="B16" s="40" t="s">
        <v>67</v>
      </c>
      <c r="C16" s="47">
        <f>VLOOKUP(D16,'Holdings Manager'!$C$2:$O$100,13,FALSE)</f>
        <v>41</v>
      </c>
      <c r="D16" s="55" t="s">
        <v>306</v>
      </c>
      <c r="E16" s="55" t="s">
        <v>358</v>
      </c>
      <c r="F16" s="49">
        <f>VLOOKUP(D16,'Holdings Manager'!$C$2:$E$100,3,FALSE)</f>
        <v>514932</v>
      </c>
      <c r="G16" s="49">
        <f>VLOOKUP(D16,Sheet1!$C$1:$E$100,3,FALSE)</f>
        <v>514932</v>
      </c>
      <c r="H16" s="41">
        <f t="shared" si="1"/>
        <v>0</v>
      </c>
      <c r="I16" s="49">
        <f>VLOOKUP(D16,'Holdings Manager'!$C$2:$J$100,8,FALSE)</f>
        <v>3.57</v>
      </c>
      <c r="J16" s="49">
        <f>VLOOKUP(D16,Sheet1!$C$1:$J$100,8,FALSE)</f>
        <v>3.57</v>
      </c>
      <c r="K16" s="42">
        <f t="shared" si="2"/>
        <v>0</v>
      </c>
      <c r="L16" s="49">
        <f>VLOOKUP(D16,'Holdings Manager'!$C$2:$H$100,6,FALSE)</f>
        <v>1380752.2</v>
      </c>
      <c r="M16" s="49">
        <f>VLOOKUP(D16,Sheet1!$C$1:$H$100,6,FALSE)</f>
        <v>1382601.71</v>
      </c>
      <c r="N16" s="42">
        <f t="shared" si="3"/>
        <v>-1849.5100000000093</v>
      </c>
      <c r="O16" s="49">
        <f>IFERROR(VLOOKUP(D16,'Accruals Manager'!$B$2:$C$100,2,FALSE),0)</f>
        <v>7462.4</v>
      </c>
      <c r="P16" s="49">
        <v>7462.4</v>
      </c>
      <c r="Q16" s="41">
        <f t="shared" si="0"/>
        <v>0</v>
      </c>
      <c r="R16" s="43" t="s">
        <v>47</v>
      </c>
      <c r="S16" s="43"/>
    </row>
    <row r="17" spans="1:19" x14ac:dyDescent="0.2">
      <c r="A17" s="46">
        <v>44500</v>
      </c>
      <c r="B17" s="40" t="s">
        <v>67</v>
      </c>
      <c r="C17" s="47">
        <f>VLOOKUP(D17,'Holdings Manager'!$C$2:$O$100,13,FALSE)</f>
        <v>41</v>
      </c>
      <c r="D17" s="55" t="s">
        <v>251</v>
      </c>
      <c r="E17" s="55" t="s">
        <v>250</v>
      </c>
      <c r="F17" s="49">
        <f>VLOOKUP(D17,'Holdings Manager'!$C$2:$E$100,3,FALSE)</f>
        <v>25000</v>
      </c>
      <c r="G17" s="49">
        <f>VLOOKUP(D17,Sheet1!$C$1:$E$100,3,FALSE)</f>
        <v>25000</v>
      </c>
      <c r="H17" s="41">
        <f t="shared" si="1"/>
        <v>0</v>
      </c>
      <c r="I17" s="49">
        <f>VLOOKUP(D17,'Holdings Manager'!$C$2:$J$100,8,FALSE)</f>
        <v>29.49</v>
      </c>
      <c r="J17" s="49">
        <f>VLOOKUP(D17,Sheet1!$C$1:$J$100,8,FALSE)</f>
        <v>29.49</v>
      </c>
      <c r="K17" s="42">
        <f t="shared" si="2"/>
        <v>0</v>
      </c>
      <c r="L17" s="49">
        <f>VLOOKUP(D17,'Holdings Manager'!$C$2:$H$100,6,FALSE)</f>
        <v>737250</v>
      </c>
      <c r="M17" s="49">
        <f>VLOOKUP(D17,Sheet1!$C$1:$H$100,6,FALSE)</f>
        <v>737250</v>
      </c>
      <c r="N17" s="42">
        <f t="shared" si="3"/>
        <v>0</v>
      </c>
      <c r="O17" s="49">
        <f>IFERROR(VLOOKUP(D17,'Accruals Manager'!$B$2:$C$100,2,FALSE),0)</f>
        <v>0</v>
      </c>
      <c r="P17" s="49">
        <v>0</v>
      </c>
      <c r="Q17" s="41">
        <f t="shared" si="0"/>
        <v>0</v>
      </c>
      <c r="R17" s="43"/>
      <c r="S17" s="43"/>
    </row>
    <row r="18" spans="1:19" x14ac:dyDescent="0.2">
      <c r="A18" s="46">
        <v>44500</v>
      </c>
      <c r="B18" s="40" t="s">
        <v>67</v>
      </c>
      <c r="C18" s="47">
        <f>VLOOKUP(D18,'Holdings Manager'!$C$2:$O$100,13,FALSE)</f>
        <v>43</v>
      </c>
      <c r="D18" s="55" t="s">
        <v>223</v>
      </c>
      <c r="E18" s="55" t="s">
        <v>222</v>
      </c>
      <c r="F18" s="49">
        <f>VLOOKUP(D18,'Holdings Manager'!$C$2:$E$100,3,FALSE)</f>
        <v>14400</v>
      </c>
      <c r="G18" s="49">
        <f>VLOOKUP(D18,Sheet1!$C$1:$E$100,3,FALSE)</f>
        <v>14400</v>
      </c>
      <c r="H18" s="41">
        <f t="shared" si="1"/>
        <v>0</v>
      </c>
      <c r="I18" s="49">
        <f>VLOOKUP(D18,'Holdings Manager'!$C$2:$J$100,8,FALSE)</f>
        <v>151.61000000000001</v>
      </c>
      <c r="J18" s="49">
        <f>VLOOKUP(D18,Sheet1!$C$1:$J$100,8,FALSE)</f>
        <v>151.61000000000001</v>
      </c>
      <c r="K18" s="42">
        <f t="shared" si="2"/>
        <v>0</v>
      </c>
      <c r="L18" s="49">
        <f>VLOOKUP(D18,'Holdings Manager'!$C$2:$H$100,6,FALSE)</f>
        <v>2183184</v>
      </c>
      <c r="M18" s="49">
        <f>VLOOKUP(D18,Sheet1!$C$1:$H$100,6,FALSE)</f>
        <v>2183184</v>
      </c>
      <c r="N18" s="42">
        <f t="shared" si="3"/>
        <v>0</v>
      </c>
      <c r="O18" s="49">
        <f>IFERROR(VLOOKUP(D18,'Accruals Manager'!$B$2:$C$100,2,FALSE),0)</f>
        <v>0</v>
      </c>
      <c r="P18" s="49">
        <v>0</v>
      </c>
      <c r="Q18" s="41">
        <f t="shared" si="0"/>
        <v>0</v>
      </c>
      <c r="R18" s="43"/>
      <c r="S18" s="43"/>
    </row>
    <row r="19" spans="1:19" ht="12.75" customHeight="1" x14ac:dyDescent="0.2">
      <c r="A19" s="46">
        <v>44500</v>
      </c>
      <c r="B19" s="40" t="s">
        <v>67</v>
      </c>
      <c r="C19" s="47">
        <f>VLOOKUP(D19,'Holdings Manager'!$C$2:$O$100,13,FALSE)</f>
        <v>41</v>
      </c>
      <c r="D19" s="55" t="s">
        <v>281</v>
      </c>
      <c r="E19" s="55" t="s">
        <v>280</v>
      </c>
      <c r="F19" s="49">
        <f>VLOOKUP(D19,'Holdings Manager'!$C$2:$E$100,3,FALSE)</f>
        <v>154000</v>
      </c>
      <c r="G19" s="49">
        <f>VLOOKUP(D19,Sheet1!$C$1:$E$100,3,FALSE)</f>
        <v>154000</v>
      </c>
      <c r="H19" s="41">
        <f t="shared" si="1"/>
        <v>0</v>
      </c>
      <c r="I19" s="49">
        <f>VLOOKUP(D19,'Holdings Manager'!$C$2:$J$100,8,FALSE)</f>
        <v>18.149999999999999</v>
      </c>
      <c r="J19" s="49">
        <f>VLOOKUP(D19,Sheet1!$C$1:$J$100,8,FALSE)</f>
        <v>18.149999999999999</v>
      </c>
      <c r="K19" s="42">
        <f t="shared" si="2"/>
        <v>0</v>
      </c>
      <c r="L19" s="49">
        <f>VLOOKUP(D19,'Holdings Manager'!$C$2:$H$100,6,FALSE)</f>
        <v>2795100</v>
      </c>
      <c r="M19" s="49">
        <f>VLOOKUP(D19,Sheet1!$C$1:$H$100,6,FALSE)</f>
        <v>2795100</v>
      </c>
      <c r="N19" s="42">
        <f t="shared" si="3"/>
        <v>0</v>
      </c>
      <c r="O19" s="49">
        <f>IFERROR(VLOOKUP(D19,'Accruals Manager'!$B$2:$C$100,2,FALSE),0)</f>
        <v>0</v>
      </c>
      <c r="P19" s="49">
        <v>0</v>
      </c>
      <c r="Q19" s="41">
        <f t="shared" si="0"/>
        <v>0</v>
      </c>
      <c r="S19" s="43"/>
    </row>
    <row r="20" spans="1:19" x14ac:dyDescent="0.2">
      <c r="A20" s="46">
        <v>44500</v>
      </c>
      <c r="B20" s="40" t="s">
        <v>67</v>
      </c>
      <c r="C20" s="47">
        <f>VLOOKUP(D20,'Holdings Manager'!$C$2:$O$100,13,FALSE)</f>
        <v>41</v>
      </c>
      <c r="D20" s="55" t="s">
        <v>286</v>
      </c>
      <c r="E20" s="55" t="s">
        <v>370</v>
      </c>
      <c r="F20" s="49">
        <f>VLOOKUP(D20,'Holdings Manager'!$C$2:$E$100,3,FALSE)</f>
        <v>78815</v>
      </c>
      <c r="G20" s="49">
        <f>VLOOKUP(D20,Sheet1!$C$1:$E$100,3,FALSE)</f>
        <v>78815</v>
      </c>
      <c r="H20" s="41">
        <f t="shared" si="1"/>
        <v>0</v>
      </c>
      <c r="I20" s="49">
        <f>VLOOKUP(D20,'Holdings Manager'!$C$2:$J$100,8,FALSE)</f>
        <v>50.38</v>
      </c>
      <c r="J20" s="49">
        <f>VLOOKUP(D20,Sheet1!$C$1:$J$100,8,FALSE)</f>
        <v>50.38</v>
      </c>
      <c r="K20" s="42">
        <f t="shared" si="2"/>
        <v>0</v>
      </c>
      <c r="L20" s="49">
        <f>VLOOKUP(D20,'Holdings Manager'!$C$2:$H$100,6,FALSE)</f>
        <v>4595089.68</v>
      </c>
      <c r="M20" s="49">
        <f>VLOOKUP(D20,Sheet1!$C$1:$H$100,6,FALSE)</f>
        <v>4590404.28</v>
      </c>
      <c r="N20" s="42">
        <f t="shared" si="3"/>
        <v>4685.3999999994412</v>
      </c>
      <c r="O20" s="49">
        <f>IFERROR(VLOOKUP(D20,'Accruals Manager'!$B$2:$C$100,2,FALSE),0)</f>
        <v>0</v>
      </c>
      <c r="P20" s="49">
        <v>0</v>
      </c>
      <c r="Q20" s="41">
        <f t="shared" si="0"/>
        <v>0</v>
      </c>
      <c r="R20" s="43" t="s">
        <v>47</v>
      </c>
      <c r="S20" s="43"/>
    </row>
    <row r="21" spans="1:19" x14ac:dyDescent="0.2">
      <c r="A21" s="46">
        <v>44500</v>
      </c>
      <c r="B21" s="40" t="s">
        <v>67</v>
      </c>
      <c r="C21" s="47">
        <f>VLOOKUP(D21,'Holdings Manager'!$C$2:$O$100,13,FALSE)</f>
        <v>41</v>
      </c>
      <c r="D21" s="55" t="s">
        <v>210</v>
      </c>
      <c r="E21" s="55" t="s">
        <v>209</v>
      </c>
      <c r="F21" s="49">
        <f>VLOOKUP(D21,'Holdings Manager'!$C$2:$E$100,3,FALSE)</f>
        <v>2700</v>
      </c>
      <c r="G21" s="49">
        <f>VLOOKUP(D21,Sheet1!$C$1:$E$100,3,FALSE)</f>
        <v>2700</v>
      </c>
      <c r="H21" s="41">
        <f t="shared" si="1"/>
        <v>0</v>
      </c>
      <c r="I21" s="49">
        <f>VLOOKUP(D21,'Holdings Manager'!$C$2:$J$100,8,FALSE)</f>
        <v>319.92</v>
      </c>
      <c r="J21" s="49">
        <f>VLOOKUP(D21,Sheet1!$C$1:$J$100,8,FALSE)</f>
        <v>319.92</v>
      </c>
      <c r="K21" s="42">
        <f t="shared" si="2"/>
        <v>0</v>
      </c>
      <c r="L21" s="49">
        <f>VLOOKUP(D21,'Holdings Manager'!$C$2:$H$100,6,FALSE)</f>
        <v>863784</v>
      </c>
      <c r="M21" s="49">
        <f>VLOOKUP(D21,Sheet1!$C$1:$H$100,6,FALSE)</f>
        <v>863784</v>
      </c>
      <c r="N21" s="42">
        <f t="shared" si="3"/>
        <v>0</v>
      </c>
      <c r="O21" s="49">
        <f>IFERROR(VLOOKUP(D21,'Accruals Manager'!$B$2:$C$100,2,FALSE),0)</f>
        <v>1377</v>
      </c>
      <c r="P21" s="49">
        <v>1377</v>
      </c>
      <c r="Q21" s="41">
        <f t="shared" si="0"/>
        <v>0</v>
      </c>
      <c r="R21" s="43"/>
      <c r="S21" s="43"/>
    </row>
    <row r="22" spans="1:19" ht="12.75" customHeight="1" x14ac:dyDescent="0.2">
      <c r="A22" s="46">
        <v>44500</v>
      </c>
      <c r="B22" s="40" t="s">
        <v>67</v>
      </c>
      <c r="C22" s="47">
        <f>VLOOKUP(D22,'Holdings Manager'!$C$2:$O$100,13,FALSE)</f>
        <v>43</v>
      </c>
      <c r="D22" s="55" t="s">
        <v>217</v>
      </c>
      <c r="E22" s="55" t="s">
        <v>216</v>
      </c>
      <c r="F22" s="49">
        <f>VLOOKUP(D22,'Holdings Manager'!$C$2:$E$100,3,FALSE)</f>
        <v>24000</v>
      </c>
      <c r="G22" s="49">
        <f>VLOOKUP(D22,Sheet1!$C$1:$E$100,3,FALSE)</f>
        <v>24000</v>
      </c>
      <c r="H22" s="41">
        <f t="shared" si="1"/>
        <v>0</v>
      </c>
      <c r="I22" s="49">
        <f>VLOOKUP(D22,'Holdings Manager'!$C$2:$J$100,8,FALSE)</f>
        <v>30.37</v>
      </c>
      <c r="J22" s="49">
        <f>VLOOKUP(D22,Sheet1!$C$1:$J$100,8,FALSE)</f>
        <v>30.37</v>
      </c>
      <c r="K22" s="42">
        <f t="shared" si="2"/>
        <v>0</v>
      </c>
      <c r="L22" s="49">
        <f>VLOOKUP(D22,'Holdings Manager'!$C$2:$H$100,6,FALSE)</f>
        <v>728880</v>
      </c>
      <c r="M22" s="49">
        <f>VLOOKUP(D22,Sheet1!$C$1:$H$100,6,FALSE)</f>
        <v>728880</v>
      </c>
      <c r="N22" s="42">
        <f t="shared" si="3"/>
        <v>0</v>
      </c>
      <c r="O22" s="49">
        <f>IFERROR(VLOOKUP(D22,'Accruals Manager'!$B$2:$C$100,2,FALSE),0)</f>
        <v>0</v>
      </c>
      <c r="P22" s="49">
        <v>0</v>
      </c>
      <c r="Q22" s="41">
        <f t="shared" si="0"/>
        <v>0</v>
      </c>
      <c r="R22" s="43"/>
      <c r="S22" s="43"/>
    </row>
    <row r="23" spans="1:19" ht="12.75" customHeight="1" x14ac:dyDescent="0.2">
      <c r="A23" s="46">
        <v>44500</v>
      </c>
      <c r="B23" s="40" t="s">
        <v>67</v>
      </c>
      <c r="C23" s="47">
        <f>VLOOKUP(D23,'Holdings Manager'!$C$2:$O$100,13,FALSE)</f>
        <v>43</v>
      </c>
      <c r="D23" s="55" t="s">
        <v>257</v>
      </c>
      <c r="E23" s="55" t="s">
        <v>256</v>
      </c>
      <c r="F23" s="49">
        <f>VLOOKUP(D23,'Holdings Manager'!$C$2:$E$100,3,FALSE)</f>
        <v>20000</v>
      </c>
      <c r="G23" s="49">
        <f>VLOOKUP(D23,Sheet1!$C$1:$E$100,3,FALSE)</f>
        <v>20000</v>
      </c>
      <c r="H23" s="41">
        <f t="shared" si="1"/>
        <v>0</v>
      </c>
      <c r="I23" s="49">
        <f>VLOOKUP(D23,'Holdings Manager'!$C$2:$J$100,8,FALSE)</f>
        <v>17.47</v>
      </c>
      <c r="J23" s="49">
        <f>VLOOKUP(D23,Sheet1!$C$1:$J$100,8,FALSE)</f>
        <v>17.47</v>
      </c>
      <c r="K23" s="42">
        <f t="shared" si="2"/>
        <v>0</v>
      </c>
      <c r="L23" s="49">
        <f>VLOOKUP(D23,'Holdings Manager'!$C$2:$H$100,6,FALSE)</f>
        <v>349400</v>
      </c>
      <c r="M23" s="49">
        <f>VLOOKUP(D23,Sheet1!$C$1:$H$100,6,FALSE)</f>
        <v>349400</v>
      </c>
      <c r="N23" s="42">
        <f t="shared" si="3"/>
        <v>0</v>
      </c>
      <c r="O23" s="49">
        <f>IFERROR(VLOOKUP(D23,'Accruals Manager'!$B$2:$C$100,2,FALSE),0)</f>
        <v>0</v>
      </c>
      <c r="P23" s="49">
        <v>0</v>
      </c>
      <c r="Q23" s="41">
        <f t="shared" si="0"/>
        <v>0</v>
      </c>
      <c r="R23" s="43"/>
      <c r="S23" s="43"/>
    </row>
    <row r="24" spans="1:19" x14ac:dyDescent="0.2">
      <c r="A24" s="46">
        <v>44500</v>
      </c>
      <c r="B24" s="40" t="s">
        <v>67</v>
      </c>
      <c r="C24" s="47">
        <f>VLOOKUP(D24,'Holdings Manager'!$C$2:$O$100,13,FALSE)</f>
        <v>41</v>
      </c>
      <c r="D24" s="55" t="s">
        <v>284</v>
      </c>
      <c r="E24" s="55" t="s">
        <v>283</v>
      </c>
      <c r="F24" s="49">
        <f>VLOOKUP(D24,'Holdings Manager'!$C$2:$E$100,3,FALSE)</f>
        <v>48720</v>
      </c>
      <c r="G24" s="49">
        <f>VLOOKUP(D24,Sheet1!$C$1:$E$100,3,FALSE)</f>
        <v>48720</v>
      </c>
      <c r="H24" s="41">
        <f t="shared" si="1"/>
        <v>0</v>
      </c>
      <c r="I24" s="49">
        <f>VLOOKUP(D24,'Holdings Manager'!$C$2:$J$100,8,FALSE)</f>
        <v>30.47</v>
      </c>
      <c r="J24" s="49">
        <f>VLOOKUP(D24,Sheet1!$C$1:$J$100,8,FALSE)</f>
        <v>30.47</v>
      </c>
      <c r="K24" s="42">
        <f t="shared" si="2"/>
        <v>0</v>
      </c>
      <c r="L24" s="49">
        <f>VLOOKUP(D24,'Holdings Manager'!$C$2:$H$100,6,FALSE)</f>
        <v>1484498.4</v>
      </c>
      <c r="M24" s="49">
        <f>VLOOKUP(D24,Sheet1!$C$1:$H$100,6,FALSE)</f>
        <v>1484498.4</v>
      </c>
      <c r="N24" s="42">
        <f t="shared" si="3"/>
        <v>0</v>
      </c>
      <c r="O24" s="49">
        <f>IFERROR(VLOOKUP(D24,'Accruals Manager'!$B$2:$C$100,2,FALSE),0)</f>
        <v>0</v>
      </c>
      <c r="P24" s="49">
        <v>0</v>
      </c>
      <c r="Q24" s="41">
        <f t="shared" si="0"/>
        <v>0</v>
      </c>
      <c r="R24" s="43"/>
      <c r="S24" s="43"/>
    </row>
    <row r="25" spans="1:19" x14ac:dyDescent="0.2">
      <c r="A25" s="46">
        <v>44500</v>
      </c>
      <c r="B25" s="40" t="s">
        <v>67</v>
      </c>
      <c r="C25" s="47">
        <f>VLOOKUP(D25,'Holdings Manager'!$C$2:$O$100,13,FALSE)</f>
        <v>41</v>
      </c>
      <c r="D25" s="55" t="s">
        <v>226</v>
      </c>
      <c r="E25" s="55" t="s">
        <v>225</v>
      </c>
      <c r="F25" s="49">
        <f>VLOOKUP(D25,'Holdings Manager'!$C$2:$E$100,3,FALSE)</f>
        <v>32061</v>
      </c>
      <c r="G25" s="49">
        <f>VLOOKUP(D25,Sheet1!$C$1:$E$100,3,FALSE)</f>
        <v>32061</v>
      </c>
      <c r="H25" s="41">
        <f t="shared" si="1"/>
        <v>0</v>
      </c>
      <c r="I25" s="49">
        <f>VLOOKUP(D25,'Holdings Manager'!$C$2:$J$100,8,FALSE)</f>
        <v>89.39</v>
      </c>
      <c r="J25" s="49">
        <f>VLOOKUP(D25,Sheet1!$C$1:$J$100,8,FALSE)</f>
        <v>89.39</v>
      </c>
      <c r="K25" s="42">
        <f t="shared" si="2"/>
        <v>0</v>
      </c>
      <c r="L25" s="49">
        <f>VLOOKUP(D25,'Holdings Manager'!$C$2:$H$100,6,FALSE)</f>
        <v>2865932.79</v>
      </c>
      <c r="M25" s="49">
        <f>VLOOKUP(D25,Sheet1!$C$1:$H$100,6,FALSE)</f>
        <v>2865932.79</v>
      </c>
      <c r="N25" s="42">
        <f t="shared" si="3"/>
        <v>0</v>
      </c>
      <c r="O25" s="49">
        <f>IFERROR(VLOOKUP(D25,'Accruals Manager'!$B$2:$C$100,2,FALSE),0)</f>
        <v>0</v>
      </c>
      <c r="P25" s="49">
        <v>0</v>
      </c>
      <c r="Q25" s="41">
        <f t="shared" si="0"/>
        <v>0</v>
      </c>
      <c r="R25" s="43"/>
      <c r="S25" s="43"/>
    </row>
    <row r="26" spans="1:19" x14ac:dyDescent="0.2">
      <c r="A26" s="46">
        <v>44500</v>
      </c>
      <c r="B26" s="40" t="s">
        <v>67</v>
      </c>
      <c r="C26" s="47">
        <f>VLOOKUP(D26,'Holdings Manager'!$C$2:$O$100,13,FALSE)</f>
        <v>43</v>
      </c>
      <c r="D26" s="55" t="s">
        <v>245</v>
      </c>
      <c r="E26" s="55" t="s">
        <v>244</v>
      </c>
      <c r="F26" s="49">
        <f>VLOOKUP(D26,'Holdings Manager'!$C$2:$E$100,3,FALSE)</f>
        <v>29302</v>
      </c>
      <c r="G26" s="49">
        <f>VLOOKUP(D26,Sheet1!$C$1:$E$100,3,FALSE)</f>
        <v>29302</v>
      </c>
      <c r="H26" s="41">
        <f t="shared" si="1"/>
        <v>0</v>
      </c>
      <c r="I26" s="49">
        <f>VLOOKUP(D26,'Holdings Manager'!$C$2:$J$100,8,FALSE)</f>
        <v>70.87</v>
      </c>
      <c r="J26" s="49">
        <f>VLOOKUP(D26,Sheet1!$C$1:$J$100,8,FALSE)</f>
        <v>70.87</v>
      </c>
      <c r="K26" s="42">
        <f t="shared" si="2"/>
        <v>0</v>
      </c>
      <c r="L26" s="49">
        <f>VLOOKUP(D26,'Holdings Manager'!$C$2:$H$100,6,FALSE)</f>
        <v>2076632.74</v>
      </c>
      <c r="M26" s="49">
        <f>VLOOKUP(D26,Sheet1!$C$1:$H$100,6,FALSE)</f>
        <v>2076632.74</v>
      </c>
      <c r="N26" s="42">
        <f t="shared" si="3"/>
        <v>0</v>
      </c>
      <c r="O26" s="49">
        <f>IFERROR(VLOOKUP(D26,'Accruals Manager'!$B$2:$C$100,2,FALSE),0)</f>
        <v>0</v>
      </c>
      <c r="P26" s="49">
        <v>0</v>
      </c>
      <c r="Q26" s="41">
        <f t="shared" si="0"/>
        <v>0</v>
      </c>
      <c r="R26" s="43"/>
      <c r="S26" s="43"/>
    </row>
    <row r="27" spans="1:19" x14ac:dyDescent="0.2">
      <c r="A27" s="46">
        <v>44500</v>
      </c>
      <c r="B27" s="40" t="s">
        <v>67</v>
      </c>
      <c r="C27" s="47">
        <f>VLOOKUP(D27,'Holdings Manager'!$C$2:$O$100,13,FALSE)</f>
        <v>43</v>
      </c>
      <c r="D27" s="55" t="s">
        <v>276</v>
      </c>
      <c r="E27" s="55">
        <v>846517100</v>
      </c>
      <c r="F27" s="49">
        <f>VLOOKUP(D27,'Holdings Manager'!$C$2:$E$100,3,FALSE)</f>
        <v>30000</v>
      </c>
      <c r="G27" s="49">
        <f>VLOOKUP(D27,Sheet1!$C$1:$E$100,3,FALSE)</f>
        <v>30000</v>
      </c>
      <c r="H27" s="41">
        <f t="shared" si="1"/>
        <v>0</v>
      </c>
      <c r="I27" s="49">
        <f>VLOOKUP(D27,'Holdings Manager'!$C$2:$J$100,8,FALSE)</f>
        <v>2.65</v>
      </c>
      <c r="J27" s="49">
        <f>VLOOKUP(D27,Sheet1!$C$1:$J$100,8,FALSE)</f>
        <v>2.65</v>
      </c>
      <c r="K27" s="42">
        <f t="shared" si="2"/>
        <v>0</v>
      </c>
      <c r="L27" s="49">
        <f>VLOOKUP(D27,'Holdings Manager'!$C$2:$H$100,6,FALSE)</f>
        <v>79500</v>
      </c>
      <c r="M27" s="49">
        <f>VLOOKUP(D27,Sheet1!$C$1:$H$100,6,FALSE)</f>
        <v>79500</v>
      </c>
      <c r="N27" s="42">
        <f t="shared" si="3"/>
        <v>0</v>
      </c>
      <c r="O27" s="49">
        <f>IFERROR(VLOOKUP(D27,'Accruals Manager'!$B$2:$C$100,2,FALSE),0)</f>
        <v>0</v>
      </c>
      <c r="P27" s="49">
        <v>0</v>
      </c>
      <c r="Q27" s="41">
        <f t="shared" si="0"/>
        <v>0</v>
      </c>
      <c r="R27" s="43"/>
      <c r="S27" s="43"/>
    </row>
    <row r="28" spans="1:19" x14ac:dyDescent="0.2">
      <c r="A28" s="46">
        <v>44500</v>
      </c>
      <c r="B28" s="40" t="s">
        <v>67</v>
      </c>
      <c r="C28" s="47">
        <f>VLOOKUP(D28,'Holdings Manager'!$C$2:$O$100,13,FALSE)</f>
        <v>41</v>
      </c>
      <c r="D28" s="55" t="s">
        <v>248</v>
      </c>
      <c r="E28" s="55" t="s">
        <v>247</v>
      </c>
      <c r="F28" s="49">
        <f>VLOOKUP(D28,'Holdings Manager'!$C$2:$E$100,3,FALSE)</f>
        <v>13426</v>
      </c>
      <c r="G28" s="49">
        <f>VLOOKUP(D28,Sheet1!$C$1:$E$100,3,FALSE)</f>
        <v>13426</v>
      </c>
      <c r="H28" s="41">
        <f t="shared" si="1"/>
        <v>0</v>
      </c>
      <c r="I28" s="49">
        <f>VLOOKUP(D28,'Holdings Manager'!$C$2:$J$100,8,FALSE)</f>
        <v>286.77</v>
      </c>
      <c r="J28" s="49">
        <f>VLOOKUP(D28,Sheet1!$C$1:$J$100,8,FALSE)</f>
        <v>286.77</v>
      </c>
      <c r="K28" s="42">
        <f t="shared" si="2"/>
        <v>0</v>
      </c>
      <c r="L28" s="49">
        <f>VLOOKUP(D28,'Holdings Manager'!$C$2:$H$100,6,FALSE)</f>
        <v>3850174.02</v>
      </c>
      <c r="M28" s="49">
        <f>VLOOKUP(D28,Sheet1!$C$1:$H$100,6,FALSE)</f>
        <v>3850174.02</v>
      </c>
      <c r="N28" s="42">
        <f t="shared" si="3"/>
        <v>0</v>
      </c>
      <c r="O28" s="49">
        <f>IFERROR(VLOOKUP(D28,'Accruals Manager'!$B$2:$C$100,2,FALSE),0)</f>
        <v>0</v>
      </c>
      <c r="P28" s="49">
        <v>0</v>
      </c>
      <c r="Q28" s="41">
        <f t="shared" si="0"/>
        <v>0</v>
      </c>
      <c r="R28" s="43"/>
      <c r="S28" s="43"/>
    </row>
    <row r="29" spans="1:19" x14ac:dyDescent="0.2">
      <c r="A29" s="46">
        <v>44500</v>
      </c>
      <c r="B29" s="40" t="s">
        <v>67</v>
      </c>
      <c r="C29" s="47">
        <f>VLOOKUP(D29,'Holdings Manager'!$C$2:$O$100,13,FALSE)</f>
        <v>43</v>
      </c>
      <c r="D29" s="55" t="s">
        <v>214</v>
      </c>
      <c r="E29" s="55" t="s">
        <v>213</v>
      </c>
      <c r="F29" s="49">
        <f>VLOOKUP(D29,'Holdings Manager'!$C$2:$E$100,3,FALSE)</f>
        <v>900</v>
      </c>
      <c r="G29" s="49">
        <f>VLOOKUP(D29,Sheet1!$C$1:$E$100,3,FALSE)</f>
        <v>900</v>
      </c>
      <c r="H29" s="41">
        <f t="shared" si="1"/>
        <v>0</v>
      </c>
      <c r="I29" s="49">
        <f>VLOOKUP(D29,'Holdings Manager'!$C$2:$J$100,8,FALSE)</f>
        <v>812.88</v>
      </c>
      <c r="J29" s="49">
        <f>VLOOKUP(D29,Sheet1!$C$1:$J$100,8,FALSE)</f>
        <v>812.88</v>
      </c>
      <c r="K29" s="42">
        <f t="shared" si="2"/>
        <v>0</v>
      </c>
      <c r="L29" s="49">
        <f>VLOOKUP(D29,'Holdings Manager'!$C$2:$H$100,6,FALSE)</f>
        <v>731592</v>
      </c>
      <c r="M29" s="49">
        <f>VLOOKUP(D29,Sheet1!$C$1:$H$100,6,FALSE)</f>
        <v>731592</v>
      </c>
      <c r="N29" s="42">
        <f t="shared" si="3"/>
        <v>0</v>
      </c>
      <c r="O29" s="49">
        <f>IFERROR(VLOOKUP(D29,'Accruals Manager'!$B$2:$C$100,2,FALSE),0)</f>
        <v>0</v>
      </c>
      <c r="P29" s="49">
        <v>0</v>
      </c>
      <c r="Q29" s="41">
        <f t="shared" si="0"/>
        <v>0</v>
      </c>
      <c r="R29" s="43"/>
      <c r="S29" s="43"/>
    </row>
    <row r="30" spans="1:19" x14ac:dyDescent="0.2">
      <c r="A30" s="46">
        <v>44500</v>
      </c>
      <c r="B30" s="40" t="s">
        <v>67</v>
      </c>
      <c r="C30" s="47">
        <f>VLOOKUP(D30,'Holdings Manager'!$C$2:$O$100,13,FALSE)</f>
        <v>43</v>
      </c>
      <c r="D30" s="55" t="s">
        <v>242</v>
      </c>
      <c r="E30" s="55">
        <v>398438408</v>
      </c>
      <c r="F30" s="49">
        <f>VLOOKUP(D30,'Holdings Manager'!$C$2:$E$100,3,FALSE)</f>
        <v>63170</v>
      </c>
      <c r="G30" s="49">
        <f>VLOOKUP(D30,Sheet1!$C$1:$E$100,3,FALSE)</f>
        <v>63170</v>
      </c>
      <c r="H30" s="41">
        <f t="shared" si="1"/>
        <v>0</v>
      </c>
      <c r="I30" s="49">
        <f>VLOOKUP(D30,'Holdings Manager'!$C$2:$J$100,8,FALSE)</f>
        <v>13.11</v>
      </c>
      <c r="J30" s="49">
        <f>VLOOKUP(D30,Sheet1!$C$1:$J$100,8,FALSE)</f>
        <v>13.11</v>
      </c>
      <c r="K30" s="42">
        <f t="shared" si="2"/>
        <v>0</v>
      </c>
      <c r="L30" s="49">
        <f>VLOOKUP(D30,'Holdings Manager'!$C$2:$H$100,6,FALSE)</f>
        <v>828158.7</v>
      </c>
      <c r="M30" s="49">
        <f>VLOOKUP(D30,Sheet1!$C$1:$H$100,6,FALSE)</f>
        <v>828158.7</v>
      </c>
      <c r="N30" s="42">
        <f t="shared" si="3"/>
        <v>0</v>
      </c>
      <c r="O30" s="49">
        <f>IFERROR(VLOOKUP(D30,'Accruals Manager'!$B$2:$C$100,2,FALSE),0)</f>
        <v>0</v>
      </c>
      <c r="P30" s="49">
        <v>0</v>
      </c>
      <c r="Q30" s="41">
        <f t="shared" si="0"/>
        <v>0</v>
      </c>
      <c r="R30" s="43"/>
      <c r="S30" s="43"/>
    </row>
    <row r="31" spans="1:19" x14ac:dyDescent="0.2">
      <c r="A31" s="46">
        <v>44500</v>
      </c>
      <c r="B31" s="40" t="s">
        <v>67</v>
      </c>
      <c r="C31" s="47">
        <f>VLOOKUP(D31,'Holdings Manager'!$C$2:$O$100,13,FALSE)</f>
        <v>41</v>
      </c>
      <c r="D31" s="55" t="s">
        <v>309</v>
      </c>
      <c r="E31" s="55" t="s">
        <v>382</v>
      </c>
      <c r="F31" s="49">
        <f>VLOOKUP(D31,'Holdings Manager'!$C$2:$E$100,3,FALSE)</f>
        <v>85744</v>
      </c>
      <c r="G31" s="49">
        <f>VLOOKUP(D31,Sheet1!$C$1:$E$100,3,FALSE)</f>
        <v>85744</v>
      </c>
      <c r="H31" s="41">
        <f t="shared" si="1"/>
        <v>0</v>
      </c>
      <c r="I31" s="49">
        <f>VLOOKUP(D31,'Holdings Manager'!$C$2:$J$100,8,FALSE)</f>
        <v>11.52</v>
      </c>
      <c r="J31" s="49">
        <f>VLOOKUP(D31,Sheet1!$C$1:$J$100,8,FALSE)</f>
        <v>11.52</v>
      </c>
      <c r="K31" s="42">
        <f t="shared" si="2"/>
        <v>0</v>
      </c>
      <c r="L31" s="49">
        <f>VLOOKUP(D31,'Holdings Manager'!$C$2:$H$100,6,FALSE)</f>
        <v>741914.51</v>
      </c>
      <c r="M31" s="49">
        <f>VLOOKUP(D31,Sheet1!$C$1:$H$100,6,FALSE)</f>
        <v>742908.3</v>
      </c>
      <c r="N31" s="42">
        <f t="shared" si="3"/>
        <v>-993.79000000003725</v>
      </c>
      <c r="O31" s="49">
        <f>IFERROR(VLOOKUP(D31,'Accruals Manager'!$B$2:$C$100,2,FALSE),0)</f>
        <v>0</v>
      </c>
      <c r="P31" s="49">
        <v>0</v>
      </c>
      <c r="Q31" s="41">
        <f t="shared" si="0"/>
        <v>0</v>
      </c>
      <c r="R31" s="43" t="s">
        <v>47</v>
      </c>
      <c r="S31" s="43"/>
    </row>
    <row r="32" spans="1:19" x14ac:dyDescent="0.2">
      <c r="A32" s="46">
        <v>44500</v>
      </c>
      <c r="B32" s="40" t="s">
        <v>67</v>
      </c>
      <c r="C32" s="47">
        <f>VLOOKUP(D32,'Holdings Manager'!$C$2:$O$100,13,FALSE)</f>
        <v>43</v>
      </c>
      <c r="D32" s="55" t="s">
        <v>254</v>
      </c>
      <c r="E32" s="55" t="s">
        <v>253</v>
      </c>
      <c r="F32" s="49">
        <f>VLOOKUP(D32,'Holdings Manager'!$C$2:$E$100,3,FALSE)</f>
        <v>12688</v>
      </c>
      <c r="G32" s="49">
        <f>VLOOKUP(D32,Sheet1!$C$1:$E$100,3,FALSE)</f>
        <v>12688</v>
      </c>
      <c r="H32" s="41">
        <f t="shared" si="1"/>
        <v>0</v>
      </c>
      <c r="I32" s="49">
        <f>VLOOKUP(D32,'Holdings Manager'!$C$2:$J$100,8,FALSE)</f>
        <v>14.42</v>
      </c>
      <c r="J32" s="49">
        <f>VLOOKUP(D32,Sheet1!$C$1:$J$100,8,FALSE)</f>
        <v>14.42</v>
      </c>
      <c r="K32" s="42">
        <f t="shared" si="2"/>
        <v>0</v>
      </c>
      <c r="L32" s="49">
        <f>VLOOKUP(D32,'Holdings Manager'!$C$2:$H$100,6,FALSE)</f>
        <v>182960.96</v>
      </c>
      <c r="M32" s="49">
        <f>VLOOKUP(D32,Sheet1!$C$1:$H$100,6,FALSE)</f>
        <v>182960.96</v>
      </c>
      <c r="N32" s="42">
        <f t="shared" si="3"/>
        <v>0</v>
      </c>
      <c r="O32" s="49">
        <f>IFERROR(VLOOKUP(D32,'Accruals Manager'!$B$2:$C$100,2,FALSE),0)</f>
        <v>0</v>
      </c>
      <c r="P32" s="49">
        <v>0</v>
      </c>
      <c r="Q32" s="41">
        <f t="shared" si="0"/>
        <v>0</v>
      </c>
      <c r="R32" s="43"/>
      <c r="S32" s="43"/>
    </row>
    <row r="33" spans="1:19" x14ac:dyDescent="0.2">
      <c r="A33" s="46">
        <v>44500</v>
      </c>
      <c r="B33" s="40" t="s">
        <v>67</v>
      </c>
      <c r="C33" s="47">
        <f>VLOOKUP(D33,'Holdings Manager'!$C$2:$O$100,13,FALSE)</f>
        <v>41</v>
      </c>
      <c r="D33" s="55" t="s">
        <v>303</v>
      </c>
      <c r="E33" s="55" t="s">
        <v>354</v>
      </c>
      <c r="F33" s="49">
        <f>VLOOKUP(D33,'Holdings Manager'!$C$2:$E$100,3,FALSE)</f>
        <v>31384</v>
      </c>
      <c r="G33" s="49">
        <f>VLOOKUP(D33,Sheet1!$C$1:$E$100,3,FALSE)</f>
        <v>31384</v>
      </c>
      <c r="H33" s="41">
        <f t="shared" si="1"/>
        <v>0</v>
      </c>
      <c r="I33" s="49">
        <f>VLOOKUP(D33,'Holdings Manager'!$C$2:$J$100,8,FALSE)</f>
        <v>66.180000000000007</v>
      </c>
      <c r="J33" s="49">
        <f>VLOOKUP(D33,Sheet1!$C$1:$J$100,8,FALSE)</f>
        <v>66.180000000000007</v>
      </c>
      <c r="K33" s="42">
        <f t="shared" si="2"/>
        <v>0</v>
      </c>
      <c r="L33" s="49">
        <f>VLOOKUP(D33,'Holdings Manager'!$C$2:$H$100,6,FALSE)</f>
        <v>2273043.09</v>
      </c>
      <c r="M33" s="49">
        <f>VLOOKUP(D33,Sheet1!$C$1:$H$100,6,FALSE)</f>
        <v>2268450.33</v>
      </c>
      <c r="N33" s="42">
        <f t="shared" si="3"/>
        <v>4592.7599999997765</v>
      </c>
      <c r="O33" s="49">
        <f>IFERROR(VLOOKUP(D33,'Accruals Manager'!$B$2:$C$100,2,FALSE),0)</f>
        <v>0</v>
      </c>
      <c r="P33" s="49">
        <v>0</v>
      </c>
      <c r="Q33" s="41">
        <f t="shared" si="0"/>
        <v>0</v>
      </c>
      <c r="R33" s="43" t="s">
        <v>47</v>
      </c>
      <c r="S33" s="43"/>
    </row>
    <row r="34" spans="1:19" x14ac:dyDescent="0.2">
      <c r="A34" s="46">
        <v>44500</v>
      </c>
      <c r="B34" s="40" t="s">
        <v>67</v>
      </c>
      <c r="C34" s="47">
        <f>VLOOKUP(D34,'Holdings Manager'!$C$2:$O$100,13,FALSE)</f>
        <v>41</v>
      </c>
      <c r="D34" s="55" t="s">
        <v>319</v>
      </c>
      <c r="E34" s="55" t="s">
        <v>351</v>
      </c>
      <c r="F34" s="49">
        <f>VLOOKUP(D34,'Holdings Manager'!$C$2:$E$100,3,FALSE)</f>
        <v>43307</v>
      </c>
      <c r="G34" s="49">
        <f>VLOOKUP(D34,Sheet1!$C$1:$E$100,3,FALSE)</f>
        <v>43307</v>
      </c>
      <c r="H34" s="41">
        <f t="shared" si="1"/>
        <v>0</v>
      </c>
      <c r="I34" s="49">
        <f>VLOOKUP(D34,'Holdings Manager'!$C$2:$J$100,8,FALSE)</f>
        <v>13.555</v>
      </c>
      <c r="J34" s="49">
        <f>VLOOKUP(D34,Sheet1!$C$1:$J$100,8,FALSE)</f>
        <v>13.55</v>
      </c>
      <c r="K34" s="42">
        <f t="shared" si="2"/>
        <v>4.9999999999990052E-3</v>
      </c>
      <c r="L34" s="49">
        <f>VLOOKUP(D34,'Holdings Manager'!$C$2:$H$100,6,FALSE)</f>
        <v>804666.02</v>
      </c>
      <c r="M34" s="49">
        <f>VLOOKUP(D34,Sheet1!$C$1:$H$100,6,FALSE)</f>
        <v>803705.35</v>
      </c>
      <c r="N34" s="42">
        <f t="shared" si="3"/>
        <v>960.67000000004191</v>
      </c>
      <c r="O34" s="49">
        <f>IFERROR(VLOOKUP(D34,'Accruals Manager'!$B$2:$C$100,2,FALSE),0)</f>
        <v>15561.63</v>
      </c>
      <c r="P34" s="49">
        <v>15561.63</v>
      </c>
      <c r="Q34" s="41">
        <f t="shared" si="0"/>
        <v>0</v>
      </c>
      <c r="R34" s="43" t="s">
        <v>47</v>
      </c>
      <c r="S34" s="43"/>
    </row>
    <row r="35" spans="1:19" x14ac:dyDescent="0.2">
      <c r="A35" s="46">
        <v>44500</v>
      </c>
      <c r="B35" s="40" t="s">
        <v>67</v>
      </c>
      <c r="C35" s="47">
        <f>VLOOKUP(D35,'Holdings Manager'!$C$2:$O$100,13,FALSE)</f>
        <v>41</v>
      </c>
      <c r="D35" s="55" t="s">
        <v>291</v>
      </c>
      <c r="E35" s="55" t="s">
        <v>349</v>
      </c>
      <c r="F35" s="49">
        <f>VLOOKUP(D35,'Holdings Manager'!$C$2:$E$100,3,FALSE)</f>
        <v>29538</v>
      </c>
      <c r="G35" s="49">
        <f>VLOOKUP(D35,Sheet1!$C$1:$E$100,3,FALSE)</f>
        <v>29538</v>
      </c>
      <c r="H35" s="41">
        <f t="shared" si="1"/>
        <v>0</v>
      </c>
      <c r="I35" s="49">
        <f>VLOOKUP(D35,'Holdings Manager'!$C$2:$J$100,8,FALSE)</f>
        <v>119.55</v>
      </c>
      <c r="J35" s="49">
        <f>VLOOKUP(D35,Sheet1!$C$1:$J$100,8,FALSE)</f>
        <v>119.55</v>
      </c>
      <c r="K35" s="42">
        <f t="shared" si="2"/>
        <v>0</v>
      </c>
      <c r="L35" s="49">
        <f>VLOOKUP(D35,'Holdings Manager'!$C$2:$H$100,6,FALSE)</f>
        <v>4086557.51</v>
      </c>
      <c r="M35" s="49">
        <f>VLOOKUP(D35,Sheet1!$C$1:$H$100,6,FALSE)</f>
        <v>4082390.64</v>
      </c>
      <c r="N35" s="42">
        <f t="shared" si="3"/>
        <v>4166.8699999996461</v>
      </c>
      <c r="O35" s="49">
        <f>IFERROR(VLOOKUP(D35,'Accruals Manager'!$B$2:$C$100,2,FALSE),0)</f>
        <v>0</v>
      </c>
      <c r="P35" s="49">
        <v>0</v>
      </c>
      <c r="Q35" s="41">
        <f t="shared" si="0"/>
        <v>0</v>
      </c>
      <c r="R35" s="43" t="s">
        <v>47</v>
      </c>
      <c r="S35" s="43"/>
    </row>
    <row r="36" spans="1:19" x14ac:dyDescent="0.2">
      <c r="A36" s="46">
        <v>44500</v>
      </c>
      <c r="B36" s="40" t="s">
        <v>67</v>
      </c>
      <c r="C36" s="47">
        <f>VLOOKUP(D36,'Holdings Manager'!$C$2:$O$100,13,FALSE)</f>
        <v>41</v>
      </c>
      <c r="D36" s="55" t="s">
        <v>220</v>
      </c>
      <c r="E36" s="55" t="s">
        <v>219</v>
      </c>
      <c r="F36" s="49">
        <f>VLOOKUP(D36,'Holdings Manager'!$C$2:$E$100,3,FALSE)</f>
        <v>51580</v>
      </c>
      <c r="G36" s="49">
        <f>VLOOKUP(D36,Sheet1!$C$1:$E$100,3,FALSE)</f>
        <v>51580</v>
      </c>
      <c r="H36" s="41">
        <f t="shared" si="1"/>
        <v>0</v>
      </c>
      <c r="I36" s="49">
        <f>VLOOKUP(D36,'Holdings Manager'!$C$2:$J$100,8,FALSE)</f>
        <v>59.04</v>
      </c>
      <c r="J36" s="49">
        <f>VLOOKUP(D36,Sheet1!$C$1:$J$100,8,FALSE)</f>
        <v>59.04</v>
      </c>
      <c r="K36" s="42">
        <f t="shared" si="2"/>
        <v>0</v>
      </c>
      <c r="L36" s="49">
        <f>VLOOKUP(D36,'Holdings Manager'!$C$2:$H$100,6,FALSE)</f>
        <v>3045283.2</v>
      </c>
      <c r="M36" s="49">
        <f>VLOOKUP(D36,Sheet1!$C$1:$H$100,6,FALSE)</f>
        <v>3045283.2</v>
      </c>
      <c r="N36" s="42">
        <f t="shared" si="3"/>
        <v>0</v>
      </c>
      <c r="O36" s="49">
        <f>IFERROR(VLOOKUP(D36,'Accruals Manager'!$B$2:$C$100,2,FALSE),0)</f>
        <v>0</v>
      </c>
      <c r="P36" s="49">
        <v>0</v>
      </c>
      <c r="Q36" s="41">
        <f t="shared" si="0"/>
        <v>0</v>
      </c>
      <c r="R36" s="43"/>
      <c r="S36" s="43"/>
    </row>
    <row r="37" spans="1:19" x14ac:dyDescent="0.2">
      <c r="A37" s="46">
        <v>44500</v>
      </c>
      <c r="B37" s="40" t="s">
        <v>67</v>
      </c>
      <c r="C37" s="47">
        <f>VLOOKUP(D37,'Holdings Manager'!$C$2:$O$100,13,FALSE)</f>
        <v>43</v>
      </c>
      <c r="D37" s="55" t="s">
        <v>237</v>
      </c>
      <c r="E37" s="55" t="s">
        <v>236</v>
      </c>
      <c r="F37" s="49">
        <f>VLOOKUP(D37,'Holdings Manager'!$C$2:$E$100,3,FALSE)</f>
        <v>29000</v>
      </c>
      <c r="G37" s="49">
        <f>VLOOKUP(D37,Sheet1!$C$1:$E$100,3,FALSE)</f>
        <v>29000</v>
      </c>
      <c r="H37" s="41">
        <f t="shared" si="1"/>
        <v>0</v>
      </c>
      <c r="I37" s="49">
        <f>VLOOKUP(D37,'Holdings Manager'!$C$2:$J$100,8,FALSE)</f>
        <v>45.99</v>
      </c>
      <c r="J37" s="49">
        <f>VLOOKUP(D37,Sheet1!$C$1:$J$100,8,FALSE)</f>
        <v>45.99</v>
      </c>
      <c r="K37" s="42">
        <f t="shared" si="2"/>
        <v>0</v>
      </c>
      <c r="L37" s="49">
        <f>VLOOKUP(D37,'Holdings Manager'!$C$2:$H$100,6,FALSE)</f>
        <v>1333710</v>
      </c>
      <c r="M37" s="49">
        <f>VLOOKUP(D37,Sheet1!$C$1:$H$100,6,FALSE)</f>
        <v>1333710</v>
      </c>
      <c r="N37" s="42">
        <f t="shared" si="3"/>
        <v>0</v>
      </c>
      <c r="O37" s="49">
        <f>IFERROR(VLOOKUP(D37,'Accruals Manager'!$B$2:$C$100,2,FALSE),0)</f>
        <v>0</v>
      </c>
      <c r="P37" s="49">
        <v>0</v>
      </c>
      <c r="Q37" s="41">
        <f t="shared" si="0"/>
        <v>0</v>
      </c>
      <c r="R37" s="43"/>
      <c r="S37" s="43"/>
    </row>
    <row r="38" spans="1:19" x14ac:dyDescent="0.2">
      <c r="A38" s="46">
        <v>44500</v>
      </c>
      <c r="B38" s="40" t="s">
        <v>67</v>
      </c>
      <c r="C38" s="47">
        <f>VLOOKUP(D38,'Holdings Manager'!$C$2:$O$100,13,FALSE)</f>
        <v>41</v>
      </c>
      <c r="D38" s="55" t="s">
        <v>261</v>
      </c>
      <c r="E38" s="55" t="s">
        <v>260</v>
      </c>
      <c r="F38" s="49">
        <f>VLOOKUP(D38,'Holdings Manager'!$C$2:$E$100,3,FALSE)</f>
        <v>29590</v>
      </c>
      <c r="G38" s="49">
        <f>VLOOKUP(D38,Sheet1!$C$1:$E$100,3,FALSE)</f>
        <v>29590</v>
      </c>
      <c r="H38" s="41">
        <f t="shared" si="1"/>
        <v>0</v>
      </c>
      <c r="I38" s="49">
        <f>VLOOKUP(D38,'Holdings Manager'!$C$2:$J$100,8,FALSE)</f>
        <v>83.03</v>
      </c>
      <c r="J38" s="49">
        <f>VLOOKUP(D38,Sheet1!$C$1:$J$100,8,FALSE)</f>
        <v>83.03</v>
      </c>
      <c r="K38" s="42">
        <f t="shared" si="2"/>
        <v>0</v>
      </c>
      <c r="L38" s="49">
        <f>VLOOKUP(D38,'Holdings Manager'!$C$2:$H$100,6,FALSE)</f>
        <v>2456857.7000000002</v>
      </c>
      <c r="M38" s="49">
        <f>VLOOKUP(D38,Sheet1!$C$1:$H$100,6,FALSE)</f>
        <v>2456857.7000000002</v>
      </c>
      <c r="N38" s="42">
        <f t="shared" si="3"/>
        <v>0</v>
      </c>
      <c r="O38" s="49">
        <f>IFERROR(VLOOKUP(D38,'Accruals Manager'!$B$2:$C$100,2,FALSE),0)</f>
        <v>0</v>
      </c>
      <c r="P38" s="49">
        <v>0</v>
      </c>
      <c r="Q38" s="41">
        <f t="shared" si="0"/>
        <v>0</v>
      </c>
      <c r="R38" s="43"/>
      <c r="S38" s="43"/>
    </row>
    <row r="39" spans="1:19" x14ac:dyDescent="0.2">
      <c r="A39" s="46">
        <v>44500</v>
      </c>
      <c r="B39" s="40" t="s">
        <v>67</v>
      </c>
      <c r="C39" s="47">
        <f>VLOOKUP(D39,'Holdings Manager'!$C$2:$O$100,13,FALSE)</f>
        <v>41</v>
      </c>
      <c r="D39" s="55" t="s">
        <v>316</v>
      </c>
      <c r="E39" s="55" t="s">
        <v>390</v>
      </c>
      <c r="F39" s="49">
        <f>VLOOKUP(D39,'Holdings Manager'!$C$2:$E$100,3,FALSE)</f>
        <v>27563</v>
      </c>
      <c r="G39" s="49">
        <f>VLOOKUP(D39,Sheet1!$C$1:$E$100,3,FALSE)</f>
        <v>27563</v>
      </c>
      <c r="H39" s="41">
        <f t="shared" si="1"/>
        <v>0</v>
      </c>
      <c r="I39" s="49">
        <f>VLOOKUP(D39,'Holdings Manager'!$C$2:$J$100,8,FALSE)</f>
        <v>71</v>
      </c>
      <c r="J39" s="49">
        <f>VLOOKUP(D39,Sheet1!$C$1:$J$100,8,FALSE)</f>
        <v>71</v>
      </c>
      <c r="K39" s="42">
        <f t="shared" si="2"/>
        <v>0</v>
      </c>
      <c r="L39" s="49">
        <f>VLOOKUP(D39,'Holdings Manager'!$C$2:$H$100,6,FALSE)</f>
        <v>2682519.38</v>
      </c>
      <c r="M39" s="49">
        <f>VLOOKUP(D39,Sheet1!$C$1:$H$100,6,FALSE)</f>
        <v>2679316.81</v>
      </c>
      <c r="N39" s="42">
        <f t="shared" si="3"/>
        <v>3202.5699999998324</v>
      </c>
      <c r="O39" s="49">
        <f>IFERROR(VLOOKUP(D39,'Accruals Manager'!$B$2:$C$100,2,FALSE),0)</f>
        <v>0</v>
      </c>
      <c r="P39" s="49">
        <v>0</v>
      </c>
      <c r="Q39" s="41">
        <f t="shared" si="0"/>
        <v>0</v>
      </c>
      <c r="R39" s="43" t="s">
        <v>47</v>
      </c>
      <c r="S39" s="43"/>
    </row>
    <row r="40" spans="1:19" x14ac:dyDescent="0.2">
      <c r="A40" s="46">
        <v>44500</v>
      </c>
      <c r="B40" s="40" t="s">
        <v>67</v>
      </c>
      <c r="C40" s="47">
        <f>VLOOKUP(D40,'Holdings Manager'!$C$2:$O$100,13,FALSE)</f>
        <v>41</v>
      </c>
      <c r="D40" s="55" t="s">
        <v>313</v>
      </c>
      <c r="E40" s="55" t="s">
        <v>392</v>
      </c>
      <c r="F40" s="49">
        <f>VLOOKUP(D40,'Holdings Manager'!$C$2:$E$100,3,FALSE)</f>
        <v>57104</v>
      </c>
      <c r="G40" s="49">
        <f>VLOOKUP(D40,Sheet1!$C$1:$E$100,3,FALSE)</f>
        <v>57104</v>
      </c>
      <c r="H40" s="41">
        <f t="shared" si="1"/>
        <v>0</v>
      </c>
      <c r="I40" s="49">
        <f>VLOOKUP(D40,'Holdings Manager'!$C$2:$J$100,8,FALSE)</f>
        <v>27.02</v>
      </c>
      <c r="J40" s="49">
        <f>VLOOKUP(D40,Sheet1!$C$1:$J$100,8,FALSE)</f>
        <v>27.02</v>
      </c>
      <c r="K40" s="42">
        <f t="shared" si="2"/>
        <v>0</v>
      </c>
      <c r="L40" s="49">
        <f>VLOOKUP(D40,'Holdings Manager'!$C$2:$H$100,6,FALSE)</f>
        <v>2114997.75</v>
      </c>
      <c r="M40" s="49">
        <f>VLOOKUP(D40,Sheet1!$C$1:$H$100,6,FALSE)</f>
        <v>2112472.73</v>
      </c>
      <c r="N40" s="42">
        <f t="shared" si="3"/>
        <v>2525.0200000000186</v>
      </c>
      <c r="O40" s="49">
        <f>IFERROR(VLOOKUP(D40,'Accruals Manager'!$B$2:$C$100,2,FALSE),0)</f>
        <v>0</v>
      </c>
      <c r="P40" s="49">
        <v>0</v>
      </c>
      <c r="Q40" s="41">
        <f t="shared" si="0"/>
        <v>0</v>
      </c>
      <c r="R40" s="43" t="s">
        <v>47</v>
      </c>
      <c r="S40" s="43"/>
    </row>
    <row r="41" spans="1:19" x14ac:dyDescent="0.2">
      <c r="A41" s="46">
        <v>44500</v>
      </c>
      <c r="B41" s="40" t="s">
        <v>67</v>
      </c>
      <c r="C41" s="47">
        <f>VLOOKUP(D41,'Holdings Manager'!$C$2:$O$100,13,FALSE)</f>
        <v>41</v>
      </c>
      <c r="D41" s="55">
        <v>7333378</v>
      </c>
      <c r="E41" s="55">
        <v>733337901</v>
      </c>
      <c r="F41" s="49">
        <f>VLOOKUP(D41,'Holdings Manager'!$C$2:$E$100,3,FALSE)</f>
        <v>8487</v>
      </c>
      <c r="G41" s="49">
        <f>VLOOKUP(D41,Sheet1!$C$1:$E$100,3,FALSE)</f>
        <v>8487</v>
      </c>
      <c r="H41" s="41">
        <f t="shared" si="1"/>
        <v>0</v>
      </c>
      <c r="I41" s="49">
        <f>VLOOKUP(D41,'Holdings Manager'!$C$2:$J$100,8,FALSE)</f>
        <v>750.6</v>
      </c>
      <c r="J41" s="49">
        <f>VLOOKUP(D41,Sheet1!$C$1:$J$100,8,FALSE)</f>
        <v>750.6</v>
      </c>
      <c r="K41" s="42">
        <f t="shared" si="2"/>
        <v>0</v>
      </c>
      <c r="L41" s="49">
        <f>VLOOKUP(D41,'Holdings Manager'!$C$2:$H$100,6,FALSE)</f>
        <v>6971646.7300000004</v>
      </c>
      <c r="M41" s="49">
        <f>VLOOKUP(D41,Sheet1!$C$1:$H$100,6,FALSE)</f>
        <v>6957560.29</v>
      </c>
      <c r="N41" s="42">
        <f t="shared" si="3"/>
        <v>14086.44000000041</v>
      </c>
      <c r="O41" s="49">
        <f>IFERROR(VLOOKUP(D41,'Accruals Manager'!$B$2:$C$100,2,FALSE),0)</f>
        <v>0</v>
      </c>
      <c r="P41" s="49">
        <v>0</v>
      </c>
      <c r="Q41" s="41">
        <f t="shared" si="0"/>
        <v>0</v>
      </c>
      <c r="R41" s="43" t="s">
        <v>47</v>
      </c>
      <c r="S41" s="43"/>
    </row>
    <row r="42" spans="1:19" x14ac:dyDescent="0.2">
      <c r="A42" s="46">
        <v>44500</v>
      </c>
      <c r="B42" s="40" t="s">
        <v>67</v>
      </c>
      <c r="C42" s="47">
        <f>VLOOKUP(D42,'Holdings Manager'!$C$2:$O$100,13,FALSE)</f>
        <v>41</v>
      </c>
      <c r="D42" s="55">
        <v>7124594</v>
      </c>
      <c r="E42" s="55">
        <v>712459908</v>
      </c>
      <c r="F42" s="49">
        <f>VLOOKUP(D42,'Holdings Manager'!$C$2:$E$100,3,FALSE)</f>
        <v>7989</v>
      </c>
      <c r="G42" s="49">
        <f>VLOOKUP(D42,Sheet1!$C$1:$E$100,3,FALSE)</f>
        <v>7989</v>
      </c>
      <c r="H42" s="41">
        <f t="shared" si="1"/>
        <v>0</v>
      </c>
      <c r="I42" s="49">
        <f>VLOOKUP(D42,'Holdings Manager'!$C$2:$J$100,8,FALSE)</f>
        <v>146</v>
      </c>
      <c r="J42" s="49">
        <f>VLOOKUP(D42,Sheet1!$C$1:$J$100,8,FALSE)</f>
        <v>146</v>
      </c>
      <c r="K42" s="42">
        <f t="shared" si="2"/>
        <v>0</v>
      </c>
      <c r="L42" s="49">
        <f>VLOOKUP(D42,'Holdings Manager'!$C$2:$H$100,6,FALSE)</f>
        <v>1276491.3799999999</v>
      </c>
      <c r="M42" s="49">
        <f>VLOOKUP(D42,Sheet1!$C$1:$H$100,6,FALSE)</f>
        <v>1273912.19</v>
      </c>
      <c r="N42" s="42">
        <f t="shared" si="3"/>
        <v>2579.1899999999441</v>
      </c>
      <c r="O42" s="49">
        <f>IFERROR(VLOOKUP(D42,'Accruals Manager'!$B$2:$C$100,2,FALSE),0)</f>
        <v>0</v>
      </c>
      <c r="P42" s="49">
        <v>0</v>
      </c>
      <c r="Q42" s="41">
        <f t="shared" si="0"/>
        <v>0</v>
      </c>
      <c r="R42" s="43" t="s">
        <v>47</v>
      </c>
      <c r="S42" s="43"/>
    </row>
    <row r="43" spans="1:19" x14ac:dyDescent="0.2">
      <c r="A43" s="46">
        <v>44500</v>
      </c>
      <c r="B43" s="40" t="s">
        <v>67</v>
      </c>
      <c r="C43" s="47">
        <f>VLOOKUP(D43,'Holdings Manager'!$C$2:$O$100,13,FALSE)</f>
        <v>41</v>
      </c>
      <c r="D43" s="55">
        <v>6986041</v>
      </c>
      <c r="E43" s="55">
        <v>698604006</v>
      </c>
      <c r="F43" s="49">
        <f>VLOOKUP(D43,'Holdings Manager'!$C$2:$E$100,3,FALSE)</f>
        <v>48000</v>
      </c>
      <c r="G43" s="49">
        <f>VLOOKUP(D43,Sheet1!$C$1:$E$100,3,FALSE)</f>
        <v>48000</v>
      </c>
      <c r="H43" s="41">
        <f t="shared" si="1"/>
        <v>0</v>
      </c>
      <c r="I43" s="49">
        <f>VLOOKUP(D43,'Holdings Manager'!$C$2:$J$100,8,FALSE)</f>
        <v>4920</v>
      </c>
      <c r="J43" s="49">
        <f>VLOOKUP(D43,Sheet1!$C$1:$J$100,8,FALSE)</f>
        <v>4920</v>
      </c>
      <c r="K43" s="42">
        <f t="shared" si="2"/>
        <v>0</v>
      </c>
      <c r="L43" s="49">
        <f>VLOOKUP(D43,'Holdings Manager'!$C$2:$H$100,6,FALSE)</f>
        <v>2071124.75</v>
      </c>
      <c r="M43" s="49">
        <f>VLOOKUP(D43,Sheet1!$C$1:$H$100,6,FALSE)</f>
        <v>2071578.95</v>
      </c>
      <c r="N43" s="42">
        <f t="shared" si="3"/>
        <v>-454.19999999995343</v>
      </c>
      <c r="O43" s="49">
        <f>IFERROR(VLOOKUP(D43,'Accruals Manager'!$B$2:$C$100,2,FALSE),0)</f>
        <v>11355.26</v>
      </c>
      <c r="P43" s="49">
        <v>11355.26</v>
      </c>
      <c r="Q43" s="41">
        <f t="shared" si="0"/>
        <v>0</v>
      </c>
      <c r="R43" s="43" t="s">
        <v>47</v>
      </c>
      <c r="S43" s="43"/>
    </row>
    <row r="44" spans="1:19" x14ac:dyDescent="0.2">
      <c r="A44" s="46">
        <v>44500</v>
      </c>
      <c r="B44" s="40" t="s">
        <v>67</v>
      </c>
      <c r="C44" s="47">
        <f>VLOOKUP(D44,'Holdings Manager'!$C$2:$O$100,13,FALSE)</f>
        <v>41</v>
      </c>
      <c r="D44" s="55">
        <v>6640682</v>
      </c>
      <c r="E44" s="55">
        <v>664068004</v>
      </c>
      <c r="F44" s="49">
        <f>VLOOKUP(D44,'Holdings Manager'!$C$2:$E$100,3,FALSE)</f>
        <v>36600</v>
      </c>
      <c r="G44" s="49">
        <f>VLOOKUP(D44,Sheet1!$C$1:$E$100,3,FALSE)</f>
        <v>36600</v>
      </c>
      <c r="H44" s="41">
        <f t="shared" si="1"/>
        <v>0</v>
      </c>
      <c r="I44" s="49">
        <f>VLOOKUP(D44,'Holdings Manager'!$C$2:$J$100,8,FALSE)</f>
        <v>12570</v>
      </c>
      <c r="J44" s="49">
        <f>VLOOKUP(D44,Sheet1!$C$1:$J$100,8,FALSE)</f>
        <v>12570</v>
      </c>
      <c r="K44" s="42">
        <f t="shared" si="2"/>
        <v>0</v>
      </c>
      <c r="L44" s="49">
        <f>VLOOKUP(D44,'Holdings Manager'!$C$2:$H$100,6,FALSE)</f>
        <v>4034746.77</v>
      </c>
      <c r="M44" s="49">
        <f>VLOOKUP(D44,Sheet1!$C$1:$H$100,6,FALSE)</f>
        <v>4035631.58</v>
      </c>
      <c r="N44" s="42">
        <f t="shared" si="3"/>
        <v>-884.81000000005588</v>
      </c>
      <c r="O44" s="49">
        <f>IFERROR(VLOOKUP(D44,'Accruals Manager'!$B$2:$C$100,2,FALSE),0)</f>
        <v>9811.4599999999991</v>
      </c>
      <c r="P44" s="49">
        <v>9811.4599999999991</v>
      </c>
      <c r="Q44" s="41">
        <f t="shared" si="0"/>
        <v>0</v>
      </c>
      <c r="R44" s="43" t="s">
        <v>47</v>
      </c>
      <c r="S44" s="43"/>
    </row>
    <row r="45" spans="1:19" x14ac:dyDescent="0.2">
      <c r="A45" s="46">
        <v>44500</v>
      </c>
      <c r="B45" s="40" t="s">
        <v>67</v>
      </c>
      <c r="C45" s="47">
        <f>VLOOKUP(D45,'Holdings Manager'!$C$2:$O$100,13,FALSE)</f>
        <v>41</v>
      </c>
      <c r="D45" s="55">
        <v>6555805</v>
      </c>
      <c r="E45" s="55">
        <v>655580009</v>
      </c>
      <c r="F45" s="49">
        <f>VLOOKUP(D45,'Holdings Manager'!$C$2:$E$100,3,FALSE)</f>
        <v>30900</v>
      </c>
      <c r="G45" s="49">
        <f>VLOOKUP(D45,Sheet1!$C$1:$E$100,3,FALSE)</f>
        <v>30900</v>
      </c>
      <c r="H45" s="41">
        <f t="shared" si="1"/>
        <v>0</v>
      </c>
      <c r="I45" s="49">
        <f>VLOOKUP(D45,'Holdings Manager'!$C$2:$J$100,8,FALSE)</f>
        <v>5263</v>
      </c>
      <c r="J45" s="49">
        <f>VLOOKUP(D45,Sheet1!$C$1:$J$100,8,FALSE)</f>
        <v>5263</v>
      </c>
      <c r="K45" s="42">
        <f t="shared" si="2"/>
        <v>0</v>
      </c>
      <c r="L45" s="49">
        <f>VLOOKUP(D45,'Holdings Manager'!$C$2:$H$100,6,FALSE)</f>
        <v>1426237.23</v>
      </c>
      <c r="M45" s="49">
        <f>VLOOKUP(D45,Sheet1!$C$1:$H$100,6,FALSE)</f>
        <v>1426550</v>
      </c>
      <c r="N45" s="42">
        <f t="shared" si="3"/>
        <v>-312.77000000001863</v>
      </c>
      <c r="O45" s="49">
        <f>IFERROR(VLOOKUP(D45,'Accruals Manager'!$B$2:$C$100,2,FALSE),0)</f>
        <v>2761.15</v>
      </c>
      <c r="P45" s="49">
        <v>2761.15</v>
      </c>
      <c r="Q45" s="41">
        <f t="shared" si="0"/>
        <v>0</v>
      </c>
      <c r="R45" s="43" t="s">
        <v>47</v>
      </c>
      <c r="S45" s="43"/>
    </row>
    <row r="46" spans="1:19" x14ac:dyDescent="0.2">
      <c r="A46" s="46">
        <v>44500</v>
      </c>
      <c r="B46" s="40" t="s">
        <v>67</v>
      </c>
      <c r="C46" s="47">
        <f>VLOOKUP(D46,'Holdings Manager'!$C$2:$O$100,13,FALSE)</f>
        <v>41</v>
      </c>
      <c r="D46" s="55">
        <v>6229597</v>
      </c>
      <c r="E46" s="55">
        <v>622959906</v>
      </c>
      <c r="F46" s="49">
        <f>VLOOKUP(D46,'Holdings Manager'!$C$2:$E$100,3,FALSE)</f>
        <v>294491</v>
      </c>
      <c r="G46" s="49">
        <f>VLOOKUP(D46,Sheet1!$C$1:$E$100,3,FALSE)</f>
        <v>294491</v>
      </c>
      <c r="H46" s="41">
        <f t="shared" si="1"/>
        <v>0</v>
      </c>
      <c r="I46" s="49">
        <f>VLOOKUP(D46,'Holdings Manager'!$C$2:$J$100,8,FALSE)</f>
        <v>1250</v>
      </c>
      <c r="J46" s="49">
        <f>VLOOKUP(D46,Sheet1!$C$1:$J$100,8,FALSE)</f>
        <v>1250</v>
      </c>
      <c r="K46" s="42">
        <f t="shared" si="2"/>
        <v>0</v>
      </c>
      <c r="L46" s="49">
        <f>VLOOKUP(D46,'Holdings Manager'!$C$2:$H$100,6,FALSE)</f>
        <v>3228360.01</v>
      </c>
      <c r="M46" s="49">
        <f>VLOOKUP(D46,Sheet1!$C$1:$H$100,6,FALSE)</f>
        <v>3229067.98</v>
      </c>
      <c r="N46" s="42">
        <f t="shared" si="3"/>
        <v>-707.97000000020489</v>
      </c>
      <c r="O46" s="49">
        <f>IFERROR(VLOOKUP(D46,'Accruals Manager'!$B$2:$C$100,2,FALSE),0)</f>
        <v>0</v>
      </c>
      <c r="P46" s="49">
        <v>0</v>
      </c>
      <c r="Q46" s="41">
        <f t="shared" si="0"/>
        <v>0</v>
      </c>
      <c r="R46" s="43" t="s">
        <v>47</v>
      </c>
      <c r="S46" s="43"/>
    </row>
    <row r="47" spans="1:19" x14ac:dyDescent="0.2">
      <c r="A47" s="46">
        <v>44500</v>
      </c>
      <c r="B47" s="40" t="s">
        <v>67</v>
      </c>
      <c r="C47" s="47">
        <f>VLOOKUP(D47,'Holdings Manager'!$C$2:$O$100,13,FALSE)</f>
        <v>41</v>
      </c>
      <c r="D47" s="55">
        <v>6054603</v>
      </c>
      <c r="E47" s="55">
        <v>605460005</v>
      </c>
      <c r="F47" s="49">
        <f>VLOOKUP(D47,'Holdings Manager'!$C$2:$E$100,3,FALSE)</f>
        <v>118200</v>
      </c>
      <c r="G47" s="49">
        <f>VLOOKUP(D47,Sheet1!$C$1:$E$100,3,FALSE)</f>
        <v>118200</v>
      </c>
      <c r="H47" s="41">
        <f t="shared" si="1"/>
        <v>0</v>
      </c>
      <c r="I47" s="49">
        <f>VLOOKUP(D47,'Holdings Manager'!$C$2:$J$100,8,FALSE)</f>
        <v>1196.5</v>
      </c>
      <c r="J47" s="49">
        <f>VLOOKUP(D47,Sheet1!$C$1:$J$100,8,FALSE)</f>
        <v>1196.5</v>
      </c>
      <c r="K47" s="42">
        <f t="shared" si="2"/>
        <v>0</v>
      </c>
      <c r="L47" s="49">
        <f>VLOOKUP(D47,'Holdings Manager'!$C$2:$H$100,6,FALSE)</f>
        <v>1240309.58</v>
      </c>
      <c r="M47" s="49">
        <f>VLOOKUP(D47,Sheet1!$C$1:$H$100,6,FALSE)</f>
        <v>1240581.58</v>
      </c>
      <c r="N47" s="42">
        <f t="shared" si="3"/>
        <v>-272</v>
      </c>
      <c r="O47" s="49">
        <f>IFERROR(VLOOKUP(D47,'Accruals Manager'!$B$2:$C$100,2,FALSE),0)</f>
        <v>17955.5</v>
      </c>
      <c r="P47" s="49">
        <v>17955.5</v>
      </c>
      <c r="Q47" s="41">
        <f t="shared" si="0"/>
        <v>0</v>
      </c>
      <c r="R47" s="43" t="s">
        <v>47</v>
      </c>
      <c r="S47" s="43"/>
    </row>
    <row r="48" spans="1:19" x14ac:dyDescent="0.2">
      <c r="A48" s="46">
        <v>44500</v>
      </c>
      <c r="B48" s="40" t="s">
        <v>67</v>
      </c>
      <c r="C48" s="47">
        <f>VLOOKUP(D48,'Holdings Manager'!$C$2:$O$100,13,FALSE)</f>
        <v>41</v>
      </c>
      <c r="D48" s="55">
        <v>5999330</v>
      </c>
      <c r="E48" s="55">
        <v>599933900</v>
      </c>
      <c r="F48" s="49">
        <f>VLOOKUP(D48,'Holdings Manager'!$C$2:$E$100,3,FALSE)</f>
        <v>9594</v>
      </c>
      <c r="G48" s="49">
        <f>VLOOKUP(D48,Sheet1!$C$1:$E$100,3,FALSE)</f>
        <v>9594</v>
      </c>
      <c r="H48" s="41">
        <f t="shared" si="1"/>
        <v>0</v>
      </c>
      <c r="I48" s="49">
        <f>VLOOKUP(D48,'Holdings Manager'!$C$2:$J$100,8,FALSE)</f>
        <v>361.1</v>
      </c>
      <c r="J48" s="49">
        <f>VLOOKUP(D48,Sheet1!$C$1:$J$100,8,FALSE)</f>
        <v>361.1</v>
      </c>
      <c r="K48" s="42">
        <f t="shared" si="2"/>
        <v>0</v>
      </c>
      <c r="L48" s="49">
        <f>VLOOKUP(D48,'Holdings Manager'!$C$2:$H$100,6,FALSE)</f>
        <v>4009167.04</v>
      </c>
      <c r="M48" s="49">
        <f>VLOOKUP(D48,Sheet1!$C$1:$H$100,6,FALSE)</f>
        <v>4005079.08</v>
      </c>
      <c r="N48" s="42">
        <f t="shared" si="3"/>
        <v>4087.9599999999627</v>
      </c>
      <c r="O48" s="49">
        <f>IFERROR(VLOOKUP(D48,'Accruals Manager'!$B$2:$C$100,2,FALSE),0)</f>
        <v>0</v>
      </c>
      <c r="P48" s="49">
        <v>0</v>
      </c>
      <c r="Q48" s="41">
        <f t="shared" si="0"/>
        <v>0</v>
      </c>
      <c r="R48" s="43" t="s">
        <v>47</v>
      </c>
      <c r="S48" s="43"/>
    </row>
    <row r="49" spans="1:19" x14ac:dyDescent="0.2">
      <c r="A49" s="46">
        <v>44500</v>
      </c>
      <c r="B49" s="40" t="s">
        <v>67</v>
      </c>
      <c r="C49" s="47">
        <f>VLOOKUP(D49,'Holdings Manager'!$C$2:$O$100,13,FALSE)</f>
        <v>41</v>
      </c>
      <c r="D49" s="55">
        <v>5889505</v>
      </c>
      <c r="E49" s="55">
        <v>588950907</v>
      </c>
      <c r="F49" s="49">
        <f>VLOOKUP(D49,'Holdings Manager'!$C$2:$E$100,3,FALSE)</f>
        <v>105988</v>
      </c>
      <c r="G49" s="49">
        <f>VLOOKUP(D49,Sheet1!$C$1:$E$100,3,FALSE)</f>
        <v>105988</v>
      </c>
      <c r="H49" s="41">
        <f t="shared" si="1"/>
        <v>0</v>
      </c>
      <c r="I49" s="49">
        <f>VLOOKUP(D49,'Holdings Manager'!$C$2:$J$100,8,FALSE)</f>
        <v>40.395000000000003</v>
      </c>
      <c r="J49" s="49">
        <f>VLOOKUP(D49,Sheet1!$C$1:$J$100,8,FALSE)</f>
        <v>40.39</v>
      </c>
      <c r="K49" s="42">
        <f t="shared" si="2"/>
        <v>5.000000000002558E-3</v>
      </c>
      <c r="L49" s="49">
        <f>VLOOKUP(D49,'Holdings Manager'!$C$2:$H$100,6,FALSE)</f>
        <v>4954630.34</v>
      </c>
      <c r="M49" s="49">
        <f>VLOOKUP(D49,Sheet1!$C$1:$H$100,6,FALSE)</f>
        <v>4949578.34</v>
      </c>
      <c r="N49" s="42">
        <f t="shared" si="3"/>
        <v>5052</v>
      </c>
      <c r="O49" s="49">
        <f>IFERROR(VLOOKUP(D49,'Accruals Manager'!$B$2:$C$100,2,FALSE),0)</f>
        <v>0</v>
      </c>
      <c r="P49" s="49">
        <v>0</v>
      </c>
      <c r="Q49" s="41">
        <f t="shared" si="0"/>
        <v>0</v>
      </c>
      <c r="R49" s="43" t="s">
        <v>47</v>
      </c>
      <c r="S49" s="43"/>
    </row>
    <row r="50" spans="1:19" x14ac:dyDescent="0.2">
      <c r="A50" s="46">
        <v>44500</v>
      </c>
      <c r="B50" s="40" t="s">
        <v>67</v>
      </c>
      <c r="C50" s="47">
        <f>VLOOKUP(D50,'Holdings Manager'!$C$2:$O$100,13,FALSE)</f>
        <v>41</v>
      </c>
      <c r="D50" s="55">
        <v>4741844</v>
      </c>
      <c r="E50" s="55">
        <v>474184900</v>
      </c>
      <c r="F50" s="49">
        <f>VLOOKUP(D50,'Holdings Manager'!$C$2:$E$100,3,FALSE)</f>
        <v>13484</v>
      </c>
      <c r="G50" s="49">
        <f>VLOOKUP(D50,Sheet1!$C$1:$E$100,3,FALSE)</f>
        <v>13484</v>
      </c>
      <c r="H50" s="41">
        <f t="shared" si="1"/>
        <v>0</v>
      </c>
      <c r="I50" s="49">
        <f>VLOOKUP(D50,'Holdings Manager'!$C$2:$J$100,8,FALSE)</f>
        <v>204.2</v>
      </c>
      <c r="J50" s="49">
        <f>VLOOKUP(D50,Sheet1!$C$1:$J$100,8,FALSE)</f>
        <v>204.2</v>
      </c>
      <c r="K50" s="42">
        <f t="shared" si="2"/>
        <v>0</v>
      </c>
      <c r="L50" s="49">
        <f>VLOOKUP(D50,'Holdings Manager'!$C$2:$H$100,6,FALSE)</f>
        <v>3186408.34</v>
      </c>
      <c r="M50" s="49">
        <f>VLOOKUP(D50,Sheet1!$C$1:$H$100,6,FALSE)</f>
        <v>3183159.31</v>
      </c>
      <c r="N50" s="42">
        <f t="shared" si="3"/>
        <v>3249.0299999997951</v>
      </c>
      <c r="O50" s="49">
        <f>IFERROR(VLOOKUP(D50,'Accruals Manager'!$B$2:$C$100,2,FALSE),0)</f>
        <v>0</v>
      </c>
      <c r="P50" s="49">
        <v>0</v>
      </c>
      <c r="Q50" s="41">
        <f t="shared" si="0"/>
        <v>0</v>
      </c>
      <c r="R50" s="43" t="s">
        <v>47</v>
      </c>
      <c r="S50" s="43"/>
    </row>
    <row r="51" spans="1:19" x14ac:dyDescent="0.2">
      <c r="A51" s="46">
        <v>44500</v>
      </c>
      <c r="B51" s="40" t="s">
        <v>67</v>
      </c>
      <c r="C51" s="47">
        <f>VLOOKUP(D51,'Holdings Manager'!$C$2:$O$100,13,FALSE)</f>
        <v>41</v>
      </c>
      <c r="D51" s="55">
        <v>4031879</v>
      </c>
      <c r="E51" s="55">
        <v>403187909</v>
      </c>
      <c r="F51" s="49">
        <f>VLOOKUP(D51,'Holdings Manager'!$C$2:$E$100,3,FALSE)</f>
        <v>70020</v>
      </c>
      <c r="G51" s="49">
        <f>VLOOKUP(D51,Sheet1!$C$1:$E$100,3,FALSE)</f>
        <v>70020</v>
      </c>
      <c r="H51" s="41">
        <f t="shared" si="1"/>
        <v>0</v>
      </c>
      <c r="I51" s="49">
        <f>VLOOKUP(D51,'Holdings Manager'!$C$2:$J$100,8,FALSE)</f>
        <v>28.23</v>
      </c>
      <c r="J51" s="49">
        <f>VLOOKUP(D51,Sheet1!$C$1:$J$100,8,FALSE)</f>
        <v>28.23</v>
      </c>
      <c r="K51" s="42">
        <f t="shared" si="2"/>
        <v>0</v>
      </c>
      <c r="L51" s="49">
        <f>VLOOKUP(D51,'Holdings Manager'!$C$2:$H$100,6,FALSE)</f>
        <v>2287493.84</v>
      </c>
      <c r="M51" s="49">
        <f>VLOOKUP(D51,Sheet1!$C$1:$H$100,6,FALSE)</f>
        <v>2285161.39</v>
      </c>
      <c r="N51" s="42">
        <f t="shared" si="3"/>
        <v>2332.4499999997206</v>
      </c>
      <c r="O51" s="49">
        <f>IFERROR(VLOOKUP(D51,'Accruals Manager'!$B$2:$C$100,2,FALSE),0)</f>
        <v>0</v>
      </c>
      <c r="P51" s="49">
        <v>0</v>
      </c>
      <c r="Q51" s="41">
        <f t="shared" si="0"/>
        <v>0</v>
      </c>
      <c r="R51" s="43" t="s">
        <v>47</v>
      </c>
      <c r="S51" s="43"/>
    </row>
    <row r="52" spans="1:19" x14ac:dyDescent="0.2">
      <c r="A52" s="46">
        <v>44500</v>
      </c>
      <c r="B52" s="40" t="s">
        <v>67</v>
      </c>
      <c r="C52" s="47">
        <f>VLOOKUP(D52,'Holdings Manager'!$C$2:$O$100,13,FALSE)</f>
        <v>43</v>
      </c>
      <c r="D52" s="55">
        <v>2821481</v>
      </c>
      <c r="E52" s="55">
        <v>835699307</v>
      </c>
      <c r="F52" s="49">
        <f>VLOOKUP(D52,'Holdings Manager'!$C$2:$E$100,3,FALSE)</f>
        <v>53325</v>
      </c>
      <c r="G52" s="49">
        <f>VLOOKUP(D52,Sheet1!$C$1:$E$100,3,FALSE)</f>
        <v>53325</v>
      </c>
      <c r="H52" s="41">
        <f t="shared" si="1"/>
        <v>0</v>
      </c>
      <c r="I52" s="49">
        <f>VLOOKUP(D52,'Holdings Manager'!$C$2:$J$100,8,FALSE)</f>
        <v>115.79</v>
      </c>
      <c r="J52" s="49">
        <f>VLOOKUP(D52,Sheet1!$C$1:$J$100,8,FALSE)</f>
        <v>115.79</v>
      </c>
      <c r="K52" s="42">
        <f t="shared" si="2"/>
        <v>0</v>
      </c>
      <c r="L52" s="49">
        <f>VLOOKUP(D52,'Holdings Manager'!$C$2:$H$100,6,FALSE)</f>
        <v>6174501.75</v>
      </c>
      <c r="M52" s="49">
        <f>VLOOKUP(D52,Sheet1!$C$1:$H$100,6,FALSE)</f>
        <v>6174501.75</v>
      </c>
      <c r="N52" s="42">
        <f t="shared" si="3"/>
        <v>0</v>
      </c>
      <c r="O52" s="49">
        <f>IFERROR(VLOOKUP(D52,'Accruals Manager'!$B$2:$C$100,2,FALSE),0)</f>
        <v>0</v>
      </c>
      <c r="P52" s="49">
        <v>0</v>
      </c>
      <c r="Q52" s="41">
        <f t="shared" si="0"/>
        <v>0</v>
      </c>
      <c r="R52" s="43"/>
      <c r="S52" s="43"/>
    </row>
    <row r="53" spans="1:19" x14ac:dyDescent="0.2">
      <c r="A53" s="46">
        <v>44500</v>
      </c>
      <c r="B53" s="40" t="s">
        <v>67</v>
      </c>
      <c r="C53" s="47">
        <f>VLOOKUP(D53,'Holdings Manager'!$C$2:$O$100,13,FALSE)</f>
        <v>43</v>
      </c>
      <c r="D53" s="55">
        <v>2775135</v>
      </c>
      <c r="E53" s="55">
        <v>803054204</v>
      </c>
      <c r="F53" s="49">
        <f>VLOOKUP(D53,'Holdings Manager'!$C$2:$E$100,3,FALSE)</f>
        <v>11024</v>
      </c>
      <c r="G53" s="49">
        <f>VLOOKUP(D53,Sheet1!$C$1:$E$100,3,FALSE)</f>
        <v>11024</v>
      </c>
      <c r="H53" s="41">
        <f t="shared" si="1"/>
        <v>0</v>
      </c>
      <c r="I53" s="49">
        <f>VLOOKUP(D53,'Holdings Manager'!$C$2:$J$100,8,FALSE)</f>
        <v>144.78</v>
      </c>
      <c r="J53" s="49">
        <f>VLOOKUP(D53,Sheet1!$C$1:$J$100,8,FALSE)</f>
        <v>144.78</v>
      </c>
      <c r="K53" s="42">
        <f t="shared" si="2"/>
        <v>0</v>
      </c>
      <c r="L53" s="49">
        <f>VLOOKUP(D53,'Holdings Manager'!$C$2:$H$100,6,FALSE)</f>
        <v>1596054.72</v>
      </c>
      <c r="M53" s="49">
        <f>VLOOKUP(D53,Sheet1!$C$1:$H$100,6,FALSE)</f>
        <v>1596054.72</v>
      </c>
      <c r="N53" s="42">
        <f t="shared" si="3"/>
        <v>0</v>
      </c>
      <c r="O53" s="49">
        <f>IFERROR(VLOOKUP(D53,'Accruals Manager'!$B$2:$C$100,2,FALSE),0)</f>
        <v>0</v>
      </c>
      <c r="P53" s="49">
        <v>0</v>
      </c>
      <c r="Q53" s="41">
        <f t="shared" si="0"/>
        <v>0</v>
      </c>
      <c r="R53" s="43"/>
      <c r="S53" s="43"/>
    </row>
    <row r="54" spans="1:19" x14ac:dyDescent="0.2">
      <c r="A54" s="46">
        <v>44500</v>
      </c>
      <c r="B54" s="40" t="s">
        <v>67</v>
      </c>
      <c r="C54" s="47">
        <f>VLOOKUP(D54,'Holdings Manager'!$C$2:$O$100,13,FALSE)</f>
        <v>43</v>
      </c>
      <c r="D54" s="55">
        <v>2704485</v>
      </c>
      <c r="E54" s="55">
        <v>705015105</v>
      </c>
      <c r="F54" s="49">
        <f>VLOOKUP(D54,'Holdings Manager'!$C$2:$E$100,3,FALSE)</f>
        <v>200000</v>
      </c>
      <c r="G54" s="49">
        <f>VLOOKUP(D54,Sheet1!$C$1:$E$100,3,FALSE)</f>
        <v>200000</v>
      </c>
      <c r="H54" s="41">
        <f t="shared" si="1"/>
        <v>0</v>
      </c>
      <c r="I54" s="49">
        <f>VLOOKUP(D54,'Holdings Manager'!$C$2:$J$100,8,FALSE)</f>
        <v>8.2799999999999994</v>
      </c>
      <c r="J54" s="49">
        <f>VLOOKUP(D54,Sheet1!$C$1:$J$100,8,FALSE)</f>
        <v>8.2799999999999994</v>
      </c>
      <c r="K54" s="42">
        <f t="shared" si="2"/>
        <v>0</v>
      </c>
      <c r="L54" s="49">
        <f>VLOOKUP(D54,'Holdings Manager'!$C$2:$H$100,6,FALSE)</f>
        <v>1656000</v>
      </c>
      <c r="M54" s="49">
        <f>VLOOKUP(D54,Sheet1!$C$1:$H$100,6,FALSE)</f>
        <v>1656000</v>
      </c>
      <c r="N54" s="42">
        <f t="shared" si="3"/>
        <v>0</v>
      </c>
      <c r="O54" s="49">
        <f>IFERROR(VLOOKUP(D54,'Accruals Manager'!$B$2:$C$100,2,FALSE),0)</f>
        <v>0</v>
      </c>
      <c r="P54" s="49">
        <v>0</v>
      </c>
      <c r="Q54" s="41">
        <f t="shared" si="0"/>
        <v>0</v>
      </c>
      <c r="R54" s="43"/>
      <c r="S54" s="43"/>
    </row>
    <row r="55" spans="1:19" x14ac:dyDescent="0.2">
      <c r="A55" s="46">
        <v>44500</v>
      </c>
      <c r="B55" s="40" t="s">
        <v>67</v>
      </c>
      <c r="C55" s="47">
        <f>VLOOKUP(D55,'Holdings Manager'!$C$2:$O$100,13,FALSE)</f>
        <v>41</v>
      </c>
      <c r="D55" s="55">
        <v>2655657</v>
      </c>
      <c r="E55" s="55">
        <v>683715106</v>
      </c>
      <c r="F55" s="49">
        <f>VLOOKUP(D55,'Holdings Manager'!$C$2:$E$100,3,FALSE)</f>
        <v>41898</v>
      </c>
      <c r="G55" s="49">
        <f>VLOOKUP(D55,Sheet1!$C$1:$E$100,3,FALSE)</f>
        <v>41898</v>
      </c>
      <c r="H55" s="41">
        <f t="shared" si="1"/>
        <v>0</v>
      </c>
      <c r="I55" s="49">
        <f>VLOOKUP(D55,'Holdings Manager'!$C$2:$J$100,8,FALSE)</f>
        <v>50.35</v>
      </c>
      <c r="J55" s="49">
        <f>VLOOKUP(D55,Sheet1!$C$1:$J$100,8,FALSE)</f>
        <v>50.35</v>
      </c>
      <c r="K55" s="42">
        <f t="shared" si="2"/>
        <v>0</v>
      </c>
      <c r="L55" s="49">
        <f>VLOOKUP(D55,'Holdings Manager'!$C$2:$H$100,6,FALSE)</f>
        <v>2109564.2999999998</v>
      </c>
      <c r="M55" s="49">
        <f>VLOOKUP(D55,Sheet1!$C$1:$H$100,6,FALSE)</f>
        <v>2109564.2999999998</v>
      </c>
      <c r="N55" s="42">
        <f t="shared" si="3"/>
        <v>0</v>
      </c>
      <c r="O55" s="49">
        <f>IFERROR(VLOOKUP(D55,'Accruals Manager'!$B$2:$C$100,2,FALSE),0)</f>
        <v>0</v>
      </c>
      <c r="P55" s="49">
        <v>0</v>
      </c>
      <c r="Q55" s="41">
        <f t="shared" si="0"/>
        <v>0</v>
      </c>
      <c r="R55" s="43"/>
      <c r="S55" s="43"/>
    </row>
    <row r="56" spans="1:19" x14ac:dyDescent="0.2">
      <c r="A56" s="46">
        <v>44500</v>
      </c>
      <c r="B56" s="40" t="s">
        <v>67</v>
      </c>
      <c r="C56" s="47">
        <f>VLOOKUP(D56,'Holdings Manager'!$C$2:$O$100,13,FALSE)</f>
        <v>43</v>
      </c>
      <c r="D56" s="55">
        <v>2640891</v>
      </c>
      <c r="E56" s="55">
        <v>654902204</v>
      </c>
      <c r="F56" s="49">
        <f>VLOOKUP(D56,'Holdings Manager'!$C$2:$E$100,3,FALSE)</f>
        <v>330000</v>
      </c>
      <c r="G56" s="49">
        <f>VLOOKUP(D56,Sheet1!$C$1:$E$100,3,FALSE)</f>
        <v>330000</v>
      </c>
      <c r="H56" s="41">
        <f t="shared" si="1"/>
        <v>0</v>
      </c>
      <c r="I56" s="49">
        <f>VLOOKUP(D56,'Holdings Manager'!$C$2:$J$100,8,FALSE)</f>
        <v>5.68</v>
      </c>
      <c r="J56" s="49">
        <f>VLOOKUP(D56,Sheet1!$C$1:$J$100,8,FALSE)</f>
        <v>5.68</v>
      </c>
      <c r="K56" s="42">
        <f t="shared" si="2"/>
        <v>0</v>
      </c>
      <c r="L56" s="49">
        <f>VLOOKUP(D56,'Holdings Manager'!$C$2:$H$100,6,FALSE)</f>
        <v>1874400</v>
      </c>
      <c r="M56" s="49">
        <f>VLOOKUP(D56,Sheet1!$C$1:$H$100,6,FALSE)</f>
        <v>1874400</v>
      </c>
      <c r="N56" s="42">
        <f t="shared" si="3"/>
        <v>0</v>
      </c>
      <c r="O56" s="49">
        <f>IFERROR(VLOOKUP(D56,'Accruals Manager'!$B$2:$C$100,2,FALSE),0)</f>
        <v>0</v>
      </c>
      <c r="P56" s="49">
        <v>0</v>
      </c>
      <c r="Q56" s="41">
        <f t="shared" si="0"/>
        <v>0</v>
      </c>
      <c r="R56" s="43"/>
      <c r="S56" s="43"/>
    </row>
    <row r="57" spans="1:19" x14ac:dyDescent="0.2">
      <c r="A57" s="46">
        <v>44500</v>
      </c>
      <c r="B57" s="40" t="s">
        <v>67</v>
      </c>
      <c r="C57" s="47">
        <f>VLOOKUP(D57,'Holdings Manager'!$C$2:$O$100,13,FALSE)</f>
        <v>43</v>
      </c>
      <c r="D57" s="55">
        <v>2615565</v>
      </c>
      <c r="E57" s="55" t="s">
        <v>273</v>
      </c>
      <c r="F57" s="49">
        <f>VLOOKUP(D57,'Holdings Manager'!$C$2:$E$100,3,FALSE)</f>
        <v>82948</v>
      </c>
      <c r="G57" s="49">
        <f>VLOOKUP(D57,Sheet1!$C$1:$E$100,3,FALSE)</f>
        <v>82948</v>
      </c>
      <c r="H57" s="41">
        <f t="shared" si="1"/>
        <v>0</v>
      </c>
      <c r="I57" s="49">
        <f>VLOOKUP(D57,'Holdings Manager'!$C$2:$J$100,8,FALSE)</f>
        <v>34.75</v>
      </c>
      <c r="J57" s="49">
        <f>VLOOKUP(D57,Sheet1!$C$1:$J$100,8,FALSE)</f>
        <v>34.75</v>
      </c>
      <c r="K57" s="42">
        <f t="shared" si="2"/>
        <v>0</v>
      </c>
      <c r="L57" s="49">
        <f>VLOOKUP(D57,'Holdings Manager'!$C$2:$H$100,6,FALSE)</f>
        <v>2882443</v>
      </c>
      <c r="M57" s="49">
        <f>VLOOKUP(D57,Sheet1!$C$1:$H$100,6,FALSE)</f>
        <v>2882443</v>
      </c>
      <c r="N57" s="42">
        <f t="shared" si="3"/>
        <v>0</v>
      </c>
      <c r="O57" s="49">
        <f>IFERROR(VLOOKUP(D57,'Accruals Manager'!$B$2:$C$100,2,FALSE),0)</f>
        <v>23889.02</v>
      </c>
      <c r="P57" s="49">
        <v>23889.02</v>
      </c>
      <c r="Q57" s="41">
        <f t="shared" si="0"/>
        <v>0</v>
      </c>
      <c r="R57" s="43"/>
      <c r="S57" s="43"/>
    </row>
    <row r="58" spans="1:19" x14ac:dyDescent="0.2">
      <c r="A58" s="46">
        <v>44500</v>
      </c>
      <c r="B58" s="40" t="s">
        <v>67</v>
      </c>
      <c r="C58" s="47">
        <f>VLOOKUP(D58,'Holdings Manager'!$C$2:$O$100,13,FALSE)</f>
        <v>43</v>
      </c>
      <c r="D58" s="55">
        <v>2544346</v>
      </c>
      <c r="E58" s="55">
        <v>539439109</v>
      </c>
      <c r="F58" s="49">
        <f>VLOOKUP(D58,'Holdings Manager'!$C$2:$E$100,3,FALSE)</f>
        <v>500000</v>
      </c>
      <c r="G58" s="49">
        <f>VLOOKUP(D58,Sheet1!$C$1:$E$100,3,FALSE)</f>
        <v>500000</v>
      </c>
      <c r="H58" s="41">
        <f t="shared" si="1"/>
        <v>0</v>
      </c>
      <c r="I58" s="49">
        <f>VLOOKUP(D58,'Holdings Manager'!$C$2:$J$100,8,FALSE)</f>
        <v>2.72</v>
      </c>
      <c r="J58" s="49">
        <f>VLOOKUP(D58,Sheet1!$C$1:$J$100,8,FALSE)</f>
        <v>2.72</v>
      </c>
      <c r="K58" s="42">
        <f t="shared" si="2"/>
        <v>0</v>
      </c>
      <c r="L58" s="49">
        <f>VLOOKUP(D58,'Holdings Manager'!$C$2:$H$100,6,FALSE)</f>
        <v>1360000</v>
      </c>
      <c r="M58" s="49">
        <f>VLOOKUP(D58,Sheet1!$C$1:$H$100,6,FALSE)</f>
        <v>1360000</v>
      </c>
      <c r="N58" s="42">
        <f t="shared" si="3"/>
        <v>0</v>
      </c>
      <c r="O58" s="49">
        <f>IFERROR(VLOOKUP(D58,'Accruals Manager'!$B$2:$C$100,2,FALSE),0)</f>
        <v>0</v>
      </c>
      <c r="P58" s="49">
        <v>0</v>
      </c>
      <c r="Q58" s="41">
        <f t="shared" si="0"/>
        <v>0</v>
      </c>
      <c r="R58" s="43"/>
      <c r="S58" s="43"/>
    </row>
    <row r="59" spans="1:19" x14ac:dyDescent="0.2">
      <c r="A59" s="46">
        <v>44500</v>
      </c>
      <c r="B59" s="40" t="s">
        <v>67</v>
      </c>
      <c r="C59" s="47">
        <f>VLOOKUP(D59,'Holdings Manager'!$C$2:$O$100,13,FALSE)</f>
        <v>43</v>
      </c>
      <c r="D59" s="55">
        <v>2430025</v>
      </c>
      <c r="E59" s="55">
        <v>861012102</v>
      </c>
      <c r="F59" s="49">
        <f>VLOOKUP(D59,'Holdings Manager'!$C$2:$E$100,3,FALSE)</f>
        <v>113114</v>
      </c>
      <c r="G59" s="49">
        <f>VLOOKUP(D59,Sheet1!$C$1:$E$100,3,FALSE)</f>
        <v>113114</v>
      </c>
      <c r="H59" s="41">
        <f t="shared" si="1"/>
        <v>0</v>
      </c>
      <c r="I59" s="49">
        <f>VLOOKUP(D59,'Holdings Manager'!$C$2:$J$100,8,FALSE)</f>
        <v>47.64</v>
      </c>
      <c r="J59" s="49">
        <f>VLOOKUP(D59,Sheet1!$C$1:$J$100,8,FALSE)</f>
        <v>47.64</v>
      </c>
      <c r="K59" s="42">
        <f t="shared" si="2"/>
        <v>0</v>
      </c>
      <c r="L59" s="49">
        <f>VLOOKUP(D59,'Holdings Manager'!$C$2:$H$100,6,FALSE)</f>
        <v>5388750.96</v>
      </c>
      <c r="M59" s="49">
        <f>VLOOKUP(D59,Sheet1!$C$1:$H$100,6,FALSE)</f>
        <v>5388750.96</v>
      </c>
      <c r="N59" s="42">
        <f t="shared" si="3"/>
        <v>0</v>
      </c>
      <c r="O59" s="49">
        <f>IFERROR(VLOOKUP(D59,'Accruals Manager'!$B$2:$C$100,2,FALSE),0)</f>
        <v>0</v>
      </c>
      <c r="P59" s="49">
        <v>0</v>
      </c>
      <c r="Q59" s="41">
        <f t="shared" si="0"/>
        <v>0</v>
      </c>
      <c r="R59" s="43"/>
      <c r="S59" s="43"/>
    </row>
    <row r="60" spans="1:19" x14ac:dyDescent="0.2">
      <c r="A60" s="46">
        <v>44500</v>
      </c>
      <c r="B60" s="40" t="s">
        <v>67</v>
      </c>
      <c r="C60" s="47">
        <f>VLOOKUP(D60,'Holdings Manager'!$C$2:$O$100,13,FALSE)</f>
        <v>43</v>
      </c>
      <c r="D60" s="55">
        <v>2402444</v>
      </c>
      <c r="E60" s="55">
        <v>686330101</v>
      </c>
      <c r="F60" s="49">
        <f>VLOOKUP(D60,'Holdings Manager'!$C$2:$E$100,3,FALSE)</f>
        <v>33866</v>
      </c>
      <c r="G60" s="49">
        <f>VLOOKUP(D60,Sheet1!$C$1:$E$100,3,FALSE)</f>
        <v>33866</v>
      </c>
      <c r="H60" s="41">
        <f t="shared" si="1"/>
        <v>0</v>
      </c>
      <c r="I60" s="49">
        <f>VLOOKUP(D60,'Holdings Manager'!$C$2:$J$100,8,FALSE)</f>
        <v>99.01</v>
      </c>
      <c r="J60" s="49">
        <f>VLOOKUP(D60,Sheet1!$C$1:$J$100,8,FALSE)</f>
        <v>99.01</v>
      </c>
      <c r="K60" s="42">
        <f t="shared" si="2"/>
        <v>0</v>
      </c>
      <c r="L60" s="49">
        <f>VLOOKUP(D60,'Holdings Manager'!$C$2:$H$100,6,FALSE)</f>
        <v>3353072.66</v>
      </c>
      <c r="M60" s="49">
        <f>VLOOKUP(D60,Sheet1!$C$1:$H$100,6,FALSE)</f>
        <v>3353072.66</v>
      </c>
      <c r="N60" s="42">
        <f t="shared" si="3"/>
        <v>0</v>
      </c>
      <c r="O60" s="49">
        <f>IFERROR(VLOOKUP(D60,'Accruals Manager'!$B$2:$C$100,2,FALSE),0)</f>
        <v>0</v>
      </c>
      <c r="P60" s="49">
        <v>0</v>
      </c>
      <c r="Q60" s="41">
        <f t="shared" si="0"/>
        <v>0</v>
      </c>
      <c r="R60" s="43"/>
      <c r="S60" s="43"/>
    </row>
    <row r="61" spans="1:19" x14ac:dyDescent="0.2">
      <c r="A61" s="46">
        <v>44500</v>
      </c>
      <c r="B61" s="40" t="s">
        <v>67</v>
      </c>
      <c r="C61" s="47">
        <f>VLOOKUP(D61,'Holdings Manager'!$C$2:$O$100,13,FALSE)</f>
        <v>41</v>
      </c>
      <c r="D61" s="55">
        <v>2311614</v>
      </c>
      <c r="E61" s="55" t="s">
        <v>234</v>
      </c>
      <c r="F61" s="49">
        <f>VLOOKUP(D61,'Holdings Manager'!$C$2:$E$100,3,FALSE)</f>
        <v>17686</v>
      </c>
      <c r="G61" s="49">
        <f>VLOOKUP(D61,Sheet1!$C$1:$E$100,3,FALSE)</f>
        <v>17686</v>
      </c>
      <c r="H61" s="41">
        <f t="shared" si="1"/>
        <v>0</v>
      </c>
      <c r="I61" s="49">
        <f>VLOOKUP(D61,'Holdings Manager'!$C$2:$J$100,8,FALSE)</f>
        <v>158.81</v>
      </c>
      <c r="J61" s="49">
        <f>VLOOKUP(D61,Sheet1!$C$1:$J$100,8,FALSE)</f>
        <v>158.81</v>
      </c>
      <c r="K61" s="42">
        <f t="shared" si="2"/>
        <v>0</v>
      </c>
      <c r="L61" s="49">
        <f>VLOOKUP(D61,'Holdings Manager'!$C$2:$H$100,6,FALSE)</f>
        <v>2808713.66</v>
      </c>
      <c r="M61" s="49">
        <f>VLOOKUP(D61,Sheet1!$C$1:$H$100,6,FALSE)</f>
        <v>2808713.66</v>
      </c>
      <c r="N61" s="42">
        <f t="shared" si="3"/>
        <v>0</v>
      </c>
      <c r="O61" s="49">
        <f>IFERROR(VLOOKUP(D61,'Accruals Manager'!$B$2:$C$100,2,FALSE),0)</f>
        <v>0</v>
      </c>
      <c r="P61" s="49">
        <v>0</v>
      </c>
      <c r="Q61" s="41">
        <f t="shared" si="0"/>
        <v>0</v>
      </c>
      <c r="S61" s="43"/>
    </row>
    <row r="62" spans="1:19" x14ac:dyDescent="0.2">
      <c r="A62" s="46">
        <v>44500</v>
      </c>
      <c r="B62" s="40" t="s">
        <v>67</v>
      </c>
      <c r="C62" s="47">
        <f>VLOOKUP(D62,'Holdings Manager'!$C$2:$O$100,13,FALSE)</f>
        <v>41</v>
      </c>
      <c r="D62" s="55">
        <v>2260824</v>
      </c>
      <c r="E62" s="55">
        <v>683715957</v>
      </c>
      <c r="F62" s="49">
        <f>VLOOKUP(D62,'Holdings Manager'!$C$2:$E$100,3,FALSE)</f>
        <v>10175</v>
      </c>
      <c r="G62" s="49">
        <f>VLOOKUP(D62,Sheet1!$C$1:$E$100,3,FALSE)</f>
        <v>10175</v>
      </c>
      <c r="H62" s="41">
        <f t="shared" si="1"/>
        <v>0</v>
      </c>
      <c r="I62" s="49">
        <f>VLOOKUP(D62,'Holdings Manager'!$C$2:$J$100,8,FALSE)</f>
        <v>62.34</v>
      </c>
      <c r="J62" s="49">
        <f>VLOOKUP(D62,Sheet1!$C$1:$J$100,8,FALSE)</f>
        <v>62.34</v>
      </c>
      <c r="K62" s="42">
        <f t="shared" si="2"/>
        <v>0</v>
      </c>
      <c r="L62" s="49">
        <f>VLOOKUP(D62,'Holdings Manager'!$C$2:$H$100,6,FALSE)</f>
        <v>511725.63</v>
      </c>
      <c r="M62" s="49">
        <f>VLOOKUP(D62,Sheet1!$C$1:$H$100,6,FALSE)</f>
        <v>512076.77</v>
      </c>
      <c r="N62" s="42">
        <f t="shared" si="3"/>
        <v>-351.14000000001397</v>
      </c>
      <c r="O62" s="49">
        <f>IFERROR(VLOOKUP(D62,'Accruals Manager'!$B$2:$C$100,2,FALSE),0)</f>
        <v>0</v>
      </c>
      <c r="P62" s="49">
        <v>0</v>
      </c>
      <c r="Q62" s="41">
        <f t="shared" si="0"/>
        <v>0</v>
      </c>
      <c r="R62" s="43" t="s">
        <v>47</v>
      </c>
      <c r="S62" s="43"/>
    </row>
    <row r="63" spans="1:19" x14ac:dyDescent="0.2">
      <c r="A63" s="46">
        <v>44500</v>
      </c>
      <c r="B63" s="40" t="s">
        <v>67</v>
      </c>
      <c r="C63" s="47">
        <f>VLOOKUP(D63,'Holdings Manager'!$C$2:$O$100,13,FALSE)</f>
        <v>41</v>
      </c>
      <c r="D63" s="55">
        <v>2182531</v>
      </c>
      <c r="E63" s="55" t="s">
        <v>231</v>
      </c>
      <c r="F63" s="49">
        <f>VLOOKUP(D63,'Holdings Manager'!$C$2:$E$100,3,FALSE)</f>
        <v>29500</v>
      </c>
      <c r="G63" s="49">
        <f>VLOOKUP(D63,Sheet1!$C$1:$E$100,3,FALSE)</f>
        <v>29500</v>
      </c>
      <c r="H63" s="41">
        <f t="shared" si="1"/>
        <v>0</v>
      </c>
      <c r="I63" s="49">
        <f>VLOOKUP(D63,'Holdings Manager'!$C$2:$J$100,8,FALSE)</f>
        <v>26.01</v>
      </c>
      <c r="J63" s="49">
        <f>VLOOKUP(D63,Sheet1!$C$1:$J$100,8,FALSE)</f>
        <v>26.01</v>
      </c>
      <c r="K63" s="42">
        <f t="shared" si="2"/>
        <v>0</v>
      </c>
      <c r="L63" s="49">
        <f>VLOOKUP(D63,'Holdings Manager'!$C$2:$H$100,6,FALSE)</f>
        <v>767295</v>
      </c>
      <c r="M63" s="49">
        <f>VLOOKUP(D63,Sheet1!$C$1:$H$100,6,FALSE)</f>
        <v>767295</v>
      </c>
      <c r="N63" s="42">
        <f t="shared" si="3"/>
        <v>0</v>
      </c>
      <c r="O63" s="49">
        <f>IFERROR(VLOOKUP(D63,'Accruals Manager'!$B$2:$C$100,2,FALSE),0)</f>
        <v>0</v>
      </c>
      <c r="P63" s="49">
        <v>0</v>
      </c>
      <c r="Q63" s="41">
        <f t="shared" si="0"/>
        <v>0</v>
      </c>
      <c r="R63" s="43"/>
      <c r="S63" s="43"/>
    </row>
    <row r="64" spans="1:19" x14ac:dyDescent="0.2">
      <c r="A64" s="46">
        <v>44500</v>
      </c>
      <c r="B64" s="40" t="s">
        <v>67</v>
      </c>
      <c r="C64" s="47">
        <f>VLOOKUP(D64,'Holdings Manager'!$C$2:$O$100,13,FALSE)</f>
        <v>41</v>
      </c>
      <c r="D64" s="55">
        <v>2181334</v>
      </c>
      <c r="E64" s="55" t="s">
        <v>228</v>
      </c>
      <c r="F64" s="49">
        <f>VLOOKUP(D64,'Holdings Manager'!$C$2:$E$100,3,FALSE)</f>
        <v>17792</v>
      </c>
      <c r="G64" s="49">
        <f>VLOOKUP(D64,Sheet1!$C$1:$E$100,3,FALSE)</f>
        <v>17792</v>
      </c>
      <c r="H64" s="41">
        <f t="shared" ref="H64:H70" si="4">F64-G64</f>
        <v>0</v>
      </c>
      <c r="I64" s="49">
        <f>VLOOKUP(D64,'Holdings Manager'!$C$2:$J$100,8,FALSE)</f>
        <v>119.6</v>
      </c>
      <c r="J64" s="49">
        <f>VLOOKUP(D64,Sheet1!$C$1:$J$100,8,FALSE)</f>
        <v>119.6</v>
      </c>
      <c r="K64" s="42">
        <f t="shared" ref="K64:K70" si="5">I64-J64</f>
        <v>0</v>
      </c>
      <c r="L64" s="49">
        <f>VLOOKUP(D64,'Holdings Manager'!$C$2:$H$100,6,FALSE)</f>
        <v>2127923.2000000002</v>
      </c>
      <c r="M64" s="49">
        <f>VLOOKUP(D64,Sheet1!$C$1:$H$100,6,FALSE)</f>
        <v>2127923.2000000002</v>
      </c>
      <c r="N64" s="42">
        <f t="shared" ref="N64:N70" si="6">L64-M64</f>
        <v>0</v>
      </c>
      <c r="O64" s="49">
        <f>IFERROR(VLOOKUP(D64,'Accruals Manager'!$B$2:$C$100,2,FALSE),0)</f>
        <v>0</v>
      </c>
      <c r="P64" s="49">
        <v>0</v>
      </c>
      <c r="Q64" s="41">
        <f t="shared" ref="Q64:Q70" si="7">O64-P64</f>
        <v>0</v>
      </c>
      <c r="R64" s="43"/>
      <c r="S64" s="43"/>
    </row>
    <row r="65" spans="1:19" x14ac:dyDescent="0.2">
      <c r="A65" s="46">
        <v>44500</v>
      </c>
      <c r="B65" s="40" t="s">
        <v>67</v>
      </c>
      <c r="C65" s="47">
        <f>VLOOKUP(D65,'Holdings Manager'!$C$2:$O$100,13,FALSE)</f>
        <v>41</v>
      </c>
      <c r="D65" s="55">
        <v>2125097</v>
      </c>
      <c r="E65" s="55">
        <v>124765108</v>
      </c>
      <c r="F65" s="49">
        <f>VLOOKUP(D65,'Holdings Manager'!$C$2:$E$100,3,FALSE)</f>
        <v>82104</v>
      </c>
      <c r="G65" s="49">
        <f>VLOOKUP(D65,Sheet1!$C$1:$E$100,3,FALSE)</f>
        <v>82104</v>
      </c>
      <c r="H65" s="41">
        <f t="shared" ref="H65:H68" si="8">F65-G65</f>
        <v>0</v>
      </c>
      <c r="I65" s="49">
        <f>VLOOKUP(D65,'Holdings Manager'!$C$2:$J$100,8,FALSE)</f>
        <v>30.37</v>
      </c>
      <c r="J65" s="49">
        <f>VLOOKUP(D65,Sheet1!$C$1:$J$100,8,FALSE)</f>
        <v>30.37</v>
      </c>
      <c r="K65" s="42">
        <f t="shared" ref="K65:K68" si="9">I65-J65</f>
        <v>0</v>
      </c>
      <c r="L65" s="49">
        <f>VLOOKUP(D65,'Holdings Manager'!$C$2:$H$100,6,FALSE)</f>
        <v>2493498.48</v>
      </c>
      <c r="M65" s="49">
        <f>VLOOKUP(D65,Sheet1!$C$1:$H$100,6,FALSE)</f>
        <v>2493498.48</v>
      </c>
      <c r="N65" s="42">
        <f t="shared" ref="N65:N68" si="10">L65-M65</f>
        <v>0</v>
      </c>
      <c r="O65" s="49">
        <f>IFERROR(VLOOKUP(D65,'Accruals Manager'!$B$2:$C$100,2,FALSE),0)</f>
        <v>0</v>
      </c>
      <c r="P65" s="49">
        <v>0</v>
      </c>
      <c r="Q65" s="41">
        <f t="shared" ref="Q65:Q68" si="11">O65-P65</f>
        <v>0</v>
      </c>
      <c r="R65" s="43"/>
      <c r="S65" s="43"/>
    </row>
    <row r="66" spans="1:19" x14ac:dyDescent="0.2">
      <c r="A66" s="46">
        <v>44500</v>
      </c>
      <c r="B66" s="40" t="s">
        <v>67</v>
      </c>
      <c r="C66" s="47">
        <f>VLOOKUP(D66,'Holdings Manager'!$C$2:$O$100,13,FALSE)</f>
        <v>41</v>
      </c>
      <c r="D66" s="55">
        <v>2124533</v>
      </c>
      <c r="E66" s="55">
        <v>878742204</v>
      </c>
      <c r="F66" s="49">
        <f>VLOOKUP(D66,'Holdings Manager'!$C$2:$E$100,3,FALSE)</f>
        <v>35702</v>
      </c>
      <c r="G66" s="49">
        <f>VLOOKUP(D66,Sheet1!$C$1:$E$100,3,FALSE)</f>
        <v>35702</v>
      </c>
      <c r="H66" s="41">
        <f t="shared" si="8"/>
        <v>0</v>
      </c>
      <c r="I66" s="49">
        <f>VLOOKUP(D66,'Holdings Manager'!$C$2:$J$100,8,FALSE)</f>
        <v>27.9</v>
      </c>
      <c r="J66" s="49">
        <f>VLOOKUP(D66,Sheet1!$C$1:$J$100,8,FALSE)</f>
        <v>27.9</v>
      </c>
      <c r="K66" s="42">
        <f t="shared" si="9"/>
        <v>0</v>
      </c>
      <c r="L66" s="49">
        <f>VLOOKUP(D66,'Holdings Manager'!$C$2:$H$100,6,FALSE)</f>
        <v>996085.8</v>
      </c>
      <c r="M66" s="49">
        <f>VLOOKUP(D66,Sheet1!$C$1:$H$100,6,FALSE)</f>
        <v>996085.8</v>
      </c>
      <c r="N66" s="42">
        <f t="shared" si="10"/>
        <v>0</v>
      </c>
      <c r="O66" s="49">
        <f>IFERROR(VLOOKUP(D66,'Accruals Manager'!$B$2:$C$100,2,FALSE),0)</f>
        <v>0</v>
      </c>
      <c r="P66" s="49">
        <v>0</v>
      </c>
      <c r="Q66" s="41">
        <f t="shared" si="11"/>
        <v>0</v>
      </c>
      <c r="R66" s="43"/>
      <c r="S66" s="43"/>
    </row>
    <row r="67" spans="1:19" x14ac:dyDescent="0.2">
      <c r="A67" s="46">
        <v>44500</v>
      </c>
      <c r="B67" s="40" t="s">
        <v>67</v>
      </c>
      <c r="C67" s="47">
        <f>VLOOKUP(D67,'Holdings Manager'!$C$2:$O$100,13,FALSE)</f>
        <v>43</v>
      </c>
      <c r="D67" s="55">
        <v>2031730</v>
      </c>
      <c r="E67" s="55">
        <v>294821608</v>
      </c>
      <c r="F67" s="49">
        <f>VLOOKUP(D67,'Holdings Manager'!$C$2:$E$100,3,FALSE)</f>
        <v>259693</v>
      </c>
      <c r="G67" s="49">
        <f>VLOOKUP(D67,Sheet1!$C$1:$E$100,3,FALSE)</f>
        <v>259693</v>
      </c>
      <c r="H67" s="41">
        <f t="shared" si="8"/>
        <v>0</v>
      </c>
      <c r="I67" s="49">
        <f>VLOOKUP(D67,'Holdings Manager'!$C$2:$J$100,8,FALSE)</f>
        <v>10.87</v>
      </c>
      <c r="J67" s="49">
        <f>VLOOKUP(D67,Sheet1!$C$1:$J$100,8,FALSE)</f>
        <v>10.87</v>
      </c>
      <c r="K67" s="42">
        <f t="shared" si="9"/>
        <v>0</v>
      </c>
      <c r="L67" s="49">
        <f>VLOOKUP(D67,'Holdings Manager'!$C$2:$H$100,6,FALSE)</f>
        <v>2822862.91</v>
      </c>
      <c r="M67" s="49">
        <f>VLOOKUP(D67,Sheet1!$C$1:$H$100,6,FALSE)</f>
        <v>2822862.91</v>
      </c>
      <c r="N67" s="42">
        <f t="shared" si="10"/>
        <v>0</v>
      </c>
      <c r="O67" s="49">
        <f>IFERROR(VLOOKUP(D67,'Accruals Manager'!$B$2:$C$100,2,FALSE),0)</f>
        <v>3733.09</v>
      </c>
      <c r="P67" s="49">
        <v>3733.09</v>
      </c>
      <c r="Q67" s="41">
        <f t="shared" si="11"/>
        <v>0</v>
      </c>
      <c r="R67" s="43"/>
      <c r="S67" s="43"/>
    </row>
    <row r="68" spans="1:19" x14ac:dyDescent="0.2">
      <c r="A68" s="46">
        <v>44500</v>
      </c>
      <c r="B68" s="40" t="s">
        <v>67</v>
      </c>
      <c r="C68" s="47">
        <f>VLOOKUP(D68,'Holdings Manager'!$C$2:$O$100,13,FALSE)</f>
        <v>41</v>
      </c>
      <c r="D68" s="55" t="s">
        <v>326</v>
      </c>
      <c r="E68" s="55" t="s">
        <v>417</v>
      </c>
      <c r="F68" s="49">
        <f>VLOOKUP(D68,'Holdings Manager'!$C$2:$E$100,3,FALSE)</f>
        <v>131488</v>
      </c>
      <c r="G68" s="49">
        <f>VLOOKUP(D68,Sheet1!$C$1:$E$100,3,FALSE)</f>
        <v>131488</v>
      </c>
      <c r="H68" s="41">
        <f t="shared" si="8"/>
        <v>0</v>
      </c>
      <c r="I68" s="49">
        <f>VLOOKUP(D68,'Holdings Manager'!$C$2:$J$100,8,FALSE)</f>
        <v>6.024</v>
      </c>
      <c r="J68" s="49">
        <f>VLOOKUP(D68,Sheet1!$C$1:$J$100,8,FALSE)</f>
        <v>6.02</v>
      </c>
      <c r="K68" s="42">
        <f t="shared" si="9"/>
        <v>4.0000000000004476E-3</v>
      </c>
      <c r="L68" s="49">
        <f>VLOOKUP(D68,'Holdings Manager'!$C$2:$H$100,6,FALSE)</f>
        <v>1085748.2</v>
      </c>
      <c r="M68" s="49">
        <f>VLOOKUP(D68,Sheet1!$C$1:$H$100,6,FALSE)</f>
        <v>1084451.96</v>
      </c>
      <c r="N68" s="42">
        <f t="shared" si="10"/>
        <v>1296.2399999999907</v>
      </c>
      <c r="O68" s="49">
        <f>IFERROR(VLOOKUP(D68,'Accruals Manager'!$B$2:$C$100,2,FALSE),0)</f>
        <v>0</v>
      </c>
      <c r="P68" s="49">
        <v>0</v>
      </c>
      <c r="Q68" s="41">
        <f t="shared" si="11"/>
        <v>0</v>
      </c>
      <c r="R68" s="43" t="s">
        <v>47</v>
      </c>
      <c r="S68" s="43"/>
    </row>
    <row r="69" spans="1:19" x14ac:dyDescent="0.2">
      <c r="A69" s="46">
        <v>44500</v>
      </c>
      <c r="B69" s="40" t="s">
        <v>67</v>
      </c>
      <c r="C69" s="47" t="str">
        <f>VLOOKUP(D69,'Holdings Manager'!$C$2:$O$100,13,FALSE)</f>
        <v>FC</v>
      </c>
      <c r="D69" s="55" t="s">
        <v>329</v>
      </c>
      <c r="E69" s="46" t="s">
        <v>329</v>
      </c>
      <c r="F69" s="46"/>
      <c r="G69" s="46"/>
      <c r="H69" s="41">
        <f t="shared" si="4"/>
        <v>0</v>
      </c>
      <c r="I69" s="49">
        <f>VLOOKUP(D69,'Holdings Manager'!$C$2:$J$100,8,FALSE)</f>
        <v>1</v>
      </c>
      <c r="J69" s="49">
        <f t="shared" ref="J66:J70" si="12">I69</f>
        <v>1</v>
      </c>
      <c r="K69" s="42">
        <f t="shared" si="5"/>
        <v>0</v>
      </c>
      <c r="L69" s="49">
        <f>VLOOKUP(D69,'Holdings Manager'!$C$2:$H$100,6,FALSE)</f>
        <v>-51380.800000000003</v>
      </c>
      <c r="M69" s="49">
        <v>0</v>
      </c>
      <c r="N69" s="42">
        <f t="shared" si="6"/>
        <v>-51380.800000000003</v>
      </c>
      <c r="O69" s="49">
        <f>IFERROR(VLOOKUP(D69,'Accruals Manager'!$B$2:$C$100,2,FALSE),0)</f>
        <v>0</v>
      </c>
      <c r="P69" s="49">
        <v>0</v>
      </c>
      <c r="Q69" s="41">
        <f t="shared" si="7"/>
        <v>0</v>
      </c>
      <c r="R69" s="43" t="s">
        <v>423</v>
      </c>
      <c r="S69" s="43"/>
    </row>
    <row r="70" spans="1:19" x14ac:dyDescent="0.2">
      <c r="A70" s="46">
        <v>44500</v>
      </c>
      <c r="B70" s="40" t="s">
        <v>67</v>
      </c>
      <c r="C70" s="47" t="str">
        <f>VLOOKUP(D70,'Holdings Manager'!$C$2:$O$100,13,FALSE)</f>
        <v>SF</v>
      </c>
      <c r="D70" s="46" t="s">
        <v>325</v>
      </c>
      <c r="E70" s="46" t="s">
        <v>325</v>
      </c>
      <c r="F70" s="46"/>
      <c r="G70" s="46"/>
      <c r="H70" s="41">
        <f t="shared" si="4"/>
        <v>0</v>
      </c>
      <c r="I70" s="49">
        <f>VLOOKUP(D70,'Holdings Manager'!$C$2:$J$100,8,FALSE)</f>
        <v>100</v>
      </c>
      <c r="J70" s="49">
        <f t="shared" si="12"/>
        <v>100</v>
      </c>
      <c r="K70" s="42">
        <f t="shared" si="5"/>
        <v>0</v>
      </c>
      <c r="L70" s="49">
        <f>VLOOKUP(D70,'Holdings Manager'!$C$2:$H$100,6,FALSE)</f>
        <v>2491790.15</v>
      </c>
      <c r="M70" s="49">
        <f>VLOOKUP(D70,Sheet1!$C$1:$H$100,6,FALSE)</f>
        <v>2440409.35</v>
      </c>
      <c r="N70" s="42">
        <f t="shared" si="6"/>
        <v>51380.799999999814</v>
      </c>
      <c r="O70" s="49">
        <f>IFERROR(VLOOKUP(D70,'Accruals Manager'!$B$2:$C$100,2,FALSE),0)</f>
        <v>76.900000000000006</v>
      </c>
      <c r="P70" s="49">
        <v>76.900000000000006</v>
      </c>
      <c r="Q70" s="41">
        <f t="shared" si="7"/>
        <v>0</v>
      </c>
      <c r="R70" s="43" t="s">
        <v>423</v>
      </c>
      <c r="S70" s="43"/>
    </row>
    <row r="71" spans="1:19" x14ac:dyDescent="0.2">
      <c r="A71" s="46">
        <v>44500</v>
      </c>
      <c r="B71" s="40" t="s">
        <v>67</v>
      </c>
      <c r="C71" s="47" t="str">
        <f>VLOOKUP(D71,'Holdings Manager'!$C$2:$O$100,13,FALSE)</f>
        <v>FC</v>
      </c>
      <c r="D71" s="46" t="s">
        <v>359</v>
      </c>
      <c r="E71" s="46" t="s">
        <v>359</v>
      </c>
      <c r="F71" s="46"/>
      <c r="G71" s="46"/>
      <c r="H71" s="41">
        <f t="shared" ref="H71" si="13">F71-G71</f>
        <v>0</v>
      </c>
      <c r="I71" s="49">
        <f>VLOOKUP(D71,'Holdings Manager'!$C$2:$J$100,8,FALSE)</f>
        <v>1</v>
      </c>
      <c r="J71" s="49">
        <f t="shared" ref="J71" si="14">I71</f>
        <v>1</v>
      </c>
      <c r="K71" s="42">
        <f t="shared" ref="K71" si="15">I71-J71</f>
        <v>0</v>
      </c>
      <c r="L71" s="49">
        <f>VLOOKUP(D71,'Holdings Manager'!$C$2:$H$100,6,FALSE)</f>
        <v>21272.09</v>
      </c>
      <c r="M71" s="49">
        <f>VLOOKUP(D71,Sheet1!$C$1:$H$100,6,FALSE)</f>
        <v>21300.59</v>
      </c>
      <c r="N71" s="42">
        <f t="shared" ref="N71" si="16">L71-M71</f>
        <v>-28.5</v>
      </c>
      <c r="O71" s="49">
        <f>IFERROR(VLOOKUP(D71,'Accruals Manager'!$B$2:$C$100,2,FALSE),0)</f>
        <v>0</v>
      </c>
      <c r="P71" s="49">
        <v>0</v>
      </c>
      <c r="Q71" s="41">
        <f t="shared" ref="Q71" si="17">O71-P71</f>
        <v>0</v>
      </c>
      <c r="R71" s="43"/>
      <c r="S71" s="43"/>
    </row>
    <row r="72" spans="1:19" x14ac:dyDescent="0.2">
      <c r="A72" s="46"/>
      <c r="B72" s="46"/>
      <c r="C72" s="46"/>
      <c r="D72" s="46"/>
      <c r="E72" s="46"/>
      <c r="F72" s="46"/>
      <c r="G72" s="46"/>
      <c r="H72" s="46"/>
      <c r="I72" s="46"/>
      <c r="J72" s="46"/>
      <c r="K72" s="42"/>
      <c r="L72" s="48"/>
      <c r="M72" s="50"/>
      <c r="N72" s="42"/>
      <c r="O72" s="49"/>
      <c r="P72" s="49"/>
      <c r="Q72" s="41"/>
      <c r="R72" s="43"/>
      <c r="S72" s="43"/>
    </row>
    <row r="73" spans="1:19" x14ac:dyDescent="0.2">
      <c r="A73" s="46"/>
      <c r="B73" s="46"/>
      <c r="C73" s="46"/>
      <c r="D73" s="46"/>
      <c r="E73" s="46"/>
      <c r="F73" s="46"/>
      <c r="G73" s="46"/>
      <c r="H73" s="46"/>
      <c r="I73" s="46"/>
      <c r="J73" s="46"/>
      <c r="K73" s="42"/>
      <c r="L73" s="48"/>
      <c r="M73" s="50"/>
      <c r="N73" s="42"/>
      <c r="O73" s="49"/>
      <c r="P73" s="49"/>
      <c r="Q73" s="41"/>
      <c r="R73" s="43"/>
      <c r="S73" s="43"/>
    </row>
    <row r="74" spans="1:19" ht="15" x14ac:dyDescent="0.25">
      <c r="G74" s="51"/>
      <c r="H74" s="51"/>
      <c r="I74" s="51"/>
      <c r="J74" s="51"/>
      <c r="K74" s="51"/>
      <c r="L74" s="2"/>
      <c r="M74" s="2"/>
      <c r="N74" s="2"/>
      <c r="R74" s="2"/>
      <c r="S74" s="2"/>
    </row>
    <row r="75" spans="1:19" ht="15" x14ac:dyDescent="0.25">
      <c r="G75" s="38"/>
      <c r="H75" s="38"/>
      <c r="I75" s="38"/>
      <c r="J75" s="38"/>
      <c r="K75" s="38"/>
      <c r="L75" s="2"/>
      <c r="M75" s="2"/>
      <c r="N75" s="2"/>
      <c r="R75" s="2"/>
      <c r="S75" s="2"/>
    </row>
    <row r="76" spans="1:19" x14ac:dyDescent="0.2">
      <c r="F76"/>
      <c r="G76"/>
      <c r="J76" s="5"/>
      <c r="K76" s="5"/>
      <c r="L76" s="2"/>
      <c r="M76" s="2"/>
      <c r="N76" s="2"/>
      <c r="R76" s="2"/>
      <c r="S76" s="2"/>
    </row>
    <row r="77" spans="1:19" x14ac:dyDescent="0.2">
      <c r="E77"/>
      <c r="F77"/>
      <c r="G77"/>
      <c r="H77" s="5"/>
      <c r="I77" s="5"/>
      <c r="K77" s="2"/>
      <c r="L77" s="2"/>
      <c r="M77" s="2"/>
      <c r="N77" s="2"/>
      <c r="R77" s="2"/>
      <c r="S77" s="2"/>
    </row>
    <row r="78" spans="1:19" x14ac:dyDescent="0.2">
      <c r="E78"/>
      <c r="F78"/>
      <c r="G78"/>
      <c r="H78"/>
      <c r="I78" s="5"/>
      <c r="K78" s="2"/>
      <c r="L78" s="2"/>
      <c r="M78" s="2"/>
      <c r="N78" s="2"/>
      <c r="R78" s="2"/>
      <c r="S78" s="2"/>
    </row>
    <row r="79" spans="1:19" ht="15" x14ac:dyDescent="0.25">
      <c r="D79"/>
      <c r="E79"/>
      <c r="F79" s="56"/>
      <c r="G79"/>
      <c r="H79"/>
      <c r="I79" s="5"/>
      <c r="K79" s="2"/>
      <c r="L79" s="2"/>
      <c r="M79" s="2"/>
      <c r="N79" s="2"/>
      <c r="R79" s="2"/>
      <c r="S79" s="2"/>
    </row>
    <row r="80" spans="1:19" ht="15" x14ac:dyDescent="0.25">
      <c r="D80"/>
      <c r="E80"/>
      <c r="F80" s="56"/>
      <c r="G80"/>
      <c r="H80"/>
      <c r="I80" s="5"/>
      <c r="K80" s="2"/>
      <c r="L80" s="2"/>
      <c r="M80" s="2"/>
      <c r="N80" s="2"/>
      <c r="R80" s="2"/>
      <c r="S80" s="2"/>
    </row>
    <row r="81" spans="4:19" ht="15" x14ac:dyDescent="0.25">
      <c r="D81"/>
      <c r="E81"/>
      <c r="F81" s="56"/>
      <c r="G81"/>
      <c r="H81"/>
      <c r="I81" s="5"/>
      <c r="K81" s="2"/>
      <c r="L81" s="2"/>
      <c r="M81" s="2"/>
      <c r="N81" s="2"/>
      <c r="R81" s="2"/>
      <c r="S81" s="2"/>
    </row>
    <row r="82" spans="4:19" ht="15" x14ac:dyDescent="0.25">
      <c r="D82"/>
      <c r="E82"/>
      <c r="F82" s="56"/>
      <c r="G82"/>
      <c r="H82"/>
      <c r="I82" s="3"/>
      <c r="J82" s="3"/>
      <c r="M82" s="2"/>
      <c r="N82" s="2"/>
      <c r="P82" s="5"/>
      <c r="Q82" s="5"/>
      <c r="R82" s="2"/>
      <c r="S82" s="2"/>
    </row>
    <row r="83" spans="4:19" x14ac:dyDescent="0.2">
      <c r="D83"/>
      <c r="E83"/>
      <c r="G83"/>
      <c r="H83"/>
      <c r="I83" s="3"/>
      <c r="J83" s="3"/>
      <c r="M83" s="2"/>
      <c r="N83" s="2"/>
      <c r="P83" s="5"/>
      <c r="Q83" s="5"/>
      <c r="R83" s="2"/>
      <c r="S83" s="2"/>
    </row>
    <row r="84" spans="4:19" x14ac:dyDescent="0.2">
      <c r="G84"/>
      <c r="H84"/>
    </row>
  </sheetData>
  <sortState ref="D13:E66">
    <sortCondition ref="D13:D66"/>
  </sortState>
  <mergeCells count="30">
    <mergeCell ref="A2:E2"/>
    <mergeCell ref="A6:E6"/>
    <mergeCell ref="G2:K2"/>
    <mergeCell ref="H3:K3"/>
    <mergeCell ref="H4:K4"/>
    <mergeCell ref="H5:K5"/>
    <mergeCell ref="G6:K6"/>
    <mergeCell ref="B3:E3"/>
    <mergeCell ref="B4:E4"/>
    <mergeCell ref="B5:E5"/>
    <mergeCell ref="M2:Q2"/>
    <mergeCell ref="N3:Q3"/>
    <mergeCell ref="N4:Q4"/>
    <mergeCell ref="N5:Q5"/>
    <mergeCell ref="M6:Q6"/>
    <mergeCell ref="A11:A12"/>
    <mergeCell ref="B11:B12"/>
    <mergeCell ref="E11:E12"/>
    <mergeCell ref="K11:K12"/>
    <mergeCell ref="B7:E9"/>
    <mergeCell ref="H7:K9"/>
    <mergeCell ref="M7:P9"/>
    <mergeCell ref="S11:S12"/>
    <mergeCell ref="C11:C12"/>
    <mergeCell ref="H11:H12"/>
    <mergeCell ref="Q11:Q12"/>
    <mergeCell ref="R11:R12"/>
    <mergeCell ref="D11:D12"/>
    <mergeCell ref="N11:N12"/>
    <mergeCell ref="L11:M11"/>
  </mergeCells>
  <phoneticPr fontId="14" type="noConversion"/>
  <conditionalFormatting sqref="G78:G82">
    <cfRule type="duplicateValues" dxfId="4" priority="14"/>
  </conditionalFormatting>
  <conditionalFormatting sqref="D79:D83">
    <cfRule type="duplicateValues" dxfId="3" priority="10"/>
  </conditionalFormatting>
  <pageMargins left="0.25" right="0.25" top="0.25" bottom="0.25" header="0.5" footer="0.5"/>
  <pageSetup scale="54" orientation="landscape" r:id="rId1"/>
  <headerFooter alignWithMargins="0">
    <oddFooter>&amp;C&amp;11&amp;K000000&amp;"Calibri,Regular"
Information Classification: Limited Access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tabColor rgb="FF00B0F0"/>
  </sheetPr>
  <dimension ref="A1:O66"/>
  <sheetViews>
    <sheetView workbookViewId="0"/>
  </sheetViews>
  <sheetFormatPr defaultRowHeight="12.75" x14ac:dyDescent="0.2"/>
  <cols>
    <col min="1" max="1" width="11" customWidth="1"/>
    <col min="2" max="2" width="48.28515625" customWidth="1"/>
    <col min="3" max="3" width="19.5703125" style="61" customWidth="1"/>
    <col min="4" max="4" width="17" style="61" customWidth="1"/>
    <col min="5" max="5" width="16.5703125" customWidth="1"/>
    <col min="6" max="6" width="20.7109375" customWidth="1"/>
    <col min="7" max="7" width="20.28515625" customWidth="1"/>
    <col min="8" max="8" width="22.28515625" customWidth="1"/>
    <col min="11" max="11" width="21.85546875" customWidth="1"/>
    <col min="14" max="14" width="15.5703125" customWidth="1"/>
  </cols>
  <sheetData>
    <row r="1" spans="1:15" x14ac:dyDescent="0.2">
      <c r="A1" t="s">
        <v>0</v>
      </c>
      <c r="B1" t="s">
        <v>81</v>
      </c>
      <c r="C1" s="61" t="s">
        <v>82</v>
      </c>
      <c r="D1" s="61" t="s">
        <v>83</v>
      </c>
      <c r="E1" t="s">
        <v>84</v>
      </c>
      <c r="F1" t="s">
        <v>85</v>
      </c>
      <c r="G1" t="s">
        <v>86</v>
      </c>
      <c r="H1" t="s">
        <v>87</v>
      </c>
      <c r="I1" t="s">
        <v>88</v>
      </c>
      <c r="J1" t="s">
        <v>89</v>
      </c>
      <c r="K1" t="s">
        <v>90</v>
      </c>
      <c r="L1" t="s">
        <v>91</v>
      </c>
      <c r="M1" t="s">
        <v>92</v>
      </c>
      <c r="N1" t="s">
        <v>93</v>
      </c>
      <c r="O1" t="s">
        <v>94</v>
      </c>
    </row>
    <row r="2" spans="1:15" x14ac:dyDescent="0.2">
      <c r="A2" t="s">
        <v>67</v>
      </c>
      <c r="B2" t="s">
        <v>362</v>
      </c>
      <c r="C2" s="61" t="s">
        <v>263</v>
      </c>
      <c r="D2" s="61">
        <v>617760202</v>
      </c>
      <c r="E2">
        <v>40000</v>
      </c>
      <c r="F2">
        <v>1364522.8</v>
      </c>
      <c r="G2">
        <v>11.71</v>
      </c>
      <c r="H2">
        <v>468400</v>
      </c>
      <c r="I2" t="s">
        <v>329</v>
      </c>
      <c r="J2">
        <v>11.71</v>
      </c>
      <c r="K2">
        <v>468400</v>
      </c>
      <c r="L2">
        <v>1364522.8</v>
      </c>
      <c r="M2" t="s">
        <v>329</v>
      </c>
      <c r="N2" s="37">
        <v>44500</v>
      </c>
      <c r="O2">
        <v>43</v>
      </c>
    </row>
    <row r="3" spans="1:15" x14ac:dyDescent="0.2">
      <c r="A3" t="s">
        <v>67</v>
      </c>
      <c r="B3" t="s">
        <v>363</v>
      </c>
      <c r="C3" s="61" t="s">
        <v>240</v>
      </c>
      <c r="D3" s="61" t="s">
        <v>239</v>
      </c>
      <c r="E3">
        <v>18335</v>
      </c>
      <c r="F3">
        <v>2047836.15</v>
      </c>
      <c r="G3">
        <v>237.17</v>
      </c>
      <c r="H3">
        <v>4348511.95</v>
      </c>
      <c r="I3" t="s">
        <v>329</v>
      </c>
      <c r="J3">
        <v>237.17</v>
      </c>
      <c r="K3">
        <v>4348511.95</v>
      </c>
      <c r="L3">
        <v>2047836.15</v>
      </c>
      <c r="M3" t="s">
        <v>329</v>
      </c>
      <c r="N3" s="37">
        <v>44500</v>
      </c>
      <c r="O3">
        <v>41</v>
      </c>
    </row>
    <row r="4" spans="1:15" x14ac:dyDescent="0.2">
      <c r="A4" t="s">
        <v>67</v>
      </c>
      <c r="B4" t="s">
        <v>364</v>
      </c>
      <c r="C4" s="61" t="s">
        <v>271</v>
      </c>
      <c r="D4" s="61" t="s">
        <v>270</v>
      </c>
      <c r="E4">
        <v>3100</v>
      </c>
      <c r="F4">
        <v>492875.79</v>
      </c>
      <c r="G4">
        <v>1466.73</v>
      </c>
      <c r="H4">
        <v>4546863</v>
      </c>
      <c r="I4" t="s">
        <v>329</v>
      </c>
      <c r="J4">
        <v>1466.73</v>
      </c>
      <c r="K4">
        <v>4546863</v>
      </c>
      <c r="L4">
        <v>492875.79</v>
      </c>
      <c r="M4" t="s">
        <v>329</v>
      </c>
      <c r="N4" s="37">
        <v>44500</v>
      </c>
      <c r="O4">
        <v>41</v>
      </c>
    </row>
    <row r="5" spans="1:15" x14ac:dyDescent="0.2">
      <c r="A5" t="s">
        <v>67</v>
      </c>
      <c r="B5" t="s">
        <v>365</v>
      </c>
      <c r="C5" s="61" t="s">
        <v>306</v>
      </c>
      <c r="D5" s="61" t="s">
        <v>358</v>
      </c>
      <c r="E5">
        <v>514932</v>
      </c>
      <c r="F5">
        <v>1234996.1200000001</v>
      </c>
      <c r="G5">
        <v>2.6814260000000001</v>
      </c>
      <c r="H5">
        <v>1380752.2</v>
      </c>
      <c r="I5" t="s">
        <v>329</v>
      </c>
      <c r="J5">
        <v>3.57</v>
      </c>
      <c r="K5">
        <v>1838307.24</v>
      </c>
      <c r="L5">
        <v>1730171.52</v>
      </c>
      <c r="M5" t="s">
        <v>359</v>
      </c>
      <c r="N5" s="37">
        <v>44500</v>
      </c>
      <c r="O5">
        <v>41</v>
      </c>
    </row>
    <row r="6" spans="1:15" x14ac:dyDescent="0.2">
      <c r="A6" t="s">
        <v>67</v>
      </c>
      <c r="B6" t="s">
        <v>366</v>
      </c>
      <c r="C6" s="61" t="s">
        <v>251</v>
      </c>
      <c r="D6" s="61" t="s">
        <v>250</v>
      </c>
      <c r="E6">
        <v>25000</v>
      </c>
      <c r="F6">
        <v>630472.79</v>
      </c>
      <c r="G6">
        <v>29.49</v>
      </c>
      <c r="H6">
        <v>737250</v>
      </c>
      <c r="I6" t="s">
        <v>329</v>
      </c>
      <c r="J6">
        <v>29.49</v>
      </c>
      <c r="K6">
        <v>737250</v>
      </c>
      <c r="L6">
        <v>630472.79</v>
      </c>
      <c r="M6" t="s">
        <v>329</v>
      </c>
      <c r="N6" s="37">
        <v>44500</v>
      </c>
      <c r="O6">
        <v>41</v>
      </c>
    </row>
    <row r="7" spans="1:15" x14ac:dyDescent="0.2">
      <c r="A7" t="s">
        <v>67</v>
      </c>
      <c r="B7" t="s">
        <v>367</v>
      </c>
      <c r="C7" s="61" t="s">
        <v>223</v>
      </c>
      <c r="D7" s="61" t="s">
        <v>222</v>
      </c>
      <c r="E7">
        <v>14400</v>
      </c>
      <c r="F7">
        <v>1821156.81</v>
      </c>
      <c r="G7">
        <v>151.61000000000001</v>
      </c>
      <c r="H7">
        <v>2183184</v>
      </c>
      <c r="I7" t="s">
        <v>329</v>
      </c>
      <c r="J7">
        <v>151.61000000000001</v>
      </c>
      <c r="K7">
        <v>2183184</v>
      </c>
      <c r="L7">
        <v>1821156.81</v>
      </c>
      <c r="M7" t="s">
        <v>329</v>
      </c>
      <c r="N7" s="37">
        <v>44500</v>
      </c>
      <c r="O7">
        <v>43</v>
      </c>
    </row>
    <row r="8" spans="1:15" x14ac:dyDescent="0.2">
      <c r="A8" t="s">
        <v>67</v>
      </c>
      <c r="B8" t="s">
        <v>368</v>
      </c>
      <c r="C8" s="61" t="s">
        <v>281</v>
      </c>
      <c r="D8" s="61" t="s">
        <v>280</v>
      </c>
      <c r="E8">
        <v>154000</v>
      </c>
      <c r="F8">
        <v>1638702.2</v>
      </c>
      <c r="G8">
        <v>18.149999999999999</v>
      </c>
      <c r="H8">
        <v>2795100</v>
      </c>
      <c r="I8" t="s">
        <v>329</v>
      </c>
      <c r="J8">
        <v>18.149999999999999</v>
      </c>
      <c r="K8">
        <v>2795100</v>
      </c>
      <c r="L8">
        <v>1638702.2</v>
      </c>
      <c r="M8" t="s">
        <v>329</v>
      </c>
      <c r="N8" s="37">
        <v>44500</v>
      </c>
      <c r="O8">
        <v>41</v>
      </c>
    </row>
    <row r="9" spans="1:15" x14ac:dyDescent="0.2">
      <c r="A9" t="s">
        <v>67</v>
      </c>
      <c r="B9" t="s">
        <v>369</v>
      </c>
      <c r="C9" s="61" t="s">
        <v>286</v>
      </c>
      <c r="D9" s="61" t="s">
        <v>370</v>
      </c>
      <c r="E9">
        <v>78815</v>
      </c>
      <c r="F9">
        <v>1972717.83</v>
      </c>
      <c r="G9">
        <v>58.302222999999998</v>
      </c>
      <c r="H9">
        <v>4595089.68</v>
      </c>
      <c r="I9" t="s">
        <v>329</v>
      </c>
      <c r="J9">
        <v>50.38</v>
      </c>
      <c r="K9">
        <v>3970699.7</v>
      </c>
      <c r="L9">
        <v>1737082.6</v>
      </c>
      <c r="M9" t="s">
        <v>335</v>
      </c>
      <c r="N9" s="37">
        <v>44500</v>
      </c>
      <c r="O9">
        <v>41</v>
      </c>
    </row>
    <row r="10" spans="1:15" x14ac:dyDescent="0.2">
      <c r="A10" t="s">
        <v>67</v>
      </c>
      <c r="B10" t="s">
        <v>371</v>
      </c>
      <c r="C10" s="61" t="s">
        <v>210</v>
      </c>
      <c r="D10" s="61" t="s">
        <v>209</v>
      </c>
      <c r="E10">
        <v>2700</v>
      </c>
      <c r="F10">
        <v>705333.69</v>
      </c>
      <c r="G10">
        <v>319.92</v>
      </c>
      <c r="H10">
        <v>863784</v>
      </c>
      <c r="I10" t="s">
        <v>329</v>
      </c>
      <c r="J10">
        <v>319.92</v>
      </c>
      <c r="K10">
        <v>863784</v>
      </c>
      <c r="L10">
        <v>705333.69</v>
      </c>
      <c r="M10" t="s">
        <v>329</v>
      </c>
      <c r="N10" s="37">
        <v>44500</v>
      </c>
      <c r="O10">
        <v>41</v>
      </c>
    </row>
    <row r="11" spans="1:15" x14ac:dyDescent="0.2">
      <c r="A11" t="s">
        <v>67</v>
      </c>
      <c r="B11" t="s">
        <v>372</v>
      </c>
      <c r="C11" s="61" t="s">
        <v>217</v>
      </c>
      <c r="D11" s="61" t="s">
        <v>216</v>
      </c>
      <c r="E11">
        <v>24000</v>
      </c>
      <c r="F11">
        <v>623880</v>
      </c>
      <c r="G11">
        <v>30.37</v>
      </c>
      <c r="H11">
        <v>728880</v>
      </c>
      <c r="I11" t="s">
        <v>329</v>
      </c>
      <c r="J11">
        <v>30.37</v>
      </c>
      <c r="K11">
        <v>728880</v>
      </c>
      <c r="L11">
        <v>623880</v>
      </c>
      <c r="M11" t="s">
        <v>329</v>
      </c>
      <c r="N11" s="37">
        <v>44500</v>
      </c>
      <c r="O11">
        <v>43</v>
      </c>
    </row>
    <row r="12" spans="1:15" x14ac:dyDescent="0.2">
      <c r="A12" t="s">
        <v>67</v>
      </c>
      <c r="B12" t="s">
        <v>373</v>
      </c>
      <c r="C12" s="61" t="s">
        <v>257</v>
      </c>
      <c r="D12" s="61" t="s">
        <v>256</v>
      </c>
      <c r="E12">
        <v>20000</v>
      </c>
      <c r="F12">
        <v>701268.67</v>
      </c>
      <c r="G12">
        <v>17.47</v>
      </c>
      <c r="H12">
        <v>349400</v>
      </c>
      <c r="I12" t="s">
        <v>329</v>
      </c>
      <c r="J12">
        <v>17.47</v>
      </c>
      <c r="K12">
        <v>349400</v>
      </c>
      <c r="L12">
        <v>701268.67</v>
      </c>
      <c r="M12" t="s">
        <v>329</v>
      </c>
      <c r="N12" s="37">
        <v>44500</v>
      </c>
      <c r="O12">
        <v>43</v>
      </c>
    </row>
    <row r="13" spans="1:15" x14ac:dyDescent="0.2">
      <c r="A13" t="s">
        <v>67</v>
      </c>
      <c r="B13" t="s">
        <v>374</v>
      </c>
      <c r="C13" s="61" t="s">
        <v>284</v>
      </c>
      <c r="D13" s="61" t="s">
        <v>283</v>
      </c>
      <c r="E13">
        <v>48720</v>
      </c>
      <c r="F13">
        <v>1784807.5</v>
      </c>
      <c r="G13">
        <v>30.47</v>
      </c>
      <c r="H13">
        <v>1484498.4</v>
      </c>
      <c r="I13" t="s">
        <v>329</v>
      </c>
      <c r="J13">
        <v>30.47</v>
      </c>
      <c r="K13">
        <v>1484498.4</v>
      </c>
      <c r="L13">
        <v>1784807.5</v>
      </c>
      <c r="M13" t="s">
        <v>329</v>
      </c>
      <c r="N13" s="37">
        <v>44500</v>
      </c>
      <c r="O13">
        <v>41</v>
      </c>
    </row>
    <row r="14" spans="1:15" x14ac:dyDescent="0.2">
      <c r="A14" t="s">
        <v>67</v>
      </c>
      <c r="B14" t="s">
        <v>375</v>
      </c>
      <c r="C14" s="61" t="s">
        <v>226</v>
      </c>
      <c r="D14" s="61" t="s">
        <v>225</v>
      </c>
      <c r="E14">
        <v>32061</v>
      </c>
      <c r="F14">
        <v>2064087.18</v>
      </c>
      <c r="G14">
        <v>89.39</v>
      </c>
      <c r="H14">
        <v>2865932.79</v>
      </c>
      <c r="I14" t="s">
        <v>329</v>
      </c>
      <c r="J14">
        <v>89.39</v>
      </c>
      <c r="K14">
        <v>2865932.79</v>
      </c>
      <c r="L14">
        <v>2064087.18</v>
      </c>
      <c r="M14" t="s">
        <v>329</v>
      </c>
      <c r="N14" s="37">
        <v>44500</v>
      </c>
      <c r="O14">
        <v>41</v>
      </c>
    </row>
    <row r="15" spans="1:15" x14ac:dyDescent="0.2">
      <c r="A15" t="s">
        <v>67</v>
      </c>
      <c r="B15" t="s">
        <v>376</v>
      </c>
      <c r="C15" s="61" t="s">
        <v>245</v>
      </c>
      <c r="D15" s="61" t="s">
        <v>244</v>
      </c>
      <c r="E15">
        <v>29302</v>
      </c>
      <c r="F15">
        <v>1677539.5</v>
      </c>
      <c r="G15">
        <v>70.87</v>
      </c>
      <c r="H15">
        <v>2076632.74</v>
      </c>
      <c r="I15" t="s">
        <v>329</v>
      </c>
      <c r="J15">
        <v>70.87</v>
      </c>
      <c r="K15">
        <v>2076632.74</v>
      </c>
      <c r="L15">
        <v>1677539.5</v>
      </c>
      <c r="M15" t="s">
        <v>329</v>
      </c>
      <c r="N15" s="37">
        <v>44500</v>
      </c>
      <c r="O15">
        <v>43</v>
      </c>
    </row>
    <row r="16" spans="1:15" x14ac:dyDescent="0.2">
      <c r="A16" t="s">
        <v>67</v>
      </c>
      <c r="B16" t="s">
        <v>377</v>
      </c>
      <c r="C16" s="61" t="s">
        <v>276</v>
      </c>
      <c r="D16" s="61">
        <v>846517100</v>
      </c>
      <c r="E16">
        <v>30000</v>
      </c>
      <c r="F16">
        <v>218397</v>
      </c>
      <c r="G16">
        <v>2.65</v>
      </c>
      <c r="H16">
        <v>79500</v>
      </c>
      <c r="I16" t="s">
        <v>329</v>
      </c>
      <c r="J16">
        <v>2.65</v>
      </c>
      <c r="K16">
        <v>79500</v>
      </c>
      <c r="L16">
        <v>218397</v>
      </c>
      <c r="M16" t="s">
        <v>329</v>
      </c>
      <c r="N16" s="37">
        <v>44500</v>
      </c>
      <c r="O16">
        <v>43</v>
      </c>
    </row>
    <row r="17" spans="1:15" x14ac:dyDescent="0.2">
      <c r="A17" t="s">
        <v>67</v>
      </c>
      <c r="B17" t="s">
        <v>378</v>
      </c>
      <c r="C17" s="61" t="s">
        <v>248</v>
      </c>
      <c r="D17" s="61" t="s">
        <v>247</v>
      </c>
      <c r="E17">
        <v>13426</v>
      </c>
      <c r="F17">
        <v>1775991.28</v>
      </c>
      <c r="G17">
        <v>286.77</v>
      </c>
      <c r="H17">
        <v>3850174.02</v>
      </c>
      <c r="I17" t="s">
        <v>329</v>
      </c>
      <c r="J17">
        <v>286.77</v>
      </c>
      <c r="K17">
        <v>3850174.02</v>
      </c>
      <c r="L17">
        <v>1775991.28</v>
      </c>
      <c r="M17" t="s">
        <v>329</v>
      </c>
      <c r="N17" s="37">
        <v>44500</v>
      </c>
      <c r="O17">
        <v>41</v>
      </c>
    </row>
    <row r="18" spans="1:15" x14ac:dyDescent="0.2">
      <c r="A18" t="s">
        <v>67</v>
      </c>
      <c r="B18" t="s">
        <v>379</v>
      </c>
      <c r="C18" s="61" t="s">
        <v>214</v>
      </c>
      <c r="D18" s="61" t="s">
        <v>213</v>
      </c>
      <c r="E18">
        <v>900</v>
      </c>
      <c r="F18">
        <v>646238.88</v>
      </c>
      <c r="G18">
        <v>812.88</v>
      </c>
      <c r="H18">
        <v>731592</v>
      </c>
      <c r="I18" t="s">
        <v>329</v>
      </c>
      <c r="J18">
        <v>812.88</v>
      </c>
      <c r="K18">
        <v>731592</v>
      </c>
      <c r="L18">
        <v>646238.88</v>
      </c>
      <c r="M18" t="s">
        <v>329</v>
      </c>
      <c r="N18" s="37">
        <v>44500</v>
      </c>
      <c r="O18">
        <v>43</v>
      </c>
    </row>
    <row r="19" spans="1:15" x14ac:dyDescent="0.2">
      <c r="A19" t="s">
        <v>67</v>
      </c>
      <c r="B19" t="s">
        <v>380</v>
      </c>
      <c r="C19" s="61" t="s">
        <v>242</v>
      </c>
      <c r="D19" s="61">
        <v>398438408</v>
      </c>
      <c r="E19">
        <v>63170</v>
      </c>
      <c r="F19">
        <v>1205283.6000000001</v>
      </c>
      <c r="G19">
        <v>13.11</v>
      </c>
      <c r="H19">
        <v>828158.7</v>
      </c>
      <c r="I19" t="s">
        <v>329</v>
      </c>
      <c r="J19">
        <v>13.11</v>
      </c>
      <c r="K19">
        <v>828158.7</v>
      </c>
      <c r="L19">
        <v>1205283.6000000001</v>
      </c>
      <c r="M19" t="s">
        <v>329</v>
      </c>
      <c r="N19" s="37">
        <v>44500</v>
      </c>
      <c r="O19">
        <v>43</v>
      </c>
    </row>
    <row r="20" spans="1:15" x14ac:dyDescent="0.2">
      <c r="A20" t="s">
        <v>67</v>
      </c>
      <c r="B20" t="s">
        <v>381</v>
      </c>
      <c r="C20" s="61" t="s">
        <v>309</v>
      </c>
      <c r="D20" s="61" t="s">
        <v>382</v>
      </c>
      <c r="E20">
        <v>85744</v>
      </c>
      <c r="F20">
        <v>945069.17</v>
      </c>
      <c r="G20">
        <v>8.6526700000000005</v>
      </c>
      <c r="H20">
        <v>741914.51</v>
      </c>
      <c r="I20" t="s">
        <v>329</v>
      </c>
      <c r="J20">
        <v>11.52</v>
      </c>
      <c r="K20">
        <v>987770.88</v>
      </c>
      <c r="L20">
        <v>1323907.94</v>
      </c>
      <c r="M20" t="s">
        <v>359</v>
      </c>
      <c r="N20" s="37">
        <v>44500</v>
      </c>
      <c r="O20">
        <v>41</v>
      </c>
    </row>
    <row r="21" spans="1:15" x14ac:dyDescent="0.2">
      <c r="A21" t="s">
        <v>67</v>
      </c>
      <c r="B21" t="s">
        <v>383</v>
      </c>
      <c r="C21" s="61" t="s">
        <v>254</v>
      </c>
      <c r="D21" s="61" t="s">
        <v>253</v>
      </c>
      <c r="E21">
        <v>12688</v>
      </c>
      <c r="F21">
        <v>110902</v>
      </c>
      <c r="G21">
        <v>14.42</v>
      </c>
      <c r="H21">
        <v>182960.96</v>
      </c>
      <c r="I21" t="s">
        <v>329</v>
      </c>
      <c r="J21">
        <v>14.42</v>
      </c>
      <c r="K21">
        <v>182960.96</v>
      </c>
      <c r="L21">
        <v>110902</v>
      </c>
      <c r="M21" t="s">
        <v>329</v>
      </c>
      <c r="N21" s="37">
        <v>44500</v>
      </c>
      <c r="O21">
        <v>43</v>
      </c>
    </row>
    <row r="22" spans="1:15" x14ac:dyDescent="0.2">
      <c r="A22" t="s">
        <v>67</v>
      </c>
      <c r="B22" t="s">
        <v>304</v>
      </c>
      <c r="C22" s="61" t="s">
        <v>303</v>
      </c>
      <c r="D22" s="61" t="s">
        <v>354</v>
      </c>
      <c r="E22">
        <v>31384</v>
      </c>
      <c r="F22">
        <v>1268763.25</v>
      </c>
      <c r="G22">
        <v>72.426812999999996</v>
      </c>
      <c r="H22">
        <v>2273043.09</v>
      </c>
      <c r="I22" t="s">
        <v>329</v>
      </c>
      <c r="J22">
        <v>66.180000000000007</v>
      </c>
      <c r="K22">
        <v>2076993.12</v>
      </c>
      <c r="L22">
        <v>1268878.6000000001</v>
      </c>
      <c r="M22" t="s">
        <v>344</v>
      </c>
      <c r="N22" s="37">
        <v>44500</v>
      </c>
      <c r="O22">
        <v>41</v>
      </c>
    </row>
    <row r="23" spans="1:15" x14ac:dyDescent="0.2">
      <c r="A23" t="s">
        <v>67</v>
      </c>
      <c r="B23" t="s">
        <v>384</v>
      </c>
      <c r="C23" s="61" t="s">
        <v>319</v>
      </c>
      <c r="D23" s="61" t="s">
        <v>351</v>
      </c>
      <c r="E23">
        <v>43307</v>
      </c>
      <c r="F23">
        <v>818580.47999999998</v>
      </c>
      <c r="G23">
        <v>18.580507000000001</v>
      </c>
      <c r="H23">
        <v>804666.02</v>
      </c>
      <c r="I23" t="s">
        <v>329</v>
      </c>
      <c r="J23">
        <v>13.555</v>
      </c>
      <c r="K23">
        <v>587026.39</v>
      </c>
      <c r="L23">
        <v>631208.54</v>
      </c>
      <c r="M23" t="s">
        <v>352</v>
      </c>
      <c r="N23" s="37">
        <v>44500</v>
      </c>
      <c r="O23">
        <v>41</v>
      </c>
    </row>
    <row r="24" spans="1:15" x14ac:dyDescent="0.2">
      <c r="A24" t="s">
        <v>67</v>
      </c>
      <c r="B24" t="s">
        <v>385</v>
      </c>
      <c r="C24" s="61" t="s">
        <v>291</v>
      </c>
      <c r="D24" s="61" t="s">
        <v>349</v>
      </c>
      <c r="E24">
        <v>29538</v>
      </c>
      <c r="F24">
        <v>2462861.36</v>
      </c>
      <c r="G24">
        <v>138.34916100000001</v>
      </c>
      <c r="H24">
        <v>4086557.51</v>
      </c>
      <c r="I24" t="s">
        <v>329</v>
      </c>
      <c r="J24">
        <v>119.55</v>
      </c>
      <c r="K24">
        <v>3531267.9</v>
      </c>
      <c r="L24">
        <v>2168679.96</v>
      </c>
      <c r="M24" t="s">
        <v>335</v>
      </c>
      <c r="N24" s="37">
        <v>44500</v>
      </c>
      <c r="O24">
        <v>41</v>
      </c>
    </row>
    <row r="25" spans="1:15" x14ac:dyDescent="0.2">
      <c r="A25" t="s">
        <v>67</v>
      </c>
      <c r="B25" t="s">
        <v>386</v>
      </c>
      <c r="C25" s="61" t="s">
        <v>220</v>
      </c>
      <c r="D25" s="61" t="s">
        <v>219</v>
      </c>
      <c r="E25">
        <v>51580</v>
      </c>
      <c r="F25">
        <v>2438256.2400000002</v>
      </c>
      <c r="G25">
        <v>59.04</v>
      </c>
      <c r="H25">
        <v>3045283.2</v>
      </c>
      <c r="I25" t="s">
        <v>329</v>
      </c>
      <c r="J25">
        <v>59.04</v>
      </c>
      <c r="K25">
        <v>3045283.2</v>
      </c>
      <c r="L25">
        <v>2438256.2400000002</v>
      </c>
      <c r="M25" t="s">
        <v>329</v>
      </c>
      <c r="N25" s="37">
        <v>44500</v>
      </c>
      <c r="O25">
        <v>41</v>
      </c>
    </row>
    <row r="26" spans="1:15" x14ac:dyDescent="0.2">
      <c r="A26" t="s">
        <v>67</v>
      </c>
      <c r="B26" t="s">
        <v>387</v>
      </c>
      <c r="C26" s="61" t="s">
        <v>237</v>
      </c>
      <c r="D26" s="61" t="s">
        <v>236</v>
      </c>
      <c r="E26">
        <v>29000</v>
      </c>
      <c r="F26">
        <v>1200507.2</v>
      </c>
      <c r="G26">
        <v>45.99</v>
      </c>
      <c r="H26">
        <v>1333710</v>
      </c>
      <c r="I26" t="s">
        <v>329</v>
      </c>
      <c r="J26">
        <v>45.99</v>
      </c>
      <c r="K26">
        <v>1333710</v>
      </c>
      <c r="L26">
        <v>1200507.2</v>
      </c>
      <c r="M26" t="s">
        <v>329</v>
      </c>
      <c r="N26" s="37">
        <v>44500</v>
      </c>
      <c r="O26">
        <v>43</v>
      </c>
    </row>
    <row r="27" spans="1:15" x14ac:dyDescent="0.2">
      <c r="A27" t="s">
        <v>67</v>
      </c>
      <c r="B27" t="s">
        <v>388</v>
      </c>
      <c r="C27" s="61" t="s">
        <v>261</v>
      </c>
      <c r="D27" s="61" t="s">
        <v>260</v>
      </c>
      <c r="E27">
        <v>29590</v>
      </c>
      <c r="F27">
        <v>997183</v>
      </c>
      <c r="G27">
        <v>83.03</v>
      </c>
      <c r="H27">
        <v>2456857.7000000002</v>
      </c>
      <c r="I27" t="s">
        <v>329</v>
      </c>
      <c r="J27">
        <v>83.03</v>
      </c>
      <c r="K27">
        <v>2456857.7000000002</v>
      </c>
      <c r="L27">
        <v>997183</v>
      </c>
      <c r="M27" t="s">
        <v>329</v>
      </c>
      <c r="N27" s="37">
        <v>44500</v>
      </c>
      <c r="O27">
        <v>41</v>
      </c>
    </row>
    <row r="28" spans="1:15" x14ac:dyDescent="0.2">
      <c r="A28" t="s">
        <v>67</v>
      </c>
      <c r="B28" t="s">
        <v>389</v>
      </c>
      <c r="C28" s="61" t="s">
        <v>316</v>
      </c>
      <c r="D28" s="61" t="s">
        <v>390</v>
      </c>
      <c r="E28">
        <v>27563</v>
      </c>
      <c r="F28">
        <v>1611560.69</v>
      </c>
      <c r="G28">
        <v>97.323200999999997</v>
      </c>
      <c r="H28">
        <v>2682519.38</v>
      </c>
      <c r="I28" t="s">
        <v>329</v>
      </c>
      <c r="J28">
        <v>71</v>
      </c>
      <c r="K28">
        <v>1956973</v>
      </c>
      <c r="L28">
        <v>1237574.1599999999</v>
      </c>
      <c r="M28" t="s">
        <v>352</v>
      </c>
      <c r="N28" s="37">
        <v>44500</v>
      </c>
      <c r="O28">
        <v>41</v>
      </c>
    </row>
    <row r="29" spans="1:15" x14ac:dyDescent="0.2">
      <c r="A29" t="s">
        <v>67</v>
      </c>
      <c r="B29" t="s">
        <v>391</v>
      </c>
      <c r="C29" s="61" t="s">
        <v>313</v>
      </c>
      <c r="D29" s="61" t="s">
        <v>392</v>
      </c>
      <c r="E29">
        <v>57104</v>
      </c>
      <c r="F29">
        <v>1782311.35</v>
      </c>
      <c r="G29">
        <v>37.037646000000002</v>
      </c>
      <c r="H29">
        <v>2114997.75</v>
      </c>
      <c r="I29" t="s">
        <v>329</v>
      </c>
      <c r="J29">
        <v>27.02</v>
      </c>
      <c r="K29">
        <v>1542950.08</v>
      </c>
      <c r="L29">
        <v>1373693.56</v>
      </c>
      <c r="M29" t="s">
        <v>352</v>
      </c>
      <c r="N29" s="37">
        <v>44500</v>
      </c>
      <c r="O29">
        <v>41</v>
      </c>
    </row>
    <row r="30" spans="1:15" x14ac:dyDescent="0.2">
      <c r="A30" t="s">
        <v>67</v>
      </c>
      <c r="B30" t="s">
        <v>393</v>
      </c>
      <c r="C30" s="61">
        <v>7333378</v>
      </c>
      <c r="D30" s="61">
        <v>733337901</v>
      </c>
      <c r="E30">
        <v>8487</v>
      </c>
      <c r="F30">
        <v>2325928.0299999998</v>
      </c>
      <c r="G30">
        <v>821.45006799999999</v>
      </c>
      <c r="H30">
        <v>6971646.7300000004</v>
      </c>
      <c r="I30" t="s">
        <v>329</v>
      </c>
      <c r="J30">
        <v>750.6</v>
      </c>
      <c r="K30">
        <v>6370342.2000000002</v>
      </c>
      <c r="L30">
        <v>2320345.7999999998</v>
      </c>
      <c r="M30" t="s">
        <v>344</v>
      </c>
      <c r="N30" s="37">
        <v>44500</v>
      </c>
      <c r="O30">
        <v>41</v>
      </c>
    </row>
    <row r="31" spans="1:15" x14ac:dyDescent="0.2">
      <c r="A31" t="s">
        <v>67</v>
      </c>
      <c r="B31" t="s">
        <v>301</v>
      </c>
      <c r="C31" s="61">
        <v>7124594</v>
      </c>
      <c r="D31" s="61">
        <v>712459908</v>
      </c>
      <c r="E31">
        <v>7989</v>
      </c>
      <c r="F31">
        <v>1234066.6599999999</v>
      </c>
      <c r="G31">
        <v>159.78112200000001</v>
      </c>
      <c r="H31">
        <v>1276491.3799999999</v>
      </c>
      <c r="I31" t="s">
        <v>329</v>
      </c>
      <c r="J31">
        <v>146</v>
      </c>
      <c r="K31">
        <v>1166394</v>
      </c>
      <c r="L31">
        <v>1231104.8999999999</v>
      </c>
      <c r="M31" t="s">
        <v>344</v>
      </c>
      <c r="N31" s="37">
        <v>44500</v>
      </c>
      <c r="O31">
        <v>41</v>
      </c>
    </row>
    <row r="32" spans="1:15" x14ac:dyDescent="0.2">
      <c r="A32" t="s">
        <v>67</v>
      </c>
      <c r="B32" t="s">
        <v>394</v>
      </c>
      <c r="C32" s="61">
        <v>6986041</v>
      </c>
      <c r="D32" s="61">
        <v>698604006</v>
      </c>
      <c r="E32">
        <v>48000</v>
      </c>
      <c r="F32">
        <v>1836424.74</v>
      </c>
      <c r="G32">
        <v>43.148432</v>
      </c>
      <c r="H32">
        <v>2071124.75</v>
      </c>
      <c r="I32" t="s">
        <v>329</v>
      </c>
      <c r="J32">
        <v>4920</v>
      </c>
      <c r="K32">
        <v>236160000</v>
      </c>
      <c r="L32">
        <v>201168705</v>
      </c>
      <c r="M32" t="s">
        <v>333</v>
      </c>
      <c r="N32" s="37">
        <v>44500</v>
      </c>
      <c r="O32">
        <v>41</v>
      </c>
    </row>
    <row r="33" spans="1:15" x14ac:dyDescent="0.2">
      <c r="A33" t="s">
        <v>67</v>
      </c>
      <c r="B33" t="s">
        <v>395</v>
      </c>
      <c r="C33" s="61">
        <v>6640682</v>
      </c>
      <c r="D33" s="61">
        <v>664068004</v>
      </c>
      <c r="E33">
        <v>36600</v>
      </c>
      <c r="F33">
        <v>2076809.21</v>
      </c>
      <c r="G33">
        <v>110.238983</v>
      </c>
      <c r="H33">
        <v>4034746.77</v>
      </c>
      <c r="I33" t="s">
        <v>329</v>
      </c>
      <c r="J33">
        <v>12570</v>
      </c>
      <c r="K33">
        <v>460062000</v>
      </c>
      <c r="L33">
        <v>227286000</v>
      </c>
      <c r="M33" t="s">
        <v>333</v>
      </c>
      <c r="N33" s="37">
        <v>44500</v>
      </c>
      <c r="O33">
        <v>41</v>
      </c>
    </row>
    <row r="34" spans="1:15" x14ac:dyDescent="0.2">
      <c r="A34" t="s">
        <v>67</v>
      </c>
      <c r="B34" t="s">
        <v>396</v>
      </c>
      <c r="C34" s="61">
        <v>6555805</v>
      </c>
      <c r="D34" s="61">
        <v>655580009</v>
      </c>
      <c r="E34">
        <v>30900</v>
      </c>
      <c r="F34">
        <v>1136444.6299999999</v>
      </c>
      <c r="G34">
        <v>46.156545000000001</v>
      </c>
      <c r="H34">
        <v>1426237.23</v>
      </c>
      <c r="I34" t="s">
        <v>329</v>
      </c>
      <c r="J34">
        <v>5263</v>
      </c>
      <c r="K34">
        <v>162626700</v>
      </c>
      <c r="L34">
        <v>124372500</v>
      </c>
      <c r="M34" t="s">
        <v>333</v>
      </c>
      <c r="N34" s="37">
        <v>44500</v>
      </c>
      <c r="O34">
        <v>41</v>
      </c>
    </row>
    <row r="35" spans="1:15" x14ac:dyDescent="0.2">
      <c r="A35" t="s">
        <v>67</v>
      </c>
      <c r="B35" t="s">
        <v>397</v>
      </c>
      <c r="C35" s="61">
        <v>6229597</v>
      </c>
      <c r="D35" s="61">
        <v>622959906</v>
      </c>
      <c r="E35">
        <v>294491</v>
      </c>
      <c r="F35">
        <v>2540522.2200000002</v>
      </c>
      <c r="G35">
        <v>10.962508</v>
      </c>
      <c r="H35">
        <v>3228360.01</v>
      </c>
      <c r="I35" t="s">
        <v>329</v>
      </c>
      <c r="J35">
        <v>1250</v>
      </c>
      <c r="K35">
        <v>368113750</v>
      </c>
      <c r="L35">
        <v>280071868</v>
      </c>
      <c r="M35" t="s">
        <v>333</v>
      </c>
      <c r="N35" s="37">
        <v>44500</v>
      </c>
      <c r="O35">
        <v>41</v>
      </c>
    </row>
    <row r="36" spans="1:15" x14ac:dyDescent="0.2">
      <c r="A36" t="s">
        <v>67</v>
      </c>
      <c r="B36" t="s">
        <v>398</v>
      </c>
      <c r="C36" s="61">
        <v>6054603</v>
      </c>
      <c r="D36" s="61">
        <v>605460005</v>
      </c>
      <c r="E36">
        <v>118200</v>
      </c>
      <c r="F36">
        <v>1242050.44</v>
      </c>
      <c r="G36">
        <v>10.493313000000001</v>
      </c>
      <c r="H36">
        <v>1240309.58</v>
      </c>
      <c r="I36" t="s">
        <v>329</v>
      </c>
      <c r="J36">
        <v>1196.5</v>
      </c>
      <c r="K36">
        <v>141426300</v>
      </c>
      <c r="L36">
        <v>135930000</v>
      </c>
      <c r="M36" t="s">
        <v>333</v>
      </c>
      <c r="N36" s="37">
        <v>44500</v>
      </c>
      <c r="O36">
        <v>41</v>
      </c>
    </row>
    <row r="37" spans="1:15" x14ac:dyDescent="0.2">
      <c r="A37" t="s">
        <v>67</v>
      </c>
      <c r="B37" t="s">
        <v>399</v>
      </c>
      <c r="C37" s="61">
        <v>5999330</v>
      </c>
      <c r="D37" s="61">
        <v>599933900</v>
      </c>
      <c r="E37">
        <v>9594</v>
      </c>
      <c r="F37">
        <v>1624430.3</v>
      </c>
      <c r="G37">
        <v>417.882743</v>
      </c>
      <c r="H37">
        <v>4009167.04</v>
      </c>
      <c r="I37" t="s">
        <v>329</v>
      </c>
      <c r="J37">
        <v>361.1</v>
      </c>
      <c r="K37">
        <v>3464393.4</v>
      </c>
      <c r="L37">
        <v>1433374.7</v>
      </c>
      <c r="M37" t="s">
        <v>335</v>
      </c>
      <c r="N37" s="37">
        <v>44500</v>
      </c>
      <c r="O37">
        <v>41</v>
      </c>
    </row>
    <row r="38" spans="1:15" x14ac:dyDescent="0.2">
      <c r="A38" t="s">
        <v>67</v>
      </c>
      <c r="B38" t="s">
        <v>289</v>
      </c>
      <c r="C38" s="61">
        <v>5889505</v>
      </c>
      <c r="D38" s="61">
        <v>588950907</v>
      </c>
      <c r="E38">
        <v>105988</v>
      </c>
      <c r="F38">
        <v>2187638.79</v>
      </c>
      <c r="G38">
        <v>46.747087999999998</v>
      </c>
      <c r="H38">
        <v>4954630.34</v>
      </c>
      <c r="I38" t="s">
        <v>329</v>
      </c>
      <c r="J38">
        <v>40.395000000000003</v>
      </c>
      <c r="K38">
        <v>4281385.26</v>
      </c>
      <c r="L38">
        <v>1926331.9</v>
      </c>
      <c r="M38" t="s">
        <v>335</v>
      </c>
      <c r="N38" s="37">
        <v>44500</v>
      </c>
      <c r="O38">
        <v>41</v>
      </c>
    </row>
    <row r="39" spans="1:15" x14ac:dyDescent="0.2">
      <c r="A39" t="s">
        <v>67</v>
      </c>
      <c r="B39" t="s">
        <v>290</v>
      </c>
      <c r="C39" s="61">
        <v>4741844</v>
      </c>
      <c r="D39" s="61">
        <v>474184900</v>
      </c>
      <c r="E39">
        <v>13484</v>
      </c>
      <c r="F39">
        <v>1384917.16</v>
      </c>
      <c r="G39">
        <v>236.31031899999999</v>
      </c>
      <c r="H39">
        <v>3186408.34</v>
      </c>
      <c r="I39" t="s">
        <v>329</v>
      </c>
      <c r="J39">
        <v>204.2</v>
      </c>
      <c r="K39">
        <v>2753432.8</v>
      </c>
      <c r="L39">
        <v>1219492.96</v>
      </c>
      <c r="M39" t="s">
        <v>335</v>
      </c>
      <c r="N39" s="37">
        <v>44500</v>
      </c>
      <c r="O39">
        <v>41</v>
      </c>
    </row>
    <row r="40" spans="1:15" x14ac:dyDescent="0.2">
      <c r="A40" t="s">
        <v>67</v>
      </c>
      <c r="B40" t="s">
        <v>400</v>
      </c>
      <c r="C40" s="61">
        <v>4031879</v>
      </c>
      <c r="D40" s="61">
        <v>403187909</v>
      </c>
      <c r="E40">
        <v>70020</v>
      </c>
      <c r="F40">
        <v>1503587.3</v>
      </c>
      <c r="G40">
        <v>32.669148999999997</v>
      </c>
      <c r="H40">
        <v>2287493.84</v>
      </c>
      <c r="I40" t="s">
        <v>329</v>
      </c>
      <c r="J40">
        <v>28.23</v>
      </c>
      <c r="K40">
        <v>1976664.6</v>
      </c>
      <c r="L40">
        <v>1317999.7</v>
      </c>
      <c r="M40" t="s">
        <v>335</v>
      </c>
      <c r="N40" s="37">
        <v>44500</v>
      </c>
      <c r="O40">
        <v>41</v>
      </c>
    </row>
    <row r="41" spans="1:15" x14ac:dyDescent="0.2">
      <c r="A41" t="s">
        <v>67</v>
      </c>
      <c r="B41" t="s">
        <v>401</v>
      </c>
      <c r="C41" s="61">
        <v>2821481</v>
      </c>
      <c r="D41" s="61">
        <v>835699307</v>
      </c>
      <c r="E41">
        <v>53325</v>
      </c>
      <c r="F41">
        <v>2584662.75</v>
      </c>
      <c r="G41">
        <v>115.79</v>
      </c>
      <c r="H41">
        <v>6174501.75</v>
      </c>
      <c r="I41" t="s">
        <v>329</v>
      </c>
      <c r="J41">
        <v>115.79</v>
      </c>
      <c r="K41">
        <v>6174501.75</v>
      </c>
      <c r="L41">
        <v>2584662.75</v>
      </c>
      <c r="M41" t="s">
        <v>329</v>
      </c>
      <c r="N41" s="37">
        <v>44500</v>
      </c>
      <c r="O41">
        <v>43</v>
      </c>
    </row>
    <row r="42" spans="1:15" x14ac:dyDescent="0.2">
      <c r="A42" t="s">
        <v>67</v>
      </c>
      <c r="B42" t="s">
        <v>402</v>
      </c>
      <c r="C42" s="61">
        <v>2775135</v>
      </c>
      <c r="D42" s="61">
        <v>803054204</v>
      </c>
      <c r="E42">
        <v>11024</v>
      </c>
      <c r="F42">
        <v>1139109.92</v>
      </c>
      <c r="G42">
        <v>144.78</v>
      </c>
      <c r="H42">
        <v>1596054.72</v>
      </c>
      <c r="I42" t="s">
        <v>329</v>
      </c>
      <c r="J42">
        <v>144.78</v>
      </c>
      <c r="K42">
        <v>1596054.72</v>
      </c>
      <c r="L42">
        <v>1139109.92</v>
      </c>
      <c r="M42" t="s">
        <v>329</v>
      </c>
      <c r="N42" s="37">
        <v>44500</v>
      </c>
      <c r="O42">
        <v>43</v>
      </c>
    </row>
    <row r="43" spans="1:15" x14ac:dyDescent="0.2">
      <c r="A43" t="s">
        <v>67</v>
      </c>
      <c r="B43" t="s">
        <v>403</v>
      </c>
      <c r="C43" s="61">
        <v>2704485</v>
      </c>
      <c r="D43" s="61">
        <v>705015105</v>
      </c>
      <c r="E43">
        <v>200000</v>
      </c>
      <c r="F43">
        <v>2010060</v>
      </c>
      <c r="G43">
        <v>8.2799999999999994</v>
      </c>
      <c r="H43">
        <v>1656000</v>
      </c>
      <c r="I43" t="s">
        <v>329</v>
      </c>
      <c r="J43">
        <v>8.2799999999999994</v>
      </c>
      <c r="K43">
        <v>1656000</v>
      </c>
      <c r="L43">
        <v>2010060</v>
      </c>
      <c r="M43" t="s">
        <v>329</v>
      </c>
      <c r="N43" s="37">
        <v>44500</v>
      </c>
      <c r="O43">
        <v>43</v>
      </c>
    </row>
    <row r="44" spans="1:15" x14ac:dyDescent="0.2">
      <c r="A44" t="s">
        <v>67</v>
      </c>
      <c r="B44" t="s">
        <v>404</v>
      </c>
      <c r="C44" s="61">
        <v>2655657</v>
      </c>
      <c r="D44" s="61">
        <v>683715106</v>
      </c>
      <c r="E44">
        <v>41898</v>
      </c>
      <c r="F44">
        <v>1457212.44</v>
      </c>
      <c r="G44">
        <v>50.35</v>
      </c>
      <c r="H44">
        <v>2109564.2999999998</v>
      </c>
      <c r="I44" t="s">
        <v>329</v>
      </c>
      <c r="J44">
        <v>50.35</v>
      </c>
      <c r="K44">
        <v>2109564.2999999998</v>
      </c>
      <c r="L44">
        <v>1457212.44</v>
      </c>
      <c r="M44" t="s">
        <v>329</v>
      </c>
      <c r="N44" s="37">
        <v>44500</v>
      </c>
      <c r="O44">
        <v>41</v>
      </c>
    </row>
    <row r="45" spans="1:15" x14ac:dyDescent="0.2">
      <c r="A45" t="s">
        <v>67</v>
      </c>
      <c r="B45" t="s">
        <v>405</v>
      </c>
      <c r="C45" s="61">
        <v>2640891</v>
      </c>
      <c r="D45" s="61">
        <v>654902204</v>
      </c>
      <c r="E45">
        <v>330000</v>
      </c>
      <c r="F45">
        <v>1048872</v>
      </c>
      <c r="G45">
        <v>5.68</v>
      </c>
      <c r="H45">
        <v>1874400</v>
      </c>
      <c r="I45" t="s">
        <v>329</v>
      </c>
      <c r="J45">
        <v>5.68</v>
      </c>
      <c r="K45">
        <v>1874400</v>
      </c>
      <c r="L45">
        <v>1048872</v>
      </c>
      <c r="M45" t="s">
        <v>329</v>
      </c>
      <c r="N45" s="37">
        <v>44500</v>
      </c>
      <c r="O45">
        <v>43</v>
      </c>
    </row>
    <row r="46" spans="1:15" x14ac:dyDescent="0.2">
      <c r="A46" t="s">
        <v>67</v>
      </c>
      <c r="B46" t="s">
        <v>406</v>
      </c>
      <c r="C46" s="61">
        <v>2615565</v>
      </c>
      <c r="D46" s="61" t="s">
        <v>273</v>
      </c>
      <c r="E46">
        <v>82948</v>
      </c>
      <c r="F46">
        <v>3266980.89</v>
      </c>
      <c r="G46">
        <v>34.75</v>
      </c>
      <c r="H46">
        <v>2882443</v>
      </c>
      <c r="I46" t="s">
        <v>329</v>
      </c>
      <c r="J46">
        <v>34.75</v>
      </c>
      <c r="K46">
        <v>2882443</v>
      </c>
      <c r="L46">
        <v>3266980.89</v>
      </c>
      <c r="M46" t="s">
        <v>329</v>
      </c>
      <c r="N46" s="37">
        <v>44500</v>
      </c>
      <c r="O46">
        <v>43</v>
      </c>
    </row>
    <row r="47" spans="1:15" x14ac:dyDescent="0.2">
      <c r="A47" t="s">
        <v>67</v>
      </c>
      <c r="B47" t="s">
        <v>407</v>
      </c>
      <c r="C47" s="61">
        <v>2544346</v>
      </c>
      <c r="D47" s="61">
        <v>539439109</v>
      </c>
      <c r="E47">
        <v>500000</v>
      </c>
      <c r="F47">
        <v>1494921.16</v>
      </c>
      <c r="G47">
        <v>2.72</v>
      </c>
      <c r="H47">
        <v>1360000</v>
      </c>
      <c r="I47" t="s">
        <v>329</v>
      </c>
      <c r="J47">
        <v>2.72</v>
      </c>
      <c r="K47">
        <v>1360000</v>
      </c>
      <c r="L47">
        <v>1494921.16</v>
      </c>
      <c r="M47" t="s">
        <v>329</v>
      </c>
      <c r="N47" s="37">
        <v>44500</v>
      </c>
      <c r="O47">
        <v>43</v>
      </c>
    </row>
    <row r="48" spans="1:15" x14ac:dyDescent="0.2">
      <c r="A48" t="s">
        <v>67</v>
      </c>
      <c r="B48" t="s">
        <v>408</v>
      </c>
      <c r="C48" s="61">
        <v>2430025</v>
      </c>
      <c r="D48" s="61">
        <v>861012102</v>
      </c>
      <c r="E48">
        <v>113114</v>
      </c>
      <c r="F48">
        <v>1635216.25</v>
      </c>
      <c r="G48">
        <v>47.64</v>
      </c>
      <c r="H48">
        <v>5388750.96</v>
      </c>
      <c r="I48" t="s">
        <v>329</v>
      </c>
      <c r="J48">
        <v>47.64</v>
      </c>
      <c r="K48">
        <v>5388750.96</v>
      </c>
      <c r="L48">
        <v>1635216.25</v>
      </c>
      <c r="M48" t="s">
        <v>329</v>
      </c>
      <c r="N48" s="37">
        <v>44500</v>
      </c>
      <c r="O48">
        <v>43</v>
      </c>
    </row>
    <row r="49" spans="1:15" x14ac:dyDescent="0.2">
      <c r="A49" t="s">
        <v>67</v>
      </c>
      <c r="B49" t="s">
        <v>409</v>
      </c>
      <c r="C49" s="61">
        <v>2402444</v>
      </c>
      <c r="D49" s="61">
        <v>686330101</v>
      </c>
      <c r="E49">
        <v>33866</v>
      </c>
      <c r="F49">
        <v>2601768.79</v>
      </c>
      <c r="G49">
        <v>99.01</v>
      </c>
      <c r="H49">
        <v>3353072.66</v>
      </c>
      <c r="I49" t="s">
        <v>329</v>
      </c>
      <c r="J49">
        <v>99.01</v>
      </c>
      <c r="K49">
        <v>3353072.66</v>
      </c>
      <c r="L49">
        <v>2601768.79</v>
      </c>
      <c r="M49" t="s">
        <v>329</v>
      </c>
      <c r="N49" s="37">
        <v>44500</v>
      </c>
      <c r="O49">
        <v>43</v>
      </c>
    </row>
    <row r="50" spans="1:15" x14ac:dyDescent="0.2">
      <c r="A50" t="s">
        <v>67</v>
      </c>
      <c r="B50" t="s">
        <v>410</v>
      </c>
      <c r="C50" s="61">
        <v>2311614</v>
      </c>
      <c r="D50" s="61" t="s">
        <v>234</v>
      </c>
      <c r="E50">
        <v>17686</v>
      </c>
      <c r="F50">
        <v>2171310.2200000002</v>
      </c>
      <c r="G50">
        <v>158.81</v>
      </c>
      <c r="H50">
        <v>2808713.66</v>
      </c>
      <c r="I50" t="s">
        <v>329</v>
      </c>
      <c r="J50">
        <v>158.81</v>
      </c>
      <c r="K50">
        <v>2808713.66</v>
      </c>
      <c r="L50">
        <v>2171310.2200000002</v>
      </c>
      <c r="M50" t="s">
        <v>329</v>
      </c>
      <c r="N50" s="37">
        <v>44500</v>
      </c>
      <c r="O50">
        <v>41</v>
      </c>
    </row>
    <row r="51" spans="1:15" x14ac:dyDescent="0.2">
      <c r="A51" t="s">
        <v>67</v>
      </c>
      <c r="B51" t="s">
        <v>404</v>
      </c>
      <c r="C51" s="61">
        <v>2260824</v>
      </c>
      <c r="D51" s="61">
        <v>683715957</v>
      </c>
      <c r="E51">
        <v>10175</v>
      </c>
      <c r="F51">
        <v>355826.45</v>
      </c>
      <c r="G51">
        <v>50.292445000000001</v>
      </c>
      <c r="H51">
        <v>511725.63</v>
      </c>
      <c r="I51" t="s">
        <v>329</v>
      </c>
      <c r="J51">
        <v>62.34</v>
      </c>
      <c r="K51">
        <v>634309.5</v>
      </c>
      <c r="L51">
        <v>469726.49</v>
      </c>
      <c r="M51" t="s">
        <v>411</v>
      </c>
      <c r="N51" s="37">
        <v>44500</v>
      </c>
      <c r="O51">
        <v>41</v>
      </c>
    </row>
    <row r="52" spans="1:15" x14ac:dyDescent="0.2">
      <c r="A52" t="s">
        <v>67</v>
      </c>
      <c r="B52" t="s">
        <v>412</v>
      </c>
      <c r="C52" s="73">
        <v>2182531</v>
      </c>
      <c r="D52" s="61" t="s">
        <v>231</v>
      </c>
      <c r="E52">
        <v>29500</v>
      </c>
      <c r="F52">
        <v>1348387.83</v>
      </c>
      <c r="G52">
        <v>26.01</v>
      </c>
      <c r="H52">
        <v>767295</v>
      </c>
      <c r="I52" t="s">
        <v>329</v>
      </c>
      <c r="J52">
        <v>26.01</v>
      </c>
      <c r="K52">
        <v>767295</v>
      </c>
      <c r="L52">
        <v>1348387.83</v>
      </c>
      <c r="M52" t="s">
        <v>329</v>
      </c>
      <c r="N52" s="37">
        <v>44500</v>
      </c>
      <c r="O52">
        <v>41</v>
      </c>
    </row>
    <row r="53" spans="1:15" x14ac:dyDescent="0.2">
      <c r="A53" t="s">
        <v>67</v>
      </c>
      <c r="B53" t="s">
        <v>229</v>
      </c>
      <c r="C53" s="61">
        <v>2181334</v>
      </c>
      <c r="D53" s="61" t="s">
        <v>228</v>
      </c>
      <c r="E53">
        <v>17792</v>
      </c>
      <c r="F53">
        <v>1897694.72</v>
      </c>
      <c r="G53">
        <v>119.6</v>
      </c>
      <c r="H53">
        <v>2127923.2000000002</v>
      </c>
      <c r="I53" t="s">
        <v>329</v>
      </c>
      <c r="J53">
        <v>119.6</v>
      </c>
      <c r="K53">
        <v>2127923.2000000002</v>
      </c>
      <c r="L53">
        <v>1897694.72</v>
      </c>
      <c r="M53" t="s">
        <v>329</v>
      </c>
      <c r="N53" s="37">
        <v>44500</v>
      </c>
      <c r="O53">
        <v>41</v>
      </c>
    </row>
    <row r="54" spans="1:15" x14ac:dyDescent="0.2">
      <c r="A54" t="s">
        <v>67</v>
      </c>
      <c r="B54" t="s">
        <v>413</v>
      </c>
      <c r="C54" s="61">
        <v>2125097</v>
      </c>
      <c r="D54" s="61">
        <v>124765108</v>
      </c>
      <c r="E54">
        <v>82104</v>
      </c>
      <c r="F54">
        <v>1660963.92</v>
      </c>
      <c r="G54">
        <v>30.37</v>
      </c>
      <c r="H54">
        <v>2493498.48</v>
      </c>
      <c r="I54" t="s">
        <v>329</v>
      </c>
      <c r="J54">
        <v>30.37</v>
      </c>
      <c r="K54">
        <v>2493498.48</v>
      </c>
      <c r="L54">
        <v>1660963.92</v>
      </c>
      <c r="M54" t="s">
        <v>329</v>
      </c>
      <c r="N54" s="37">
        <v>44500</v>
      </c>
      <c r="O54">
        <v>41</v>
      </c>
    </row>
    <row r="55" spans="1:15" x14ac:dyDescent="0.2">
      <c r="A55" t="s">
        <v>67</v>
      </c>
      <c r="B55" t="s">
        <v>414</v>
      </c>
      <c r="C55" s="61">
        <v>2124533</v>
      </c>
      <c r="D55" s="61">
        <v>878742204</v>
      </c>
      <c r="E55">
        <v>35702</v>
      </c>
      <c r="F55">
        <v>797582.68</v>
      </c>
      <c r="G55">
        <v>27.9</v>
      </c>
      <c r="H55">
        <v>996085.8</v>
      </c>
      <c r="I55" t="s">
        <v>329</v>
      </c>
      <c r="J55">
        <v>27.9</v>
      </c>
      <c r="K55">
        <v>996085.8</v>
      </c>
      <c r="L55">
        <v>797582.68</v>
      </c>
      <c r="M55" t="s">
        <v>329</v>
      </c>
      <c r="N55" s="37">
        <v>44500</v>
      </c>
      <c r="O55">
        <v>41</v>
      </c>
    </row>
    <row r="56" spans="1:15" x14ac:dyDescent="0.2">
      <c r="A56" t="s">
        <v>67</v>
      </c>
      <c r="B56" t="s">
        <v>415</v>
      </c>
      <c r="C56" s="61">
        <v>2031730</v>
      </c>
      <c r="D56" s="61">
        <v>294821608</v>
      </c>
      <c r="E56">
        <v>259693</v>
      </c>
      <c r="F56">
        <v>2167109.4700000002</v>
      </c>
      <c r="G56">
        <v>10.87</v>
      </c>
      <c r="H56">
        <v>2822862.91</v>
      </c>
      <c r="I56" t="s">
        <v>329</v>
      </c>
      <c r="J56">
        <v>10.87</v>
      </c>
      <c r="K56">
        <v>2822862.91</v>
      </c>
      <c r="L56">
        <v>2167109.4700000002</v>
      </c>
      <c r="M56" t="s">
        <v>329</v>
      </c>
      <c r="N56" s="37">
        <v>44500</v>
      </c>
      <c r="O56">
        <v>43</v>
      </c>
    </row>
    <row r="57" spans="1:15" x14ac:dyDescent="0.2">
      <c r="A57" t="s">
        <v>67</v>
      </c>
      <c r="B57" t="s">
        <v>416</v>
      </c>
      <c r="C57" s="61" t="s">
        <v>326</v>
      </c>
      <c r="D57" s="61" t="s">
        <v>417</v>
      </c>
      <c r="E57">
        <v>131488</v>
      </c>
      <c r="F57">
        <v>1562840.1</v>
      </c>
      <c r="G57">
        <v>8.2573939999999997</v>
      </c>
      <c r="H57">
        <v>1085748.2</v>
      </c>
      <c r="I57" t="s">
        <v>329</v>
      </c>
      <c r="J57">
        <v>6.024</v>
      </c>
      <c r="K57">
        <v>792083.71</v>
      </c>
      <c r="L57">
        <v>1204367.3400000001</v>
      </c>
      <c r="M57" t="s">
        <v>352</v>
      </c>
      <c r="N57" s="37">
        <v>44500</v>
      </c>
      <c r="O57">
        <v>41</v>
      </c>
    </row>
    <row r="58" spans="1:15" x14ac:dyDescent="0.2">
      <c r="A58" t="s">
        <v>67</v>
      </c>
      <c r="B58" t="s">
        <v>418</v>
      </c>
      <c r="C58" s="61" t="s">
        <v>329</v>
      </c>
      <c r="D58" s="61" t="s">
        <v>329</v>
      </c>
      <c r="E58">
        <v>-51380.800000000003</v>
      </c>
      <c r="F58">
        <v>-51380.800000000003</v>
      </c>
      <c r="G58">
        <v>1</v>
      </c>
      <c r="H58">
        <v>-51380.800000000003</v>
      </c>
      <c r="I58" t="s">
        <v>329</v>
      </c>
      <c r="J58">
        <v>1</v>
      </c>
      <c r="K58">
        <v>-51380.800000000003</v>
      </c>
      <c r="L58">
        <v>-51380.800000000003</v>
      </c>
      <c r="M58" t="s">
        <v>329</v>
      </c>
      <c r="N58" s="37">
        <v>44500</v>
      </c>
      <c r="O58" t="s">
        <v>419</v>
      </c>
    </row>
    <row r="59" spans="1:15" x14ac:dyDescent="0.2">
      <c r="A59" t="s">
        <v>67</v>
      </c>
      <c r="B59" t="s">
        <v>420</v>
      </c>
      <c r="C59" s="61" t="s">
        <v>325</v>
      </c>
      <c r="D59" s="61" t="s">
        <v>325</v>
      </c>
      <c r="E59">
        <v>2491790.15</v>
      </c>
      <c r="F59">
        <v>2491790.15</v>
      </c>
      <c r="G59">
        <v>100</v>
      </c>
      <c r="H59">
        <v>2491790.15</v>
      </c>
      <c r="I59" t="s">
        <v>329</v>
      </c>
      <c r="J59">
        <v>100</v>
      </c>
      <c r="K59">
        <v>2491790.15</v>
      </c>
      <c r="L59">
        <v>2491790.15</v>
      </c>
      <c r="M59" t="s">
        <v>329</v>
      </c>
      <c r="N59" s="37">
        <v>44500</v>
      </c>
      <c r="O59" t="s">
        <v>421</v>
      </c>
    </row>
    <row r="60" spans="1:15" x14ac:dyDescent="0.2">
      <c r="A60" t="s">
        <v>67</v>
      </c>
      <c r="B60" t="s">
        <v>422</v>
      </c>
      <c r="C60" s="61" t="s">
        <v>359</v>
      </c>
      <c r="D60" s="61" t="s">
        <v>359</v>
      </c>
      <c r="E60">
        <v>28321.26</v>
      </c>
      <c r="F60">
        <v>21219.29</v>
      </c>
      <c r="G60">
        <v>0.75109999999999999</v>
      </c>
      <c r="H60">
        <v>21272.09</v>
      </c>
      <c r="I60" t="s">
        <v>329</v>
      </c>
      <c r="J60">
        <v>1</v>
      </c>
      <c r="K60">
        <v>28321.26</v>
      </c>
      <c r="L60">
        <v>28321.26</v>
      </c>
      <c r="M60" t="s">
        <v>359</v>
      </c>
      <c r="N60" s="37">
        <v>44500</v>
      </c>
      <c r="O60" t="s">
        <v>419</v>
      </c>
    </row>
    <row r="61" spans="1:15" x14ac:dyDescent="0.2">
      <c r="N61" s="37"/>
    </row>
    <row r="62" spans="1:15" x14ac:dyDescent="0.2">
      <c r="N62" s="37"/>
    </row>
    <row r="63" spans="1:15" x14ac:dyDescent="0.2">
      <c r="N63" s="37"/>
    </row>
    <row r="64" spans="1:15" x14ac:dyDescent="0.2">
      <c r="N64" s="37"/>
    </row>
    <row r="65" spans="1:8" x14ac:dyDescent="0.2">
      <c r="A65" s="34"/>
      <c r="B65" s="34"/>
      <c r="C65" s="74"/>
      <c r="H65" s="34"/>
    </row>
    <row r="66" spans="1:8" x14ac:dyDescent="0.2">
      <c r="A66" s="34"/>
      <c r="B66" s="34"/>
      <c r="C66" s="74"/>
      <c r="H66" s="34"/>
    </row>
  </sheetData>
  <conditionalFormatting sqref="D54:D58">
    <cfRule type="duplicateValues" dxfId="2" priority="9"/>
  </conditionalFormatting>
  <conditionalFormatting sqref="C54:C58">
    <cfRule type="duplicateValues" dxfId="1" priority="1"/>
  </conditionalFormatting>
  <pageMargins left="0.7" right="0.7" top="0.75" bottom="0.75" header="0.3" footer="0.3"/>
  <pageSetup orientation="portrait" r:id="rId1"/>
  <headerFooter>
    <oddFooter>&amp;C&amp;11&amp;K000000&amp;"Calibri,Regular"
Information Classification: Limited Access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>
    <tabColor rgb="FF00B050"/>
  </sheetPr>
  <dimension ref="A1:P41"/>
  <sheetViews>
    <sheetView zoomScaleNormal="100" workbookViewId="0"/>
  </sheetViews>
  <sheetFormatPr defaultRowHeight="12.75" x14ac:dyDescent="0.2"/>
  <cols>
    <col min="1" max="1" width="58.7109375" style="63" customWidth="1"/>
    <col min="2" max="2" width="11.140625" style="64" customWidth="1"/>
    <col min="3" max="3" width="13.85546875" style="63" customWidth="1"/>
    <col min="4" max="4" width="13.85546875" style="64" customWidth="1"/>
    <col min="5" max="5" width="14.28515625" style="63" customWidth="1"/>
    <col min="6" max="11" width="12.140625" style="63" customWidth="1"/>
    <col min="12" max="16" width="8.140625" style="63" customWidth="1"/>
  </cols>
  <sheetData>
    <row r="1" spans="1:16" x14ac:dyDescent="0.2">
      <c r="A1" s="67" t="s">
        <v>95</v>
      </c>
      <c r="B1" s="68" t="s">
        <v>82</v>
      </c>
      <c r="C1" s="67" t="s">
        <v>96</v>
      </c>
      <c r="D1" s="68" t="s">
        <v>83</v>
      </c>
      <c r="E1" s="67" t="s">
        <v>97</v>
      </c>
      <c r="F1" s="67" t="s">
        <v>98</v>
      </c>
      <c r="G1" s="67" t="s">
        <v>0</v>
      </c>
      <c r="H1" s="67" t="s">
        <v>99</v>
      </c>
      <c r="I1" s="67" t="s">
        <v>84</v>
      </c>
      <c r="J1" s="67" t="s">
        <v>100</v>
      </c>
      <c r="K1" s="67" t="s">
        <v>101</v>
      </c>
      <c r="L1" s="67" t="s">
        <v>102</v>
      </c>
      <c r="M1" s="67" t="s">
        <v>103</v>
      </c>
      <c r="N1" s="67" t="s">
        <v>104</v>
      </c>
      <c r="O1" s="67" t="s">
        <v>105</v>
      </c>
      <c r="P1" s="67" t="s">
        <v>106</v>
      </c>
    </row>
    <row r="2" spans="1:16" x14ac:dyDescent="0.2">
      <c r="A2" s="63" t="s">
        <v>327</v>
      </c>
      <c r="B2" s="64">
        <v>2159762</v>
      </c>
      <c r="C2" s="63">
        <v>0</v>
      </c>
      <c r="D2" s="64">
        <v>225401108</v>
      </c>
      <c r="E2" s="63">
        <v>5.4987000000000001E-2</v>
      </c>
      <c r="F2" s="65">
        <v>44368</v>
      </c>
      <c r="G2" s="63" t="s">
        <v>67</v>
      </c>
      <c r="H2" s="63" t="s">
        <v>328</v>
      </c>
      <c r="I2" s="63">
        <v>80000</v>
      </c>
      <c r="J2" s="63">
        <v>0</v>
      </c>
      <c r="K2" s="63">
        <v>0</v>
      </c>
      <c r="L2" s="63">
        <v>0</v>
      </c>
      <c r="M2" s="63">
        <v>0</v>
      </c>
      <c r="N2" s="63" t="s">
        <v>329</v>
      </c>
      <c r="O2" s="63">
        <v>133</v>
      </c>
      <c r="P2" s="63" t="s">
        <v>330</v>
      </c>
    </row>
    <row r="3" spans="1:16" x14ac:dyDescent="0.2">
      <c r="A3" s="63" t="s">
        <v>331</v>
      </c>
      <c r="B3" s="64" t="s">
        <v>210</v>
      </c>
      <c r="C3" s="63">
        <v>1377</v>
      </c>
      <c r="D3" s="64" t="s">
        <v>209</v>
      </c>
      <c r="E3" s="63">
        <v>0.51</v>
      </c>
      <c r="F3" s="65">
        <v>44515</v>
      </c>
      <c r="G3" s="63" t="s">
        <v>67</v>
      </c>
      <c r="H3" s="63" t="s">
        <v>328</v>
      </c>
      <c r="I3" s="63">
        <v>2700</v>
      </c>
      <c r="J3" s="63">
        <v>1377</v>
      </c>
      <c r="K3" s="63">
        <v>1377</v>
      </c>
      <c r="L3" s="63">
        <v>0</v>
      </c>
      <c r="M3" s="63">
        <v>0</v>
      </c>
      <c r="N3" s="63" t="s">
        <v>329</v>
      </c>
      <c r="O3" s="63">
        <v>0</v>
      </c>
      <c r="P3" s="63" t="s">
        <v>330</v>
      </c>
    </row>
    <row r="4" spans="1:16" x14ac:dyDescent="0.2">
      <c r="A4" s="63" t="s">
        <v>332</v>
      </c>
      <c r="B4" s="64">
        <v>6986041</v>
      </c>
      <c r="C4" s="63">
        <v>11355.26</v>
      </c>
      <c r="D4" s="64">
        <v>698604006</v>
      </c>
      <c r="E4" s="63">
        <v>26</v>
      </c>
      <c r="F4" s="65">
        <v>44505</v>
      </c>
      <c r="G4" s="63" t="s">
        <v>67</v>
      </c>
      <c r="H4" s="63" t="s">
        <v>328</v>
      </c>
      <c r="I4" s="63">
        <v>48000</v>
      </c>
      <c r="J4" s="63">
        <v>11355.26</v>
      </c>
      <c r="K4" s="63">
        <v>11355.26</v>
      </c>
      <c r="L4" s="63">
        <v>0</v>
      </c>
      <c r="M4" s="63">
        <v>0</v>
      </c>
      <c r="N4" s="63" t="s">
        <v>333</v>
      </c>
      <c r="O4" s="63">
        <v>0</v>
      </c>
      <c r="P4" s="63" t="s">
        <v>330</v>
      </c>
    </row>
    <row r="5" spans="1:16" x14ac:dyDescent="0.2">
      <c r="A5" s="63" t="s">
        <v>334</v>
      </c>
      <c r="B5" s="64">
        <v>4741844</v>
      </c>
      <c r="C5" s="63">
        <v>0</v>
      </c>
      <c r="D5" s="64">
        <v>474184900</v>
      </c>
      <c r="E5" s="63">
        <v>1.25</v>
      </c>
      <c r="F5" s="65">
        <v>43587</v>
      </c>
      <c r="G5" s="63" t="s">
        <v>67</v>
      </c>
      <c r="H5" s="63" t="s">
        <v>328</v>
      </c>
      <c r="I5" s="63">
        <v>13484</v>
      </c>
      <c r="J5" s="63">
        <v>0</v>
      </c>
      <c r="K5" s="63">
        <v>0</v>
      </c>
      <c r="L5" s="63">
        <v>0</v>
      </c>
      <c r="M5" s="63">
        <v>0</v>
      </c>
      <c r="N5" s="63" t="s">
        <v>335</v>
      </c>
      <c r="O5" s="63">
        <v>914</v>
      </c>
      <c r="P5" s="63" t="s">
        <v>330</v>
      </c>
    </row>
    <row r="6" spans="1:16" x14ac:dyDescent="0.2">
      <c r="A6" s="63" t="s">
        <v>334</v>
      </c>
      <c r="B6" s="64">
        <v>4741844</v>
      </c>
      <c r="C6" s="63">
        <v>0</v>
      </c>
      <c r="D6" s="64">
        <v>474184900</v>
      </c>
      <c r="E6" s="63">
        <v>1.3</v>
      </c>
      <c r="F6" s="65">
        <v>43985</v>
      </c>
      <c r="G6" s="63" t="s">
        <v>67</v>
      </c>
      <c r="H6" s="63" t="s">
        <v>328</v>
      </c>
      <c r="I6" s="63">
        <v>13484</v>
      </c>
      <c r="J6" s="63">
        <v>0</v>
      </c>
      <c r="K6" s="63">
        <v>0</v>
      </c>
      <c r="L6" s="63">
        <v>0</v>
      </c>
      <c r="M6" s="63">
        <v>0</v>
      </c>
      <c r="N6" s="63" t="s">
        <v>335</v>
      </c>
      <c r="O6" s="63">
        <v>516</v>
      </c>
      <c r="P6" s="63" t="s">
        <v>330</v>
      </c>
    </row>
    <row r="7" spans="1:16" x14ac:dyDescent="0.2">
      <c r="A7" s="63" t="s">
        <v>334</v>
      </c>
      <c r="B7" s="64">
        <v>4741844</v>
      </c>
      <c r="C7" s="63">
        <v>0</v>
      </c>
      <c r="D7" s="64">
        <v>474184900</v>
      </c>
      <c r="E7" s="63">
        <v>1.4</v>
      </c>
      <c r="F7" s="65">
        <v>44314</v>
      </c>
      <c r="G7" s="63" t="s">
        <v>67</v>
      </c>
      <c r="H7" s="63" t="s">
        <v>328</v>
      </c>
      <c r="I7" s="63">
        <v>13484</v>
      </c>
      <c r="J7" s="63">
        <v>0</v>
      </c>
      <c r="K7" s="63">
        <v>0</v>
      </c>
      <c r="L7" s="63">
        <v>0</v>
      </c>
      <c r="M7" s="63">
        <v>0</v>
      </c>
      <c r="N7" s="63" t="s">
        <v>335</v>
      </c>
      <c r="O7" s="63">
        <v>187</v>
      </c>
      <c r="P7" s="63" t="s">
        <v>330</v>
      </c>
    </row>
    <row r="8" spans="1:16" x14ac:dyDescent="0.2">
      <c r="A8" s="63" t="s">
        <v>336</v>
      </c>
      <c r="B8" s="64">
        <v>6054603</v>
      </c>
      <c r="C8" s="63">
        <v>17955.5</v>
      </c>
      <c r="D8" s="64">
        <v>605460005</v>
      </c>
      <c r="E8" s="63">
        <v>17</v>
      </c>
      <c r="F8" s="65">
        <v>44558</v>
      </c>
      <c r="G8" s="63" t="s">
        <v>67</v>
      </c>
      <c r="H8" s="63" t="s">
        <v>328</v>
      </c>
      <c r="I8" s="63">
        <v>118200</v>
      </c>
      <c r="J8" s="63">
        <v>17955.5</v>
      </c>
      <c r="K8" s="63">
        <v>17955.5</v>
      </c>
      <c r="L8" s="63">
        <v>0</v>
      </c>
      <c r="M8" s="63">
        <v>0</v>
      </c>
      <c r="N8" s="63" t="s">
        <v>333</v>
      </c>
      <c r="O8" s="63">
        <v>0</v>
      </c>
      <c r="P8" s="63" t="s">
        <v>330</v>
      </c>
    </row>
    <row r="9" spans="1:16" x14ac:dyDescent="0.2">
      <c r="A9" s="63" t="s">
        <v>337</v>
      </c>
      <c r="B9" s="64">
        <v>6555805</v>
      </c>
      <c r="C9" s="63">
        <v>2761.15</v>
      </c>
      <c r="D9" s="64">
        <v>655580009</v>
      </c>
      <c r="E9" s="63">
        <v>10</v>
      </c>
      <c r="F9" s="65">
        <v>44526</v>
      </c>
      <c r="G9" s="63" t="s">
        <v>67</v>
      </c>
      <c r="H9" s="63" t="s">
        <v>328</v>
      </c>
      <c r="I9" s="63">
        <v>30900</v>
      </c>
      <c r="J9" s="63">
        <v>2761.15</v>
      </c>
      <c r="K9" s="63">
        <v>2761.15</v>
      </c>
      <c r="L9" s="63">
        <v>0</v>
      </c>
      <c r="M9" s="63">
        <v>0</v>
      </c>
      <c r="N9" s="63" t="s">
        <v>333</v>
      </c>
      <c r="O9" s="63">
        <v>0</v>
      </c>
      <c r="P9" s="63" t="s">
        <v>330</v>
      </c>
    </row>
    <row r="10" spans="1:16" x14ac:dyDescent="0.2">
      <c r="A10" s="63" t="s">
        <v>338</v>
      </c>
      <c r="B10" s="64">
        <v>6640682</v>
      </c>
      <c r="C10" s="63">
        <v>9811.4599999999991</v>
      </c>
      <c r="D10" s="64">
        <v>664068004</v>
      </c>
      <c r="E10" s="63">
        <v>30</v>
      </c>
      <c r="F10" s="65">
        <v>44531</v>
      </c>
      <c r="G10" s="63" t="s">
        <v>67</v>
      </c>
      <c r="H10" s="63" t="s">
        <v>328</v>
      </c>
      <c r="I10" s="63">
        <v>36600</v>
      </c>
      <c r="J10" s="63">
        <v>9811.4599999999991</v>
      </c>
      <c r="K10" s="63">
        <v>9811.4599999999991</v>
      </c>
      <c r="L10" s="63">
        <v>0</v>
      </c>
      <c r="M10" s="63">
        <v>0</v>
      </c>
      <c r="N10" s="63" t="s">
        <v>333</v>
      </c>
      <c r="O10" s="63">
        <v>0</v>
      </c>
      <c r="P10" s="63" t="s">
        <v>330</v>
      </c>
    </row>
    <row r="11" spans="1:16" x14ac:dyDescent="0.2">
      <c r="A11" s="63" t="s">
        <v>339</v>
      </c>
      <c r="B11" s="64">
        <v>5889505</v>
      </c>
      <c r="C11" s="63">
        <v>0</v>
      </c>
      <c r="D11" s="64">
        <v>588950907</v>
      </c>
      <c r="E11" s="63">
        <v>0.22</v>
      </c>
      <c r="F11" s="65">
        <v>44257</v>
      </c>
      <c r="G11" s="63" t="s">
        <v>67</v>
      </c>
      <c r="H11" s="63" t="s">
        <v>328</v>
      </c>
      <c r="I11" s="63">
        <v>105988</v>
      </c>
      <c r="J11" s="63">
        <v>0</v>
      </c>
      <c r="K11" s="63">
        <v>0</v>
      </c>
      <c r="L11" s="63">
        <v>0</v>
      </c>
      <c r="M11" s="63">
        <v>0</v>
      </c>
      <c r="N11" s="63" t="s">
        <v>335</v>
      </c>
      <c r="O11" s="63">
        <v>244</v>
      </c>
      <c r="P11" s="63" t="s">
        <v>330</v>
      </c>
    </row>
    <row r="12" spans="1:16" x14ac:dyDescent="0.2">
      <c r="A12" s="63" t="s">
        <v>339</v>
      </c>
      <c r="B12" s="64">
        <v>5889505</v>
      </c>
      <c r="C12" s="63">
        <v>0</v>
      </c>
      <c r="D12" s="64">
        <v>588950907</v>
      </c>
      <c r="E12" s="63">
        <v>0.27</v>
      </c>
      <c r="F12" s="65">
        <v>43522</v>
      </c>
      <c r="G12" s="63" t="s">
        <v>67</v>
      </c>
      <c r="H12" s="63" t="s">
        <v>328</v>
      </c>
      <c r="I12" s="63">
        <v>105988</v>
      </c>
      <c r="J12" s="63">
        <v>0</v>
      </c>
      <c r="K12" s="63">
        <v>0</v>
      </c>
      <c r="L12" s="63">
        <v>0</v>
      </c>
      <c r="M12" s="63">
        <v>0</v>
      </c>
      <c r="N12" s="63" t="s">
        <v>335</v>
      </c>
      <c r="O12" s="63">
        <v>979</v>
      </c>
      <c r="P12" s="63" t="s">
        <v>330</v>
      </c>
    </row>
    <row r="13" spans="1:16" x14ac:dyDescent="0.2">
      <c r="A13" s="63" t="s">
        <v>339</v>
      </c>
      <c r="B13" s="64">
        <v>5889505</v>
      </c>
      <c r="C13" s="63">
        <v>0</v>
      </c>
      <c r="D13" s="64">
        <v>588950907</v>
      </c>
      <c r="E13" s="63">
        <v>0.27</v>
      </c>
      <c r="F13" s="65">
        <v>43886</v>
      </c>
      <c r="G13" s="63" t="s">
        <v>67</v>
      </c>
      <c r="H13" s="63" t="s">
        <v>328</v>
      </c>
      <c r="I13" s="63">
        <v>105988</v>
      </c>
      <c r="J13" s="63">
        <v>0</v>
      </c>
      <c r="K13" s="63">
        <v>0</v>
      </c>
      <c r="L13" s="63">
        <v>0</v>
      </c>
      <c r="M13" s="63">
        <v>0</v>
      </c>
      <c r="N13" s="63" t="s">
        <v>335</v>
      </c>
      <c r="O13" s="63">
        <v>615</v>
      </c>
      <c r="P13" s="63" t="s">
        <v>330</v>
      </c>
    </row>
    <row r="14" spans="1:16" x14ac:dyDescent="0.2">
      <c r="A14" s="63" t="s">
        <v>340</v>
      </c>
      <c r="B14" s="64">
        <v>2430025</v>
      </c>
      <c r="C14" s="63">
        <v>0</v>
      </c>
      <c r="D14" s="64">
        <v>861012102</v>
      </c>
      <c r="E14" s="63">
        <v>0.06</v>
      </c>
      <c r="F14" s="65">
        <v>43641</v>
      </c>
      <c r="G14" s="63" t="s">
        <v>67</v>
      </c>
      <c r="H14" s="63" t="s">
        <v>328</v>
      </c>
      <c r="I14" s="63">
        <v>113114</v>
      </c>
      <c r="J14" s="63">
        <v>0</v>
      </c>
      <c r="K14" s="63">
        <v>0</v>
      </c>
      <c r="L14" s="63">
        <v>0</v>
      </c>
      <c r="M14" s="63">
        <v>0</v>
      </c>
      <c r="N14" s="63" t="s">
        <v>329</v>
      </c>
      <c r="O14" s="63">
        <v>860</v>
      </c>
      <c r="P14" s="63" t="s">
        <v>330</v>
      </c>
    </row>
    <row r="15" spans="1:16" x14ac:dyDescent="0.2">
      <c r="A15" s="63" t="s">
        <v>340</v>
      </c>
      <c r="B15" s="64">
        <v>2430025</v>
      </c>
      <c r="C15" s="63">
        <v>0</v>
      </c>
      <c r="D15" s="64">
        <v>861012102</v>
      </c>
      <c r="E15" s="63">
        <v>0.06</v>
      </c>
      <c r="F15" s="65">
        <v>44376</v>
      </c>
      <c r="G15" s="63" t="s">
        <v>67</v>
      </c>
      <c r="H15" s="63" t="s">
        <v>328</v>
      </c>
      <c r="I15" s="63">
        <v>113114</v>
      </c>
      <c r="J15" s="63">
        <v>0</v>
      </c>
      <c r="K15" s="63">
        <v>0</v>
      </c>
      <c r="L15" s="63">
        <v>0</v>
      </c>
      <c r="M15" s="63">
        <v>0</v>
      </c>
      <c r="N15" s="63" t="s">
        <v>329</v>
      </c>
      <c r="O15" s="63">
        <v>125</v>
      </c>
      <c r="P15" s="63" t="s">
        <v>330</v>
      </c>
    </row>
    <row r="16" spans="1:16" x14ac:dyDescent="0.2">
      <c r="A16" s="63" t="s">
        <v>340</v>
      </c>
      <c r="B16" s="64">
        <v>2430025</v>
      </c>
      <c r="C16" s="63">
        <v>0</v>
      </c>
      <c r="D16" s="64">
        <v>861012102</v>
      </c>
      <c r="E16" s="63">
        <v>0.06</v>
      </c>
      <c r="F16" s="65">
        <v>44467</v>
      </c>
      <c r="G16" s="63" t="s">
        <v>67</v>
      </c>
      <c r="H16" s="63" t="s">
        <v>328</v>
      </c>
      <c r="I16" s="63">
        <v>113114</v>
      </c>
      <c r="J16" s="63">
        <v>0</v>
      </c>
      <c r="K16" s="63">
        <v>0</v>
      </c>
      <c r="L16" s="63">
        <v>0</v>
      </c>
      <c r="M16" s="63">
        <v>0</v>
      </c>
      <c r="N16" s="63" t="s">
        <v>329</v>
      </c>
      <c r="O16" s="63">
        <v>34</v>
      </c>
      <c r="P16" s="63" t="s">
        <v>330</v>
      </c>
    </row>
    <row r="17" spans="1:16" x14ac:dyDescent="0.2">
      <c r="A17" s="63" t="s">
        <v>340</v>
      </c>
      <c r="B17" s="64">
        <v>2430025</v>
      </c>
      <c r="C17" s="63">
        <v>0</v>
      </c>
      <c r="D17" s="64">
        <v>861012102</v>
      </c>
      <c r="E17" s="63">
        <v>4.2000000000000003E-2</v>
      </c>
      <c r="F17" s="65">
        <v>44187</v>
      </c>
      <c r="G17" s="63" t="s">
        <v>67</v>
      </c>
      <c r="H17" s="63" t="s">
        <v>328</v>
      </c>
      <c r="I17" s="63">
        <v>113114</v>
      </c>
      <c r="J17" s="63">
        <v>0</v>
      </c>
      <c r="K17" s="63">
        <v>0</v>
      </c>
      <c r="L17" s="63">
        <v>0</v>
      </c>
      <c r="M17" s="63">
        <v>0</v>
      </c>
      <c r="N17" s="63" t="s">
        <v>329</v>
      </c>
      <c r="O17" s="63">
        <v>314</v>
      </c>
      <c r="P17" s="63" t="s">
        <v>330</v>
      </c>
    </row>
    <row r="18" spans="1:16" x14ac:dyDescent="0.2">
      <c r="A18" s="63" t="s">
        <v>340</v>
      </c>
      <c r="B18" s="64">
        <v>2430025</v>
      </c>
      <c r="C18" s="63">
        <v>0</v>
      </c>
      <c r="D18" s="64">
        <v>861012102</v>
      </c>
      <c r="E18" s="63">
        <v>4.2000000000000003E-2</v>
      </c>
      <c r="F18" s="65">
        <v>44285</v>
      </c>
      <c r="G18" s="63" t="s">
        <v>67</v>
      </c>
      <c r="H18" s="63" t="s">
        <v>328</v>
      </c>
      <c r="I18" s="63">
        <v>113114</v>
      </c>
      <c r="J18" s="63">
        <v>0</v>
      </c>
      <c r="K18" s="63">
        <v>0</v>
      </c>
      <c r="L18" s="63">
        <v>0</v>
      </c>
      <c r="M18" s="63">
        <v>0</v>
      </c>
      <c r="N18" s="63" t="s">
        <v>329</v>
      </c>
      <c r="O18" s="63">
        <v>216</v>
      </c>
      <c r="P18" s="63" t="s">
        <v>330</v>
      </c>
    </row>
    <row r="19" spans="1:16" x14ac:dyDescent="0.2">
      <c r="A19" s="69" t="s">
        <v>341</v>
      </c>
      <c r="B19" s="70">
        <v>2775135</v>
      </c>
      <c r="C19" s="69">
        <v>0</v>
      </c>
      <c r="D19" s="70">
        <v>803054204</v>
      </c>
      <c r="E19" s="69">
        <v>1.6742699999999999</v>
      </c>
      <c r="F19" s="71">
        <v>43613</v>
      </c>
      <c r="G19" s="69" t="s">
        <v>67</v>
      </c>
      <c r="H19" s="69" t="s">
        <v>328</v>
      </c>
      <c r="I19" s="69">
        <v>11024</v>
      </c>
      <c r="J19" s="69">
        <v>0</v>
      </c>
      <c r="K19" s="69">
        <v>0</v>
      </c>
      <c r="L19" s="69">
        <v>0</v>
      </c>
      <c r="M19" s="69">
        <v>0</v>
      </c>
      <c r="N19" s="69" t="s">
        <v>329</v>
      </c>
      <c r="O19" s="69">
        <v>888</v>
      </c>
      <c r="P19" s="69" t="s">
        <v>330</v>
      </c>
    </row>
    <row r="20" spans="1:16" x14ac:dyDescent="0.2">
      <c r="A20" s="63" t="s">
        <v>341</v>
      </c>
      <c r="B20" s="64">
        <v>2775135</v>
      </c>
      <c r="C20" s="63">
        <v>0</v>
      </c>
      <c r="D20" s="64">
        <v>803054204</v>
      </c>
      <c r="E20" s="63">
        <v>1.7337020000000001</v>
      </c>
      <c r="F20" s="65">
        <v>43984</v>
      </c>
      <c r="G20" s="63" t="s">
        <v>67</v>
      </c>
      <c r="H20" s="63" t="s">
        <v>328</v>
      </c>
      <c r="I20" s="63">
        <v>11024</v>
      </c>
      <c r="J20" s="63">
        <v>0</v>
      </c>
      <c r="K20" s="63">
        <v>0</v>
      </c>
      <c r="L20" s="63">
        <v>0</v>
      </c>
      <c r="M20" s="63">
        <v>0</v>
      </c>
      <c r="N20" s="63" t="s">
        <v>329</v>
      </c>
      <c r="O20" s="63">
        <v>517</v>
      </c>
      <c r="P20" s="63" t="s">
        <v>330</v>
      </c>
    </row>
    <row r="21" spans="1:16" x14ac:dyDescent="0.2">
      <c r="A21" s="63" t="s">
        <v>342</v>
      </c>
      <c r="B21" s="64">
        <v>2615565</v>
      </c>
      <c r="C21" s="63">
        <v>23889.02</v>
      </c>
      <c r="D21" s="64" t="s">
        <v>273</v>
      </c>
      <c r="E21" s="63">
        <v>0.28799999999999998</v>
      </c>
      <c r="F21" s="65">
        <v>44496</v>
      </c>
      <c r="G21" s="63" t="s">
        <v>67</v>
      </c>
      <c r="H21" s="63" t="s">
        <v>328</v>
      </c>
      <c r="I21" s="63">
        <v>82948</v>
      </c>
      <c r="J21" s="63">
        <v>23889.02</v>
      </c>
      <c r="K21" s="63">
        <v>23889.02</v>
      </c>
      <c r="L21" s="63">
        <v>0</v>
      </c>
      <c r="M21" s="63">
        <v>0</v>
      </c>
      <c r="N21" s="63" t="s">
        <v>329</v>
      </c>
      <c r="O21" s="63">
        <v>5</v>
      </c>
      <c r="P21" s="63" t="s">
        <v>330</v>
      </c>
    </row>
    <row r="22" spans="1:16" x14ac:dyDescent="0.2">
      <c r="A22" s="67" t="s">
        <v>343</v>
      </c>
      <c r="B22" s="68">
        <v>7124594</v>
      </c>
      <c r="C22" s="67">
        <v>0</v>
      </c>
      <c r="D22" s="68">
        <v>712459908</v>
      </c>
      <c r="E22" s="67">
        <v>6.4</v>
      </c>
      <c r="F22" s="72">
        <v>43951</v>
      </c>
      <c r="G22" s="67" t="s">
        <v>67</v>
      </c>
      <c r="H22" s="67" t="s">
        <v>328</v>
      </c>
      <c r="I22" s="67">
        <v>7989</v>
      </c>
      <c r="J22" s="67">
        <v>0</v>
      </c>
      <c r="K22" s="67">
        <v>0</v>
      </c>
      <c r="L22" s="67">
        <v>0</v>
      </c>
      <c r="M22" s="67">
        <v>0</v>
      </c>
      <c r="N22" s="67" t="s">
        <v>344</v>
      </c>
      <c r="O22" s="67">
        <v>550</v>
      </c>
      <c r="P22" s="67" t="s">
        <v>330</v>
      </c>
    </row>
    <row r="23" spans="1:16" x14ac:dyDescent="0.2">
      <c r="A23" s="67" t="s">
        <v>343</v>
      </c>
      <c r="B23" s="68">
        <v>7124594</v>
      </c>
      <c r="C23" s="67">
        <v>0</v>
      </c>
      <c r="D23" s="68">
        <v>712459908</v>
      </c>
      <c r="E23" s="67">
        <v>6.4</v>
      </c>
      <c r="F23" s="72">
        <v>44322</v>
      </c>
      <c r="G23" s="67" t="s">
        <v>67</v>
      </c>
      <c r="H23" s="67" t="s">
        <v>328</v>
      </c>
      <c r="I23" s="67">
        <v>7989</v>
      </c>
      <c r="J23" s="67">
        <v>0</v>
      </c>
      <c r="K23" s="67">
        <v>0</v>
      </c>
      <c r="L23" s="67">
        <v>0</v>
      </c>
      <c r="M23" s="67">
        <v>0</v>
      </c>
      <c r="N23" s="67" t="s">
        <v>344</v>
      </c>
      <c r="O23" s="67">
        <v>179</v>
      </c>
      <c r="P23" s="67" t="s">
        <v>330</v>
      </c>
    </row>
    <row r="24" spans="1:16" x14ac:dyDescent="0.2">
      <c r="A24" s="67" t="s">
        <v>345</v>
      </c>
      <c r="B24" s="68">
        <v>7333378</v>
      </c>
      <c r="C24" s="67">
        <v>0</v>
      </c>
      <c r="D24" s="68">
        <v>733337901</v>
      </c>
      <c r="E24" s="67">
        <v>1.375</v>
      </c>
      <c r="F24" s="72">
        <v>43956</v>
      </c>
      <c r="G24" s="67" t="s">
        <v>67</v>
      </c>
      <c r="H24" s="67" t="s">
        <v>328</v>
      </c>
      <c r="I24" s="67">
        <v>8487</v>
      </c>
      <c r="J24" s="67">
        <v>0</v>
      </c>
      <c r="K24" s="67">
        <v>0</v>
      </c>
      <c r="L24" s="67">
        <v>0</v>
      </c>
      <c r="M24" s="67">
        <v>0</v>
      </c>
      <c r="N24" s="67" t="s">
        <v>344</v>
      </c>
      <c r="O24" s="67">
        <v>545</v>
      </c>
      <c r="P24" s="67" t="s">
        <v>330</v>
      </c>
    </row>
    <row r="25" spans="1:16" x14ac:dyDescent="0.2">
      <c r="A25" s="67" t="s">
        <v>345</v>
      </c>
      <c r="B25" s="68">
        <v>7333378</v>
      </c>
      <c r="C25" s="67">
        <v>0</v>
      </c>
      <c r="D25" s="68">
        <v>733337901</v>
      </c>
      <c r="E25" s="67">
        <v>1.5</v>
      </c>
      <c r="F25" s="72">
        <v>44328</v>
      </c>
      <c r="G25" s="67" t="s">
        <v>67</v>
      </c>
      <c r="H25" s="67" t="s">
        <v>328</v>
      </c>
      <c r="I25" s="67">
        <v>8487</v>
      </c>
      <c r="J25" s="67">
        <v>0</v>
      </c>
      <c r="K25" s="67">
        <v>0</v>
      </c>
      <c r="L25" s="67">
        <v>0</v>
      </c>
      <c r="M25" s="67">
        <v>0</v>
      </c>
      <c r="N25" s="67" t="s">
        <v>344</v>
      </c>
      <c r="O25" s="67">
        <v>173</v>
      </c>
      <c r="P25" s="67" t="s">
        <v>330</v>
      </c>
    </row>
    <row r="26" spans="1:16" x14ac:dyDescent="0.2">
      <c r="A26" s="67" t="s">
        <v>346</v>
      </c>
      <c r="B26" s="66">
        <v>2031730</v>
      </c>
      <c r="C26" s="67">
        <v>3733.09</v>
      </c>
      <c r="D26" s="68">
        <v>294821608</v>
      </c>
      <c r="E26" s="67">
        <v>0.11385099999999999</v>
      </c>
      <c r="F26" s="72">
        <v>44488</v>
      </c>
      <c r="G26" s="67" t="s">
        <v>67</v>
      </c>
      <c r="H26" s="67" t="s">
        <v>328</v>
      </c>
      <c r="I26" s="67">
        <v>32789.256999999998</v>
      </c>
      <c r="J26" s="67">
        <v>3733.09</v>
      </c>
      <c r="K26" s="67">
        <v>3733.09</v>
      </c>
      <c r="L26" s="67">
        <v>0</v>
      </c>
      <c r="M26" s="67">
        <v>0</v>
      </c>
      <c r="N26" s="67" t="s">
        <v>329</v>
      </c>
      <c r="O26" s="67">
        <v>13</v>
      </c>
      <c r="P26" s="67" t="s">
        <v>330</v>
      </c>
    </row>
    <row r="27" spans="1:16" x14ac:dyDescent="0.2">
      <c r="A27" s="67" t="s">
        <v>347</v>
      </c>
      <c r="B27" s="66" t="s">
        <v>261</v>
      </c>
      <c r="C27" s="67">
        <v>0</v>
      </c>
      <c r="D27" s="68" t="s">
        <v>260</v>
      </c>
      <c r="E27" s="67">
        <v>0.94840000000000002</v>
      </c>
      <c r="F27" s="72">
        <v>44461</v>
      </c>
      <c r="G27" s="67" t="s">
        <v>67</v>
      </c>
      <c r="H27" s="67" t="s">
        <v>328</v>
      </c>
      <c r="I27" s="67">
        <v>29590</v>
      </c>
      <c r="J27" s="67">
        <v>0</v>
      </c>
      <c r="K27" s="67">
        <v>0</v>
      </c>
      <c r="L27" s="67">
        <v>0</v>
      </c>
      <c r="M27" s="67">
        <v>0</v>
      </c>
      <c r="N27" s="67" t="s">
        <v>329</v>
      </c>
      <c r="O27" s="67">
        <v>40</v>
      </c>
      <c r="P27" s="67" t="s">
        <v>330</v>
      </c>
    </row>
    <row r="28" spans="1:16" x14ac:dyDescent="0.2">
      <c r="A28" s="63" t="s">
        <v>347</v>
      </c>
      <c r="B28" s="64" t="s">
        <v>261</v>
      </c>
      <c r="C28" s="63">
        <v>0</v>
      </c>
      <c r="D28" s="64" t="s">
        <v>260</v>
      </c>
      <c r="E28" s="63">
        <v>0.74401799999999996</v>
      </c>
      <c r="F28" s="63">
        <v>43728</v>
      </c>
      <c r="G28" s="63" t="s">
        <v>67</v>
      </c>
      <c r="H28" s="63" t="s">
        <v>328</v>
      </c>
      <c r="I28" s="63">
        <v>34090</v>
      </c>
      <c r="J28" s="63">
        <v>0</v>
      </c>
      <c r="K28" s="63">
        <v>0</v>
      </c>
      <c r="L28" s="63">
        <v>0</v>
      </c>
      <c r="M28" s="63">
        <v>0</v>
      </c>
      <c r="N28" s="63" t="s">
        <v>329</v>
      </c>
      <c r="O28" s="63">
        <v>773</v>
      </c>
      <c r="P28" s="63" t="s">
        <v>330</v>
      </c>
    </row>
    <row r="29" spans="1:16" x14ac:dyDescent="0.2">
      <c r="A29" s="63" t="s">
        <v>347</v>
      </c>
      <c r="B29" s="64" t="s">
        <v>261</v>
      </c>
      <c r="C29" s="63">
        <v>0</v>
      </c>
      <c r="D29" s="64" t="s">
        <v>260</v>
      </c>
      <c r="E29" s="63">
        <v>0.86936100000000005</v>
      </c>
      <c r="F29" s="63">
        <v>44096</v>
      </c>
      <c r="G29" s="63" t="s">
        <v>67</v>
      </c>
      <c r="H29" s="63" t="s">
        <v>328</v>
      </c>
      <c r="I29" s="63">
        <v>34090</v>
      </c>
      <c r="J29" s="63">
        <v>0</v>
      </c>
      <c r="K29" s="63">
        <v>0</v>
      </c>
      <c r="L29" s="63">
        <v>0</v>
      </c>
      <c r="M29" s="63">
        <v>0</v>
      </c>
      <c r="N29" s="63" t="s">
        <v>329</v>
      </c>
      <c r="O29" s="63">
        <v>405</v>
      </c>
      <c r="P29" s="63" t="s">
        <v>330</v>
      </c>
    </row>
    <row r="30" spans="1:16" x14ac:dyDescent="0.2">
      <c r="A30" s="63" t="s">
        <v>348</v>
      </c>
      <c r="B30" s="64" t="s">
        <v>291</v>
      </c>
      <c r="C30" s="63">
        <v>0</v>
      </c>
      <c r="D30" s="64" t="s">
        <v>349</v>
      </c>
      <c r="E30" s="63">
        <v>0.9</v>
      </c>
      <c r="F30" s="63">
        <v>43612</v>
      </c>
      <c r="G30" s="63" t="s">
        <v>67</v>
      </c>
      <c r="H30" s="63" t="s">
        <v>328</v>
      </c>
      <c r="I30" s="63">
        <v>29538</v>
      </c>
      <c r="J30" s="63">
        <v>0</v>
      </c>
      <c r="K30" s="63">
        <v>0</v>
      </c>
      <c r="L30" s="63">
        <v>0</v>
      </c>
      <c r="M30" s="63">
        <v>0</v>
      </c>
      <c r="N30" s="63" t="s">
        <v>335</v>
      </c>
      <c r="O30" s="63">
        <v>889</v>
      </c>
      <c r="P30" s="63" t="s">
        <v>330</v>
      </c>
    </row>
    <row r="31" spans="1:16" x14ac:dyDescent="0.2">
      <c r="A31" s="63" t="s">
        <v>348</v>
      </c>
      <c r="B31" s="64" t="s">
        <v>291</v>
      </c>
      <c r="C31" s="63">
        <v>0</v>
      </c>
      <c r="D31" s="64" t="s">
        <v>349</v>
      </c>
      <c r="E31" s="63">
        <v>0.95</v>
      </c>
      <c r="F31" s="63">
        <v>44004</v>
      </c>
      <c r="G31" s="63" t="s">
        <v>67</v>
      </c>
      <c r="H31" s="63" t="s">
        <v>328</v>
      </c>
      <c r="I31" s="63">
        <v>29538</v>
      </c>
      <c r="J31" s="63">
        <v>0</v>
      </c>
      <c r="K31" s="63">
        <v>0</v>
      </c>
      <c r="L31" s="63">
        <v>0</v>
      </c>
      <c r="M31" s="63">
        <v>0</v>
      </c>
      <c r="N31" s="63" t="s">
        <v>335</v>
      </c>
      <c r="O31" s="63">
        <v>497</v>
      </c>
      <c r="P31" s="63" t="s">
        <v>330</v>
      </c>
    </row>
    <row r="32" spans="1:16" x14ac:dyDescent="0.2">
      <c r="A32" s="63" t="s">
        <v>348</v>
      </c>
      <c r="B32" s="64" t="s">
        <v>291</v>
      </c>
      <c r="C32" s="63">
        <v>0</v>
      </c>
      <c r="D32" s="64" t="s">
        <v>349</v>
      </c>
      <c r="E32" s="63">
        <v>0.97</v>
      </c>
      <c r="F32" s="63">
        <v>44326</v>
      </c>
      <c r="G32" s="63" t="s">
        <v>67</v>
      </c>
      <c r="H32" s="63" t="s">
        <v>328</v>
      </c>
      <c r="I32" s="63">
        <v>29538</v>
      </c>
      <c r="J32" s="63">
        <v>0</v>
      </c>
      <c r="K32" s="63">
        <v>0</v>
      </c>
      <c r="L32" s="63">
        <v>0</v>
      </c>
      <c r="M32" s="63">
        <v>0</v>
      </c>
      <c r="N32" s="63" t="s">
        <v>335</v>
      </c>
      <c r="O32" s="63">
        <v>175</v>
      </c>
      <c r="P32" s="63" t="s">
        <v>330</v>
      </c>
    </row>
    <row r="33" spans="1:16" x14ac:dyDescent="0.2">
      <c r="A33" s="63" t="s">
        <v>350</v>
      </c>
      <c r="B33" s="64" t="s">
        <v>319</v>
      </c>
      <c r="C33" s="63">
        <v>15561.63</v>
      </c>
      <c r="D33" s="64" t="s">
        <v>351</v>
      </c>
      <c r="E33" s="63">
        <v>0.26</v>
      </c>
      <c r="F33" s="63">
        <v>44519</v>
      </c>
      <c r="G33" s="63" t="s">
        <v>67</v>
      </c>
      <c r="H33" s="63" t="s">
        <v>328</v>
      </c>
      <c r="I33" s="63">
        <v>43307</v>
      </c>
      <c r="J33" s="63">
        <v>15561.63</v>
      </c>
      <c r="K33" s="63">
        <v>15561.63</v>
      </c>
      <c r="L33" s="63">
        <v>0</v>
      </c>
      <c r="M33" s="63">
        <v>0</v>
      </c>
      <c r="N33" s="63" t="s">
        <v>352</v>
      </c>
      <c r="O33" s="63">
        <v>0</v>
      </c>
      <c r="P33" s="63" t="s">
        <v>330</v>
      </c>
    </row>
    <row r="34" spans="1:16" x14ac:dyDescent="0.2">
      <c r="A34" s="63" t="s">
        <v>353</v>
      </c>
      <c r="B34" s="64" t="s">
        <v>303</v>
      </c>
      <c r="C34" s="63">
        <v>0</v>
      </c>
      <c r="D34" s="64" t="s">
        <v>354</v>
      </c>
      <c r="E34" s="63">
        <v>0.64</v>
      </c>
      <c r="F34" s="63">
        <v>44306</v>
      </c>
      <c r="G34" s="63" t="s">
        <v>67</v>
      </c>
      <c r="H34" s="63" t="s">
        <v>328</v>
      </c>
      <c r="I34" s="63">
        <v>31384</v>
      </c>
      <c r="J34" s="63">
        <v>0</v>
      </c>
      <c r="K34" s="63">
        <v>0</v>
      </c>
      <c r="L34" s="63">
        <v>0</v>
      </c>
      <c r="M34" s="63">
        <v>0</v>
      </c>
      <c r="N34" s="63" t="s">
        <v>344</v>
      </c>
      <c r="O34" s="63">
        <v>195</v>
      </c>
      <c r="P34" s="63" t="s">
        <v>330</v>
      </c>
    </row>
    <row r="35" spans="1:16" x14ac:dyDescent="0.2">
      <c r="A35" s="63" t="s">
        <v>353</v>
      </c>
      <c r="B35" s="64" t="s">
        <v>303</v>
      </c>
      <c r="C35" s="63">
        <v>0</v>
      </c>
      <c r="D35" s="64" t="s">
        <v>354</v>
      </c>
      <c r="E35" s="63">
        <v>0.375</v>
      </c>
      <c r="F35" s="63">
        <v>43976</v>
      </c>
      <c r="G35" s="63" t="s">
        <v>67</v>
      </c>
      <c r="H35" s="63" t="s">
        <v>328</v>
      </c>
      <c r="I35" s="63">
        <v>31384</v>
      </c>
      <c r="J35" s="63">
        <v>0</v>
      </c>
      <c r="K35" s="63">
        <v>0</v>
      </c>
      <c r="L35" s="63">
        <v>0</v>
      </c>
      <c r="M35" s="63">
        <v>0</v>
      </c>
      <c r="N35" s="63" t="s">
        <v>344</v>
      </c>
      <c r="O35" s="63">
        <v>525</v>
      </c>
      <c r="P35" s="63" t="s">
        <v>330</v>
      </c>
    </row>
    <row r="36" spans="1:16" x14ac:dyDescent="0.2">
      <c r="A36" s="63" t="s">
        <v>353</v>
      </c>
      <c r="B36" s="64" t="s">
        <v>303</v>
      </c>
      <c r="C36" s="63">
        <v>0</v>
      </c>
      <c r="D36" s="64" t="s">
        <v>354</v>
      </c>
      <c r="E36" s="63">
        <v>0.375</v>
      </c>
      <c r="F36" s="63">
        <v>44141</v>
      </c>
      <c r="G36" s="63" t="s">
        <v>67</v>
      </c>
      <c r="H36" s="63" t="s">
        <v>328</v>
      </c>
      <c r="I36" s="63">
        <v>31384</v>
      </c>
      <c r="J36" s="63">
        <v>0</v>
      </c>
      <c r="K36" s="63">
        <v>0</v>
      </c>
      <c r="L36" s="63">
        <v>0</v>
      </c>
      <c r="M36" s="63">
        <v>0</v>
      </c>
      <c r="N36" s="63" t="s">
        <v>344</v>
      </c>
      <c r="O36" s="63">
        <v>360</v>
      </c>
      <c r="P36" s="63" t="s">
        <v>330</v>
      </c>
    </row>
    <row r="37" spans="1:16" x14ac:dyDescent="0.2">
      <c r="A37" s="63" t="s">
        <v>355</v>
      </c>
      <c r="B37" s="64" t="s">
        <v>242</v>
      </c>
      <c r="C37" s="63">
        <v>0</v>
      </c>
      <c r="D37" s="64">
        <v>398438408</v>
      </c>
      <c r="E37" s="63">
        <v>0.20143900000000001</v>
      </c>
      <c r="F37" s="63">
        <v>44144</v>
      </c>
      <c r="G37" s="63" t="s">
        <v>67</v>
      </c>
      <c r="H37" s="63" t="s">
        <v>328</v>
      </c>
      <c r="I37" s="63">
        <v>63170</v>
      </c>
      <c r="J37" s="63">
        <v>0</v>
      </c>
      <c r="K37" s="63">
        <v>0</v>
      </c>
      <c r="L37" s="63">
        <v>0</v>
      </c>
      <c r="M37" s="63">
        <v>0</v>
      </c>
      <c r="N37" s="63" t="s">
        <v>329</v>
      </c>
      <c r="O37" s="63">
        <v>357</v>
      </c>
      <c r="P37" s="63" t="s">
        <v>330</v>
      </c>
    </row>
    <row r="38" spans="1:16" x14ac:dyDescent="0.2">
      <c r="A38" s="63" t="s">
        <v>356</v>
      </c>
      <c r="B38" s="64" t="s">
        <v>281</v>
      </c>
      <c r="C38" s="63">
        <v>0</v>
      </c>
      <c r="D38" s="64" t="s">
        <v>280</v>
      </c>
      <c r="E38" s="63">
        <v>0.1825</v>
      </c>
      <c r="F38" s="63">
        <v>44162</v>
      </c>
      <c r="G38" s="63" t="s">
        <v>67</v>
      </c>
      <c r="H38" s="63" t="s">
        <v>328</v>
      </c>
      <c r="I38" s="63">
        <v>235000</v>
      </c>
      <c r="J38" s="63">
        <v>0</v>
      </c>
      <c r="K38" s="63">
        <v>0</v>
      </c>
      <c r="L38" s="63">
        <v>0</v>
      </c>
      <c r="M38" s="63">
        <v>0</v>
      </c>
      <c r="N38" s="63" t="s">
        <v>329</v>
      </c>
      <c r="O38" s="63">
        <v>339</v>
      </c>
      <c r="P38" s="63" t="s">
        <v>330</v>
      </c>
    </row>
    <row r="39" spans="1:16" x14ac:dyDescent="0.2">
      <c r="A39" s="63" t="s">
        <v>356</v>
      </c>
      <c r="B39" s="64" t="s">
        <v>281</v>
      </c>
      <c r="C39" s="63">
        <v>0</v>
      </c>
      <c r="D39" s="64" t="s">
        <v>280</v>
      </c>
      <c r="E39" s="63">
        <v>0.185</v>
      </c>
      <c r="F39" s="63">
        <v>44301</v>
      </c>
      <c r="G39" s="63" t="s">
        <v>67</v>
      </c>
      <c r="H39" s="63" t="s">
        <v>328</v>
      </c>
      <c r="I39" s="63">
        <v>235000</v>
      </c>
      <c r="J39" s="63">
        <v>0</v>
      </c>
      <c r="K39" s="63">
        <v>0</v>
      </c>
      <c r="L39" s="63">
        <v>0</v>
      </c>
      <c r="M39" s="63">
        <v>0</v>
      </c>
      <c r="N39" s="63" t="s">
        <v>329</v>
      </c>
      <c r="O39" s="63">
        <v>200</v>
      </c>
      <c r="P39" s="63" t="s">
        <v>330</v>
      </c>
    </row>
    <row r="40" spans="1:16" x14ac:dyDescent="0.2">
      <c r="A40" s="63" t="s">
        <v>357</v>
      </c>
      <c r="B40" s="64" t="s">
        <v>306</v>
      </c>
      <c r="C40" s="63">
        <v>7462.4</v>
      </c>
      <c r="D40" s="64" t="s">
        <v>358</v>
      </c>
      <c r="E40" s="63">
        <v>7.4637999999999996E-2</v>
      </c>
      <c r="F40" s="63">
        <v>44476</v>
      </c>
      <c r="G40" s="63" t="s">
        <v>67</v>
      </c>
      <c r="H40" s="63" t="s">
        <v>328</v>
      </c>
      <c r="I40" s="63">
        <v>135484.76999999999</v>
      </c>
      <c r="J40" s="63">
        <v>7462.4</v>
      </c>
      <c r="K40" s="63">
        <v>7462.4</v>
      </c>
      <c r="L40" s="63">
        <v>0</v>
      </c>
      <c r="M40" s="63">
        <v>0</v>
      </c>
      <c r="N40" s="63" t="s">
        <v>359</v>
      </c>
      <c r="O40" s="63">
        <v>25</v>
      </c>
      <c r="P40" s="63" t="s">
        <v>330</v>
      </c>
    </row>
    <row r="41" spans="1:16" x14ac:dyDescent="0.2">
      <c r="A41" s="63" t="s">
        <v>360</v>
      </c>
      <c r="B41" s="64" t="s">
        <v>325</v>
      </c>
      <c r="C41" s="63">
        <v>76.900000000000006</v>
      </c>
      <c r="D41" s="64" t="s">
        <v>325</v>
      </c>
      <c r="E41" s="63">
        <v>3.8078000000000001E-2</v>
      </c>
      <c r="F41" s="63">
        <v>44501</v>
      </c>
      <c r="G41" s="63" t="s">
        <v>67</v>
      </c>
      <c r="H41" s="63" t="s">
        <v>361</v>
      </c>
      <c r="I41" s="63">
        <v>2491481.2200000002</v>
      </c>
      <c r="J41" s="63">
        <v>76.900000000000006</v>
      </c>
      <c r="K41" s="63">
        <v>76.900000000000006</v>
      </c>
      <c r="L41" s="63">
        <v>0</v>
      </c>
      <c r="M41" s="63">
        <v>0</v>
      </c>
      <c r="N41" s="63" t="s">
        <v>329</v>
      </c>
      <c r="O41" s="63">
        <v>0</v>
      </c>
      <c r="P41" s="63" t="s">
        <v>330</v>
      </c>
    </row>
  </sheetData>
  <conditionalFormatting sqref="B26:B27">
    <cfRule type="duplicateValues" dxfId="0" priority="2"/>
  </conditionalFormatting>
  <pageMargins left="0.7" right="0.7" top="0.75" bottom="0.75" header="0.3" footer="0.3"/>
  <pageSetup orientation="portrait" r:id="rId1"/>
  <headerFooter>
    <oddFooter>&amp;C&amp;11&amp;K000000&amp;"Calibri,Regular"
Information Classification: Limited Access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>
    <tabColor rgb="FFFFC000"/>
  </sheetPr>
  <dimension ref="A1"/>
  <sheetViews>
    <sheetView workbookViewId="0"/>
  </sheetViews>
  <sheetFormatPr defaultRowHeight="12.75" x14ac:dyDescent="0.2"/>
  <sheetData/>
  <pageMargins left="0.7" right="0.7" top="0.75" bottom="0.75" header="0.3" footer="0.3"/>
  <pageSetup orientation="portrait" r:id="rId1"/>
  <headerFooter>
    <oddFooter>&amp;C&amp;11&amp;K000000&amp;"Calibri,Regular"
Information Classification: Limited Access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>
    <tabColor rgb="FF7030A0"/>
  </sheetPr>
  <dimension ref="A1:L112"/>
  <sheetViews>
    <sheetView workbookViewId="0"/>
  </sheetViews>
  <sheetFormatPr defaultRowHeight="12.75" x14ac:dyDescent="0.2"/>
  <cols>
    <col min="1" max="1" width="32.42578125" customWidth="1"/>
    <col min="2" max="2" width="48.28515625" customWidth="1"/>
    <col min="3" max="3" width="18" customWidth="1"/>
    <col min="4" max="5" width="16.140625" customWidth="1"/>
    <col min="6" max="6" width="14.7109375" customWidth="1"/>
    <col min="7" max="7" width="17" customWidth="1"/>
    <col min="9" max="9" width="13.85546875" bestFit="1" customWidth="1"/>
    <col min="12" max="12" width="32.42578125" bestFit="1" customWidth="1"/>
  </cols>
  <sheetData>
    <row r="1" spans="1:12" x14ac:dyDescent="0.2">
      <c r="A1" s="27" t="s">
        <v>50</v>
      </c>
      <c r="B1" s="35" t="s">
        <v>60</v>
      </c>
      <c r="C1" s="36" t="s">
        <v>61</v>
      </c>
      <c r="D1" s="36" t="s">
        <v>62</v>
      </c>
      <c r="E1" s="36" t="s">
        <v>63</v>
      </c>
      <c r="F1" s="36" t="s">
        <v>64</v>
      </c>
      <c r="G1" s="36" t="s">
        <v>65</v>
      </c>
    </row>
    <row r="2" spans="1:12" ht="15" x14ac:dyDescent="0.25">
      <c r="A2" s="26"/>
      <c r="B2" s="57" t="s">
        <v>107</v>
      </c>
      <c r="C2" s="58"/>
      <c r="D2" s="58"/>
      <c r="E2" s="58"/>
      <c r="F2" s="58"/>
      <c r="G2" s="58"/>
    </row>
    <row r="3" spans="1:12" x14ac:dyDescent="0.2">
      <c r="A3" s="16" t="s">
        <v>22</v>
      </c>
      <c r="B3" s="59" t="s">
        <v>108</v>
      </c>
      <c r="C3" s="58">
        <v>84535441.599999994</v>
      </c>
      <c r="D3" s="58">
        <v>0</v>
      </c>
      <c r="E3" s="58">
        <v>0</v>
      </c>
      <c r="F3" s="58">
        <v>0</v>
      </c>
      <c r="G3" s="58">
        <v>84535441.599999994</v>
      </c>
      <c r="H3" s="16"/>
    </row>
    <row r="4" spans="1:12" x14ac:dyDescent="0.2">
      <c r="A4" s="16" t="s">
        <v>22</v>
      </c>
      <c r="B4" s="59" t="s">
        <v>109</v>
      </c>
      <c r="C4" s="58">
        <v>2491790.15</v>
      </c>
      <c r="D4" s="58">
        <v>0</v>
      </c>
      <c r="E4" s="58">
        <v>0</v>
      </c>
      <c r="F4" s="58">
        <v>0</v>
      </c>
      <c r="G4" s="58">
        <v>2491790.15</v>
      </c>
      <c r="H4" s="16"/>
    </row>
    <row r="5" spans="1:12" x14ac:dyDescent="0.2">
      <c r="A5" s="16" t="s">
        <v>22</v>
      </c>
      <c r="B5" s="59" t="s">
        <v>206</v>
      </c>
      <c r="C5" s="58">
        <v>-55994.73</v>
      </c>
      <c r="D5" s="58">
        <v>25833.22</v>
      </c>
      <c r="E5" s="58">
        <v>0</v>
      </c>
      <c r="F5" s="58">
        <v>25833.22</v>
      </c>
      <c r="G5" s="58">
        <v>-30161.51</v>
      </c>
      <c r="H5" s="16"/>
    </row>
    <row r="6" spans="1:12" x14ac:dyDescent="0.2">
      <c r="A6" s="16" t="s">
        <v>22</v>
      </c>
      <c r="B6" s="59" t="s">
        <v>207</v>
      </c>
      <c r="C6" s="58">
        <v>0</v>
      </c>
      <c r="D6" s="58">
        <v>0</v>
      </c>
      <c r="E6" s="58">
        <v>0</v>
      </c>
      <c r="F6" s="58">
        <v>0</v>
      </c>
      <c r="G6" s="58">
        <v>0</v>
      </c>
      <c r="H6" s="16"/>
    </row>
    <row r="7" spans="1:12" x14ac:dyDescent="0.2">
      <c r="A7" s="16" t="s">
        <v>22</v>
      </c>
      <c r="B7" s="59" t="s">
        <v>110</v>
      </c>
      <c r="C7" s="58">
        <v>2435795.42</v>
      </c>
      <c r="D7" s="58">
        <v>25833.22</v>
      </c>
      <c r="E7" s="58">
        <v>0</v>
      </c>
      <c r="F7" s="58">
        <v>25833.22</v>
      </c>
      <c r="G7" s="58">
        <v>2461628.64</v>
      </c>
      <c r="H7" s="16"/>
    </row>
    <row r="8" spans="1:12" x14ac:dyDescent="0.2">
      <c r="A8" s="16" t="s">
        <v>22</v>
      </c>
      <c r="B8" s="59" t="s">
        <v>111</v>
      </c>
      <c r="C8" s="58">
        <v>0</v>
      </c>
      <c r="D8" s="58">
        <v>0</v>
      </c>
      <c r="E8" s="58">
        <v>0</v>
      </c>
      <c r="F8" s="58">
        <v>0</v>
      </c>
      <c r="G8" s="58">
        <v>0</v>
      </c>
      <c r="H8" s="16"/>
    </row>
    <row r="9" spans="1:12" x14ac:dyDescent="0.2">
      <c r="A9" s="16" t="s">
        <v>35</v>
      </c>
      <c r="B9" s="59" t="s">
        <v>112</v>
      </c>
      <c r="C9" s="58">
        <v>0</v>
      </c>
      <c r="D9" s="58">
        <v>0</v>
      </c>
      <c r="E9" s="58">
        <v>0</v>
      </c>
      <c r="F9" s="58">
        <v>0</v>
      </c>
      <c r="G9" s="58">
        <v>0</v>
      </c>
      <c r="H9" s="2"/>
      <c r="I9" s="52"/>
      <c r="L9" s="16"/>
    </row>
    <row r="10" spans="1:12" x14ac:dyDescent="0.2">
      <c r="A10" s="2" t="s">
        <v>52</v>
      </c>
      <c r="B10" s="59" t="s">
        <v>113</v>
      </c>
      <c r="C10" s="58">
        <v>118362.73</v>
      </c>
      <c r="D10" s="58">
        <v>1377</v>
      </c>
      <c r="E10" s="58">
        <v>25833.22</v>
      </c>
      <c r="F10" s="58">
        <v>-24456.22</v>
      </c>
      <c r="G10" s="58">
        <v>93906.51</v>
      </c>
      <c r="H10" s="16"/>
      <c r="L10" s="2"/>
    </row>
    <row r="11" spans="1:12" x14ac:dyDescent="0.2">
      <c r="A11" s="29"/>
      <c r="B11" s="59" t="s">
        <v>114</v>
      </c>
      <c r="C11" s="58">
        <v>69.31</v>
      </c>
      <c r="D11" s="58">
        <v>7.78</v>
      </c>
      <c r="E11" s="58">
        <v>0</v>
      </c>
      <c r="F11" s="58">
        <v>7.78</v>
      </c>
      <c r="G11" s="58">
        <v>77.09</v>
      </c>
      <c r="L11" s="16"/>
    </row>
    <row r="12" spans="1:12" x14ac:dyDescent="0.2">
      <c r="A12" s="2" t="s">
        <v>24</v>
      </c>
      <c r="B12" s="59" t="s">
        <v>115</v>
      </c>
      <c r="C12" s="58">
        <v>0</v>
      </c>
      <c r="D12" s="58">
        <v>0</v>
      </c>
      <c r="E12" s="58">
        <v>0</v>
      </c>
      <c r="F12" s="58">
        <v>0</v>
      </c>
      <c r="G12" s="58">
        <v>0</v>
      </c>
      <c r="H12" s="2"/>
      <c r="L12" s="2"/>
    </row>
    <row r="13" spans="1:12" x14ac:dyDescent="0.2">
      <c r="A13" s="2" t="s">
        <v>24</v>
      </c>
      <c r="B13" s="59" t="s">
        <v>116</v>
      </c>
      <c r="C13" s="58">
        <v>201127.21</v>
      </c>
      <c r="D13" s="58">
        <v>0</v>
      </c>
      <c r="E13" s="58">
        <v>0</v>
      </c>
      <c r="F13" s="58">
        <v>0</v>
      </c>
      <c r="G13" s="58">
        <v>201127.21</v>
      </c>
      <c r="H13" s="2"/>
      <c r="L13" s="2"/>
    </row>
    <row r="14" spans="1:12" x14ac:dyDescent="0.2">
      <c r="A14" s="2" t="s">
        <v>24</v>
      </c>
      <c r="B14" s="59" t="s">
        <v>117</v>
      </c>
      <c r="C14" s="58">
        <v>0</v>
      </c>
      <c r="D14" s="58">
        <v>0</v>
      </c>
      <c r="E14" s="58">
        <v>0</v>
      </c>
      <c r="F14" s="58">
        <v>0</v>
      </c>
      <c r="G14" s="58">
        <v>0</v>
      </c>
      <c r="H14" s="2"/>
      <c r="L14" s="2"/>
    </row>
    <row r="15" spans="1:12" x14ac:dyDescent="0.2">
      <c r="A15" s="16" t="s">
        <v>35</v>
      </c>
      <c r="B15" s="59" t="s">
        <v>118</v>
      </c>
      <c r="C15" s="58">
        <v>0</v>
      </c>
      <c r="D15" s="58">
        <v>0</v>
      </c>
      <c r="E15" s="58">
        <v>0</v>
      </c>
      <c r="F15" s="58">
        <v>0</v>
      </c>
      <c r="G15" s="58">
        <v>0</v>
      </c>
      <c r="H15" s="16"/>
      <c r="L15" s="2"/>
    </row>
    <row r="16" spans="1:12" x14ac:dyDescent="0.2">
      <c r="A16" s="2" t="s">
        <v>24</v>
      </c>
      <c r="B16" s="59" t="s">
        <v>119</v>
      </c>
      <c r="C16" s="58">
        <v>0</v>
      </c>
      <c r="D16" s="58">
        <v>0</v>
      </c>
      <c r="E16" s="58">
        <v>0</v>
      </c>
      <c r="F16" s="58">
        <v>0</v>
      </c>
      <c r="G16" s="58">
        <v>0</v>
      </c>
      <c r="H16" s="2"/>
    </row>
    <row r="17" spans="1:8" x14ac:dyDescent="0.2">
      <c r="A17" s="16" t="s">
        <v>22</v>
      </c>
      <c r="B17" s="59" t="s">
        <v>120</v>
      </c>
      <c r="C17" s="58">
        <v>87290796.269999996</v>
      </c>
      <c r="D17" s="58">
        <v>27218</v>
      </c>
      <c r="E17" s="58">
        <v>25833.22</v>
      </c>
      <c r="F17" s="58">
        <v>1384.78</v>
      </c>
      <c r="G17" s="58">
        <v>87292181.049999997</v>
      </c>
      <c r="H17" s="16"/>
    </row>
    <row r="18" spans="1:8" x14ac:dyDescent="0.2">
      <c r="A18" s="2" t="s">
        <v>33</v>
      </c>
      <c r="B18" s="57" t="s">
        <v>121</v>
      </c>
      <c r="C18" s="58"/>
      <c r="D18" s="58"/>
      <c r="E18" s="58"/>
      <c r="F18" s="58"/>
      <c r="G18" s="58"/>
      <c r="H18" s="2"/>
    </row>
    <row r="19" spans="1:8" x14ac:dyDescent="0.2">
      <c r="A19" s="29"/>
      <c r="B19" s="59" t="s">
        <v>122</v>
      </c>
      <c r="C19" s="58">
        <v>0</v>
      </c>
      <c r="D19" s="58">
        <v>0</v>
      </c>
      <c r="E19" s="58">
        <v>0</v>
      </c>
      <c r="F19" s="58">
        <v>0</v>
      </c>
      <c r="G19" s="58">
        <v>0</v>
      </c>
    </row>
    <row r="20" spans="1:8" x14ac:dyDescent="0.2">
      <c r="A20" s="29"/>
      <c r="B20" s="59" t="s">
        <v>123</v>
      </c>
      <c r="C20" s="58">
        <v>0</v>
      </c>
      <c r="D20" s="58">
        <v>0</v>
      </c>
      <c r="E20" s="58">
        <v>0</v>
      </c>
      <c r="F20" s="58">
        <v>0</v>
      </c>
      <c r="G20" s="58">
        <v>0</v>
      </c>
    </row>
    <row r="21" spans="1:8" x14ac:dyDescent="0.2">
      <c r="A21" s="2" t="s">
        <v>28</v>
      </c>
      <c r="B21" s="59" t="s">
        <v>124</v>
      </c>
      <c r="C21" s="58">
        <v>0</v>
      </c>
      <c r="D21" s="58">
        <v>0</v>
      </c>
      <c r="E21" s="58">
        <v>0</v>
      </c>
      <c r="F21" s="58">
        <v>0</v>
      </c>
      <c r="G21" s="58">
        <v>0</v>
      </c>
      <c r="H21" s="2"/>
    </row>
    <row r="22" spans="1:8" x14ac:dyDescent="0.2">
      <c r="A22" s="2" t="s">
        <v>52</v>
      </c>
      <c r="B22" s="59" t="s">
        <v>125</v>
      </c>
      <c r="C22" s="58">
        <v>0</v>
      </c>
      <c r="D22" s="58">
        <v>0</v>
      </c>
      <c r="E22" s="58">
        <v>0</v>
      </c>
      <c r="F22" s="58">
        <v>0</v>
      </c>
      <c r="G22" s="58">
        <v>0</v>
      </c>
      <c r="H22" s="16"/>
    </row>
    <row r="23" spans="1:8" x14ac:dyDescent="0.2">
      <c r="A23" s="29"/>
      <c r="B23" s="59" t="s">
        <v>126</v>
      </c>
      <c r="C23" s="58">
        <v>0</v>
      </c>
      <c r="D23" s="58">
        <v>0</v>
      </c>
      <c r="E23" s="58">
        <v>0</v>
      </c>
      <c r="F23" s="58">
        <v>0</v>
      </c>
      <c r="G23" s="58">
        <v>0</v>
      </c>
    </row>
    <row r="24" spans="1:8" x14ac:dyDescent="0.2">
      <c r="A24" s="2" t="s">
        <v>24</v>
      </c>
      <c r="B24" s="59" t="s">
        <v>127</v>
      </c>
      <c r="C24" s="58">
        <v>0</v>
      </c>
      <c r="D24" s="58">
        <v>0</v>
      </c>
      <c r="E24" s="58">
        <v>0</v>
      </c>
      <c r="F24" s="58">
        <v>0</v>
      </c>
      <c r="G24" s="58">
        <v>0</v>
      </c>
      <c r="H24" s="2"/>
    </row>
    <row r="25" spans="1:8" x14ac:dyDescent="0.2">
      <c r="A25" s="16" t="s">
        <v>22</v>
      </c>
      <c r="B25" s="59" t="s">
        <v>128</v>
      </c>
      <c r="C25" s="58">
        <v>0</v>
      </c>
      <c r="D25" s="58">
        <v>0</v>
      </c>
      <c r="E25" s="58">
        <v>0</v>
      </c>
      <c r="F25" s="58">
        <v>0</v>
      </c>
      <c r="G25" s="58">
        <v>0</v>
      </c>
      <c r="H25" s="16"/>
    </row>
    <row r="26" spans="1:8" x14ac:dyDescent="0.2">
      <c r="A26" s="16" t="s">
        <v>22</v>
      </c>
      <c r="B26" s="59" t="s">
        <v>129</v>
      </c>
      <c r="C26" s="58">
        <v>0</v>
      </c>
      <c r="D26" s="58">
        <v>0</v>
      </c>
      <c r="E26" s="58">
        <v>0</v>
      </c>
      <c r="F26" s="58">
        <v>0</v>
      </c>
      <c r="G26" s="58">
        <v>0</v>
      </c>
      <c r="H26" s="16"/>
    </row>
    <row r="27" spans="1:8" x14ac:dyDescent="0.2">
      <c r="A27" s="2" t="s">
        <v>27</v>
      </c>
      <c r="B27" s="59" t="s">
        <v>130</v>
      </c>
      <c r="C27" s="58">
        <v>0</v>
      </c>
      <c r="D27" s="58">
        <v>0</v>
      </c>
      <c r="E27" s="58">
        <v>0</v>
      </c>
      <c r="F27" s="58">
        <v>0</v>
      </c>
      <c r="G27" s="58">
        <v>0</v>
      </c>
      <c r="H27" s="2"/>
    </row>
    <row r="28" spans="1:8" x14ac:dyDescent="0.2">
      <c r="A28" s="2" t="s">
        <v>24</v>
      </c>
      <c r="B28" s="59" t="s">
        <v>131</v>
      </c>
      <c r="C28" s="58">
        <v>0</v>
      </c>
      <c r="D28" s="58">
        <v>0</v>
      </c>
      <c r="E28" s="58">
        <v>0</v>
      </c>
      <c r="F28" s="58">
        <v>0</v>
      </c>
      <c r="G28" s="58">
        <v>0</v>
      </c>
      <c r="H28" s="2"/>
    </row>
    <row r="29" spans="1:8" x14ac:dyDescent="0.2">
      <c r="A29" s="2" t="s">
        <v>33</v>
      </c>
      <c r="B29" s="59" t="s">
        <v>132</v>
      </c>
      <c r="C29" s="58">
        <v>87290796.269999996</v>
      </c>
      <c r="D29" s="58">
        <v>27218</v>
      </c>
      <c r="E29" s="58">
        <v>25833.22</v>
      </c>
      <c r="F29" s="58">
        <v>1384.78</v>
      </c>
      <c r="G29" s="58">
        <v>87292181.049999997</v>
      </c>
      <c r="H29" s="2"/>
    </row>
    <row r="30" spans="1:8" x14ac:dyDescent="0.2">
      <c r="A30" s="29"/>
      <c r="B30" s="57" t="s">
        <v>133</v>
      </c>
      <c r="C30" s="58"/>
      <c r="D30" s="58"/>
      <c r="E30" s="58"/>
      <c r="F30" s="58"/>
      <c r="G30" s="58"/>
    </row>
    <row r="31" spans="1:8" x14ac:dyDescent="0.2">
      <c r="A31" s="29"/>
      <c r="B31" s="59" t="s">
        <v>134</v>
      </c>
      <c r="C31" s="58">
        <v>45747554.890000001</v>
      </c>
      <c r="D31" s="58">
        <v>-923811.63</v>
      </c>
      <c r="E31" s="58">
        <v>27714.98</v>
      </c>
      <c r="F31" s="58">
        <v>-951526.61</v>
      </c>
      <c r="G31" s="58">
        <v>44796028.280000001</v>
      </c>
    </row>
    <row r="32" spans="1:8" x14ac:dyDescent="0.2">
      <c r="A32" s="29"/>
      <c r="B32" s="59" t="s">
        <v>135</v>
      </c>
      <c r="C32" s="58">
        <v>161.85</v>
      </c>
      <c r="D32" s="58">
        <v>-109.05</v>
      </c>
      <c r="E32" s="58">
        <v>0</v>
      </c>
      <c r="F32" s="58">
        <v>-109.05</v>
      </c>
      <c r="G32" s="58">
        <v>52.8</v>
      </c>
    </row>
    <row r="33" spans="1:8" x14ac:dyDescent="0.2">
      <c r="A33" s="16" t="s">
        <v>22</v>
      </c>
      <c r="B33" s="59" t="s">
        <v>136</v>
      </c>
      <c r="C33" s="58">
        <v>2318.38</v>
      </c>
      <c r="D33" s="58">
        <v>-641.63</v>
      </c>
      <c r="E33" s="58">
        <v>333.94</v>
      </c>
      <c r="F33" s="58">
        <v>-975.57</v>
      </c>
      <c r="G33" s="58">
        <v>1342.81</v>
      </c>
      <c r="H33" s="16"/>
    </row>
    <row r="34" spans="1:8" x14ac:dyDescent="0.2">
      <c r="A34" s="16" t="s">
        <v>22</v>
      </c>
      <c r="B34" s="59" t="s">
        <v>137</v>
      </c>
      <c r="C34" s="58">
        <v>0</v>
      </c>
      <c r="D34" s="58">
        <v>0</v>
      </c>
      <c r="E34" s="58">
        <v>0</v>
      </c>
      <c r="F34" s="58">
        <v>0</v>
      </c>
      <c r="G34" s="58">
        <v>0</v>
      </c>
      <c r="H34" s="16"/>
    </row>
    <row r="35" spans="1:8" x14ac:dyDescent="0.2">
      <c r="A35" s="16" t="s">
        <v>22</v>
      </c>
      <c r="B35" s="59" t="s">
        <v>138</v>
      </c>
      <c r="C35" s="58">
        <v>0</v>
      </c>
      <c r="D35" s="58">
        <v>0</v>
      </c>
      <c r="E35" s="58">
        <v>0</v>
      </c>
      <c r="F35" s="58">
        <v>0</v>
      </c>
      <c r="G35" s="58">
        <v>0</v>
      </c>
      <c r="H35" s="16"/>
    </row>
    <row r="36" spans="1:8" x14ac:dyDescent="0.2">
      <c r="A36" s="16" t="s">
        <v>22</v>
      </c>
      <c r="B36" s="59" t="s">
        <v>139</v>
      </c>
      <c r="C36" s="58">
        <v>0</v>
      </c>
      <c r="D36" s="58">
        <v>0</v>
      </c>
      <c r="E36" s="58">
        <v>0</v>
      </c>
      <c r="F36" s="58">
        <v>0</v>
      </c>
      <c r="G36" s="58">
        <v>0</v>
      </c>
      <c r="H36" s="16"/>
    </row>
    <row r="37" spans="1:8" x14ac:dyDescent="0.2">
      <c r="A37" s="2" t="s">
        <v>24</v>
      </c>
      <c r="B37" s="59" t="s">
        <v>140</v>
      </c>
      <c r="C37" s="58">
        <v>0</v>
      </c>
      <c r="D37" s="58">
        <v>0</v>
      </c>
      <c r="E37" s="58">
        <v>0</v>
      </c>
      <c r="F37" s="58">
        <v>0</v>
      </c>
      <c r="G37" s="58">
        <v>0</v>
      </c>
      <c r="H37" s="2"/>
    </row>
    <row r="38" spans="1:8" x14ac:dyDescent="0.2">
      <c r="A38" s="16" t="s">
        <v>35</v>
      </c>
      <c r="B38" s="59" t="s">
        <v>141</v>
      </c>
      <c r="C38" s="58">
        <v>0</v>
      </c>
      <c r="D38" s="58">
        <v>0</v>
      </c>
      <c r="E38" s="58">
        <v>0</v>
      </c>
      <c r="F38" s="58">
        <v>0</v>
      </c>
      <c r="G38" s="58">
        <v>0</v>
      </c>
      <c r="H38" s="16"/>
    </row>
    <row r="39" spans="1:8" x14ac:dyDescent="0.2">
      <c r="A39" s="2" t="s">
        <v>28</v>
      </c>
      <c r="B39" s="59" t="s">
        <v>142</v>
      </c>
      <c r="C39" s="58">
        <v>0</v>
      </c>
      <c r="D39" s="58">
        <v>0</v>
      </c>
      <c r="E39" s="58">
        <v>0</v>
      </c>
      <c r="F39" s="58">
        <v>0</v>
      </c>
      <c r="G39" s="58">
        <v>0</v>
      </c>
      <c r="H39" s="2"/>
    </row>
    <row r="40" spans="1:8" x14ac:dyDescent="0.2">
      <c r="A40" s="2" t="s">
        <v>52</v>
      </c>
      <c r="B40" s="59" t="s">
        <v>143</v>
      </c>
      <c r="C40" s="58">
        <v>0</v>
      </c>
      <c r="D40" s="58">
        <v>0</v>
      </c>
      <c r="E40" s="58">
        <v>0</v>
      </c>
      <c r="F40" s="58">
        <v>0</v>
      </c>
      <c r="G40" s="58">
        <v>0</v>
      </c>
      <c r="H40" s="2"/>
    </row>
    <row r="41" spans="1:8" x14ac:dyDescent="0.2">
      <c r="A41" s="2" t="s">
        <v>52</v>
      </c>
      <c r="B41" s="59" t="s">
        <v>144</v>
      </c>
      <c r="C41" s="58">
        <v>45750035.119999997</v>
      </c>
      <c r="D41" s="58">
        <v>-924562.31</v>
      </c>
      <c r="E41" s="58">
        <v>28048.92</v>
      </c>
      <c r="F41" s="58">
        <v>-952611.23</v>
      </c>
      <c r="G41" s="58">
        <v>44797423.890000001</v>
      </c>
      <c r="H41" s="2"/>
    </row>
    <row r="42" spans="1:8" x14ac:dyDescent="0.2">
      <c r="A42" s="31" t="s">
        <v>51</v>
      </c>
      <c r="B42" s="59" t="s">
        <v>145</v>
      </c>
      <c r="C42" s="58">
        <v>133040831.39</v>
      </c>
      <c r="D42" s="58">
        <v>-897344.31</v>
      </c>
      <c r="E42" s="58">
        <v>53882.14</v>
      </c>
      <c r="F42" s="58">
        <v>-951226.45</v>
      </c>
      <c r="G42" s="58">
        <v>132089604.94</v>
      </c>
    </row>
    <row r="43" spans="1:8" x14ac:dyDescent="0.2">
      <c r="A43" s="31" t="s">
        <v>51</v>
      </c>
      <c r="B43" s="57" t="s">
        <v>146</v>
      </c>
      <c r="C43" s="58"/>
      <c r="D43" s="58"/>
      <c r="E43" s="58"/>
      <c r="F43" s="58"/>
      <c r="G43" s="58"/>
    </row>
    <row r="44" spans="1:8" x14ac:dyDescent="0.2">
      <c r="A44" s="31" t="s">
        <v>51</v>
      </c>
      <c r="B44" s="59" t="s">
        <v>147</v>
      </c>
      <c r="C44" s="58">
        <v>271544.09000000003</v>
      </c>
      <c r="D44" s="58">
        <v>0</v>
      </c>
      <c r="E44" s="58">
        <v>1377</v>
      </c>
      <c r="F44" s="58">
        <v>1377</v>
      </c>
      <c r="G44" s="58">
        <v>272921.09000000003</v>
      </c>
    </row>
    <row r="45" spans="1:8" ht="15" x14ac:dyDescent="0.25">
      <c r="A45" s="26"/>
      <c r="B45" s="59" t="s">
        <v>148</v>
      </c>
      <c r="C45" s="58">
        <v>259.37</v>
      </c>
      <c r="D45" s="58">
        <v>0</v>
      </c>
      <c r="E45" s="58">
        <v>7.78</v>
      </c>
      <c r="F45" s="58">
        <v>7.78</v>
      </c>
      <c r="G45" s="58">
        <v>267.14999999999998</v>
      </c>
    </row>
    <row r="46" spans="1:8" x14ac:dyDescent="0.2">
      <c r="A46" s="28" t="s">
        <v>51</v>
      </c>
      <c r="B46" s="59" t="s">
        <v>149</v>
      </c>
      <c r="C46" s="58">
        <v>0</v>
      </c>
      <c r="D46" s="58">
        <v>0</v>
      </c>
      <c r="E46" s="58">
        <v>0</v>
      </c>
      <c r="F46" s="58">
        <v>0</v>
      </c>
      <c r="G46" s="58">
        <v>0</v>
      </c>
    </row>
    <row r="47" spans="1:8" x14ac:dyDescent="0.2">
      <c r="A47" s="28" t="s">
        <v>51</v>
      </c>
      <c r="B47" s="59" t="s">
        <v>150</v>
      </c>
      <c r="C47" s="58">
        <v>169.21</v>
      </c>
      <c r="D47" s="58">
        <v>0</v>
      </c>
      <c r="E47" s="58">
        <v>0</v>
      </c>
      <c r="F47" s="58">
        <v>0</v>
      </c>
      <c r="G47" s="58">
        <v>169.21</v>
      </c>
    </row>
    <row r="48" spans="1:8" x14ac:dyDescent="0.2">
      <c r="A48" s="28" t="s">
        <v>51</v>
      </c>
      <c r="B48" s="59" t="s">
        <v>151</v>
      </c>
      <c r="C48" s="58">
        <v>0</v>
      </c>
      <c r="D48" s="58">
        <v>0</v>
      </c>
      <c r="E48" s="58">
        <v>0</v>
      </c>
      <c r="F48" s="58">
        <v>0</v>
      </c>
      <c r="G48" s="58">
        <v>0</v>
      </c>
    </row>
    <row r="49" spans="1:7" x14ac:dyDescent="0.2">
      <c r="A49" s="28" t="s">
        <v>51</v>
      </c>
      <c r="B49" s="59" t="s">
        <v>152</v>
      </c>
      <c r="C49" s="58">
        <v>0</v>
      </c>
      <c r="D49" s="58">
        <v>0</v>
      </c>
      <c r="E49" s="58">
        <v>0</v>
      </c>
      <c r="F49" s="58">
        <v>0</v>
      </c>
      <c r="G49" s="58">
        <v>0</v>
      </c>
    </row>
    <row r="50" spans="1:7" x14ac:dyDescent="0.2">
      <c r="A50" s="28" t="s">
        <v>51</v>
      </c>
      <c r="B50" s="59" t="s">
        <v>153</v>
      </c>
      <c r="C50" s="58">
        <v>2614</v>
      </c>
      <c r="D50" s="58">
        <v>0</v>
      </c>
      <c r="E50" s="58">
        <v>0</v>
      </c>
      <c r="F50" s="58">
        <v>0</v>
      </c>
      <c r="G50" s="58">
        <v>2614</v>
      </c>
    </row>
    <row r="51" spans="1:7" x14ac:dyDescent="0.2">
      <c r="A51" s="28" t="s">
        <v>51</v>
      </c>
      <c r="B51" s="59" t="s">
        <v>154</v>
      </c>
      <c r="C51" s="58">
        <v>0</v>
      </c>
      <c r="D51" s="58">
        <v>0</v>
      </c>
      <c r="E51" s="58">
        <v>0</v>
      </c>
      <c r="F51" s="58">
        <v>0</v>
      </c>
      <c r="G51" s="58">
        <v>0</v>
      </c>
    </row>
    <row r="52" spans="1:7" x14ac:dyDescent="0.2">
      <c r="A52" s="28" t="s">
        <v>51</v>
      </c>
      <c r="B52" s="59" t="s">
        <v>155</v>
      </c>
      <c r="C52" s="58">
        <v>-1362.23</v>
      </c>
      <c r="D52" s="58">
        <v>0</v>
      </c>
      <c r="E52" s="58">
        <v>0</v>
      </c>
      <c r="F52" s="58">
        <v>0</v>
      </c>
      <c r="G52" s="58">
        <v>-1362.23</v>
      </c>
    </row>
    <row r="53" spans="1:7" x14ac:dyDescent="0.2">
      <c r="A53" s="28" t="s">
        <v>51</v>
      </c>
      <c r="B53" s="59" t="s">
        <v>156</v>
      </c>
      <c r="C53" s="58">
        <v>-3576.37</v>
      </c>
      <c r="D53" s="58">
        <v>0</v>
      </c>
      <c r="E53" s="58">
        <v>0</v>
      </c>
      <c r="F53" s="58">
        <v>0</v>
      </c>
      <c r="G53" s="58">
        <v>-3576.37</v>
      </c>
    </row>
    <row r="54" spans="1:7" x14ac:dyDescent="0.2">
      <c r="A54" s="28" t="s">
        <v>51</v>
      </c>
      <c r="B54" s="59" t="s">
        <v>157</v>
      </c>
      <c r="C54" s="58">
        <v>0</v>
      </c>
      <c r="D54" s="58">
        <v>0</v>
      </c>
      <c r="E54" s="58">
        <v>0</v>
      </c>
      <c r="F54" s="58">
        <v>0</v>
      </c>
      <c r="G54" s="58">
        <v>0</v>
      </c>
    </row>
    <row r="55" spans="1:7" x14ac:dyDescent="0.2">
      <c r="A55" s="28" t="s">
        <v>51</v>
      </c>
      <c r="B55" s="59" t="s">
        <v>158</v>
      </c>
      <c r="C55" s="58">
        <v>0</v>
      </c>
      <c r="D55" s="58">
        <v>0</v>
      </c>
      <c r="E55" s="58">
        <v>0</v>
      </c>
      <c r="F55" s="58">
        <v>0</v>
      </c>
      <c r="G55" s="58">
        <v>0</v>
      </c>
    </row>
    <row r="56" spans="1:7" x14ac:dyDescent="0.2">
      <c r="A56" s="28" t="s">
        <v>51</v>
      </c>
      <c r="B56" s="59" t="s">
        <v>159</v>
      </c>
      <c r="C56" s="58">
        <v>0</v>
      </c>
      <c r="D56" s="58">
        <v>0</v>
      </c>
      <c r="E56" s="58">
        <v>0</v>
      </c>
      <c r="F56" s="58">
        <v>0</v>
      </c>
      <c r="G56" s="58">
        <v>0</v>
      </c>
    </row>
    <row r="57" spans="1:7" x14ac:dyDescent="0.2">
      <c r="A57" s="28" t="s">
        <v>51</v>
      </c>
      <c r="B57" s="59" t="s">
        <v>160</v>
      </c>
      <c r="C57" s="58">
        <v>0</v>
      </c>
      <c r="D57" s="58">
        <v>0</v>
      </c>
      <c r="E57" s="58">
        <v>0</v>
      </c>
      <c r="F57" s="58">
        <v>0</v>
      </c>
      <c r="G57" s="58">
        <v>0</v>
      </c>
    </row>
    <row r="58" spans="1:7" x14ac:dyDescent="0.2">
      <c r="A58" s="28" t="s">
        <v>51</v>
      </c>
      <c r="B58" s="59" t="s">
        <v>161</v>
      </c>
      <c r="C58" s="58">
        <v>0</v>
      </c>
      <c r="D58" s="58">
        <v>0</v>
      </c>
      <c r="E58" s="58">
        <v>0</v>
      </c>
      <c r="F58" s="58">
        <v>0</v>
      </c>
      <c r="G58" s="58">
        <v>0</v>
      </c>
    </row>
    <row r="59" spans="1:7" ht="15" x14ac:dyDescent="0.25">
      <c r="A59" s="26"/>
      <c r="B59" s="59" t="s">
        <v>162</v>
      </c>
      <c r="C59" s="58">
        <v>35.31</v>
      </c>
      <c r="D59" s="58">
        <v>0</v>
      </c>
      <c r="E59" s="58">
        <v>0</v>
      </c>
      <c r="F59" s="58">
        <v>0</v>
      </c>
      <c r="G59" s="58">
        <v>35.31</v>
      </c>
    </row>
    <row r="60" spans="1:7" x14ac:dyDescent="0.2">
      <c r="A60" s="28" t="s">
        <v>51</v>
      </c>
      <c r="B60" s="59" t="s">
        <v>163</v>
      </c>
      <c r="C60" s="58">
        <v>0</v>
      </c>
      <c r="D60" s="58">
        <v>0</v>
      </c>
      <c r="E60" s="58">
        <v>0</v>
      </c>
      <c r="F60" s="58">
        <v>0</v>
      </c>
      <c r="G60" s="58">
        <v>0</v>
      </c>
    </row>
    <row r="61" spans="1:7" x14ac:dyDescent="0.2">
      <c r="A61" s="28" t="s">
        <v>51</v>
      </c>
      <c r="B61" s="59" t="s">
        <v>164</v>
      </c>
      <c r="C61" s="58">
        <v>0</v>
      </c>
      <c r="D61" s="58">
        <v>0</v>
      </c>
      <c r="E61" s="58">
        <v>0</v>
      </c>
      <c r="F61" s="58">
        <v>0</v>
      </c>
      <c r="G61" s="58">
        <v>0</v>
      </c>
    </row>
    <row r="62" spans="1:7" x14ac:dyDescent="0.2">
      <c r="A62" s="28" t="s">
        <v>51</v>
      </c>
      <c r="B62" s="59" t="s">
        <v>165</v>
      </c>
      <c r="C62" s="58">
        <v>0</v>
      </c>
      <c r="D62" s="58">
        <v>0</v>
      </c>
      <c r="E62" s="58">
        <v>0</v>
      </c>
      <c r="F62" s="58">
        <v>0</v>
      </c>
      <c r="G62" s="58">
        <v>0</v>
      </c>
    </row>
    <row r="63" spans="1:7" x14ac:dyDescent="0.2">
      <c r="A63" s="28" t="s">
        <v>51</v>
      </c>
      <c r="B63" s="59" t="s">
        <v>166</v>
      </c>
      <c r="C63" s="58">
        <v>269683.38</v>
      </c>
      <c r="D63" s="58">
        <v>0</v>
      </c>
      <c r="E63" s="58">
        <v>1384.78</v>
      </c>
      <c r="F63" s="58">
        <v>1384.78</v>
      </c>
      <c r="G63" s="58">
        <v>271068.15999999997</v>
      </c>
    </row>
    <row r="64" spans="1:7" x14ac:dyDescent="0.2">
      <c r="A64" s="28" t="s">
        <v>51</v>
      </c>
      <c r="B64" s="57" t="s">
        <v>167</v>
      </c>
      <c r="C64" s="58"/>
      <c r="D64" s="58"/>
      <c r="E64" s="58"/>
      <c r="F64" s="58"/>
      <c r="G64" s="58"/>
    </row>
    <row r="65" spans="1:7" x14ac:dyDescent="0.2">
      <c r="A65" s="28" t="s">
        <v>51</v>
      </c>
      <c r="B65" s="59" t="s">
        <v>168</v>
      </c>
      <c r="C65" s="58">
        <v>97789.9</v>
      </c>
      <c r="D65" s="58">
        <v>0</v>
      </c>
      <c r="E65" s="58">
        <v>0</v>
      </c>
      <c r="F65" s="58">
        <v>0</v>
      </c>
      <c r="G65" s="58">
        <v>97789.9</v>
      </c>
    </row>
    <row r="66" spans="1:7" x14ac:dyDescent="0.2">
      <c r="A66" s="28" t="s">
        <v>51</v>
      </c>
      <c r="B66" s="59" t="s">
        <v>169</v>
      </c>
      <c r="C66" s="58">
        <v>0</v>
      </c>
      <c r="D66" s="58">
        <v>0</v>
      </c>
      <c r="E66" s="58">
        <v>0</v>
      </c>
      <c r="F66" s="58">
        <v>0</v>
      </c>
      <c r="G66" s="58">
        <v>0</v>
      </c>
    </row>
    <row r="67" spans="1:7" x14ac:dyDescent="0.2">
      <c r="A67" s="28" t="s">
        <v>51</v>
      </c>
      <c r="B67" s="59" t="s">
        <v>170</v>
      </c>
      <c r="C67" s="58">
        <v>0</v>
      </c>
      <c r="D67" s="58">
        <v>0</v>
      </c>
      <c r="E67" s="58">
        <v>0</v>
      </c>
      <c r="F67" s="58">
        <v>0</v>
      </c>
      <c r="G67" s="58">
        <v>0</v>
      </c>
    </row>
    <row r="68" spans="1:7" x14ac:dyDescent="0.2">
      <c r="A68" s="28" t="s">
        <v>51</v>
      </c>
      <c r="B68" s="59" t="s">
        <v>171</v>
      </c>
      <c r="C68" s="58">
        <v>-14893.08</v>
      </c>
      <c r="D68" s="58">
        <v>0</v>
      </c>
      <c r="E68" s="58">
        <v>0</v>
      </c>
      <c r="F68" s="58">
        <v>0</v>
      </c>
      <c r="G68" s="58">
        <v>-14893.08</v>
      </c>
    </row>
    <row r="69" spans="1:7" x14ac:dyDescent="0.2">
      <c r="A69" s="28" t="s">
        <v>51</v>
      </c>
      <c r="B69" s="59" t="s">
        <v>172</v>
      </c>
      <c r="C69" s="58">
        <v>0</v>
      </c>
      <c r="D69" s="58">
        <v>0</v>
      </c>
      <c r="E69" s="58">
        <v>0</v>
      </c>
      <c r="F69" s="58">
        <v>0</v>
      </c>
      <c r="G69" s="58">
        <v>0</v>
      </c>
    </row>
    <row r="70" spans="1:7" x14ac:dyDescent="0.2">
      <c r="A70" s="28" t="s">
        <v>51</v>
      </c>
      <c r="B70" s="59" t="s">
        <v>173</v>
      </c>
      <c r="C70" s="58">
        <v>82896.820000000007</v>
      </c>
      <c r="D70" s="58">
        <v>0</v>
      </c>
      <c r="E70" s="58">
        <v>0</v>
      </c>
      <c r="F70" s="58">
        <v>0</v>
      </c>
      <c r="G70" s="58">
        <v>82896.820000000007</v>
      </c>
    </row>
    <row r="71" spans="1:7" ht="15" x14ac:dyDescent="0.25">
      <c r="A71" s="26"/>
      <c r="B71" s="59" t="s">
        <v>174</v>
      </c>
      <c r="C71" s="58">
        <v>186786.56</v>
      </c>
      <c r="D71" s="58">
        <v>0</v>
      </c>
      <c r="E71" s="58">
        <v>1384.78</v>
      </c>
      <c r="F71" s="58">
        <v>1384.78</v>
      </c>
      <c r="G71" s="58">
        <v>188171.34</v>
      </c>
    </row>
    <row r="72" spans="1:7" x14ac:dyDescent="0.2">
      <c r="A72" s="28" t="s">
        <v>51</v>
      </c>
      <c r="B72" s="57" t="s">
        <v>175</v>
      </c>
      <c r="C72" s="58"/>
      <c r="D72" s="58"/>
      <c r="E72" s="58"/>
      <c r="F72" s="58"/>
      <c r="G72" s="58"/>
    </row>
    <row r="73" spans="1:7" x14ac:dyDescent="0.2">
      <c r="A73" s="28" t="s">
        <v>51</v>
      </c>
      <c r="B73" s="59" t="s">
        <v>176</v>
      </c>
      <c r="C73" s="58">
        <v>85999281.879999995</v>
      </c>
      <c r="D73" s="58">
        <v>0</v>
      </c>
      <c r="E73" s="58">
        <v>0</v>
      </c>
      <c r="F73" s="58">
        <v>0</v>
      </c>
      <c r="G73" s="58">
        <v>85999281.879999995</v>
      </c>
    </row>
    <row r="74" spans="1:7" x14ac:dyDescent="0.2">
      <c r="A74" s="28" t="s">
        <v>51</v>
      </c>
      <c r="B74" s="59" t="s">
        <v>177</v>
      </c>
      <c r="C74" s="58">
        <v>186786.56</v>
      </c>
      <c r="D74" s="58">
        <v>0</v>
      </c>
      <c r="E74" s="58">
        <v>1384.78</v>
      </c>
      <c r="F74" s="58">
        <v>1384.78</v>
      </c>
      <c r="G74" s="58">
        <v>188171.34</v>
      </c>
    </row>
    <row r="75" spans="1:7" ht="15" x14ac:dyDescent="0.25">
      <c r="A75" s="26"/>
      <c r="B75" s="59" t="s">
        <v>178</v>
      </c>
      <c r="C75" s="58">
        <v>0</v>
      </c>
      <c r="D75" s="58">
        <v>0</v>
      </c>
      <c r="E75" s="58">
        <v>0</v>
      </c>
      <c r="F75" s="58">
        <v>0</v>
      </c>
      <c r="G75" s="58">
        <v>0</v>
      </c>
    </row>
    <row r="76" spans="1:7" x14ac:dyDescent="0.2">
      <c r="A76" s="28" t="s">
        <v>51</v>
      </c>
      <c r="B76" s="59" t="s">
        <v>179</v>
      </c>
      <c r="C76" s="58">
        <v>0</v>
      </c>
      <c r="D76" s="58">
        <v>0</v>
      </c>
      <c r="E76" s="58">
        <v>0</v>
      </c>
      <c r="F76" s="58">
        <v>0</v>
      </c>
      <c r="G76" s="58">
        <v>0</v>
      </c>
    </row>
    <row r="77" spans="1:7" x14ac:dyDescent="0.2">
      <c r="A77" s="28" t="s">
        <v>51</v>
      </c>
      <c r="B77" s="59" t="s">
        <v>180</v>
      </c>
      <c r="C77" s="58">
        <v>0</v>
      </c>
      <c r="D77" s="58">
        <v>0</v>
      </c>
      <c r="E77" s="58">
        <v>0</v>
      </c>
      <c r="F77" s="58">
        <v>0</v>
      </c>
      <c r="G77" s="58">
        <v>0</v>
      </c>
    </row>
    <row r="78" spans="1:7" x14ac:dyDescent="0.2">
      <c r="A78" s="28" t="s">
        <v>51</v>
      </c>
      <c r="B78" s="59" t="s">
        <v>181</v>
      </c>
      <c r="C78" s="58">
        <v>0</v>
      </c>
      <c r="D78" s="58">
        <v>0</v>
      </c>
      <c r="E78" s="58">
        <v>0</v>
      </c>
      <c r="F78" s="58">
        <v>0</v>
      </c>
      <c r="G78" s="58">
        <v>0</v>
      </c>
    </row>
    <row r="79" spans="1:7" x14ac:dyDescent="0.2">
      <c r="A79" s="28" t="s">
        <v>51</v>
      </c>
      <c r="B79" s="59" t="s">
        <v>182</v>
      </c>
      <c r="C79" s="58">
        <v>0</v>
      </c>
      <c r="D79" s="58">
        <v>0</v>
      </c>
      <c r="E79" s="58">
        <v>0</v>
      </c>
      <c r="F79" s="58">
        <v>0</v>
      </c>
      <c r="G79" s="58">
        <v>0</v>
      </c>
    </row>
    <row r="80" spans="1:7" x14ac:dyDescent="0.2">
      <c r="A80" s="28" t="s">
        <v>51</v>
      </c>
      <c r="B80" s="59" t="s">
        <v>183</v>
      </c>
      <c r="C80" s="58">
        <v>0</v>
      </c>
      <c r="D80" s="58">
        <v>0</v>
      </c>
      <c r="E80" s="58">
        <v>0</v>
      </c>
      <c r="F80" s="58">
        <v>0</v>
      </c>
      <c r="G80" s="58">
        <v>0</v>
      </c>
    </row>
    <row r="81" spans="1:7" x14ac:dyDescent="0.2">
      <c r="A81" s="28" t="s">
        <v>51</v>
      </c>
      <c r="B81" s="59" t="s">
        <v>184</v>
      </c>
      <c r="C81" s="58">
        <v>1630899.57</v>
      </c>
      <c r="D81" s="58">
        <v>0</v>
      </c>
      <c r="E81" s="58">
        <v>0</v>
      </c>
      <c r="F81" s="58">
        <v>0</v>
      </c>
      <c r="G81" s="58">
        <v>1630899.57</v>
      </c>
    </row>
    <row r="82" spans="1:7" x14ac:dyDescent="0.2">
      <c r="A82" s="28" t="s">
        <v>51</v>
      </c>
      <c r="B82" s="59" t="s">
        <v>185</v>
      </c>
      <c r="C82" s="58">
        <v>-1630899.57</v>
      </c>
      <c r="D82" s="58">
        <v>0</v>
      </c>
      <c r="E82" s="58">
        <v>0</v>
      </c>
      <c r="F82" s="58">
        <v>0</v>
      </c>
      <c r="G82" s="58">
        <v>-1630899.57</v>
      </c>
    </row>
    <row r="83" spans="1:7" x14ac:dyDescent="0.2">
      <c r="A83" s="28" t="s">
        <v>51</v>
      </c>
      <c r="B83" s="59" t="s">
        <v>186</v>
      </c>
      <c r="C83" s="58">
        <v>0</v>
      </c>
      <c r="D83" s="58">
        <v>0</v>
      </c>
      <c r="E83" s="58">
        <v>0</v>
      </c>
      <c r="F83" s="58">
        <v>0</v>
      </c>
      <c r="G83" s="58">
        <v>0</v>
      </c>
    </row>
    <row r="84" spans="1:7" x14ac:dyDescent="0.2">
      <c r="A84" s="28" t="s">
        <v>51</v>
      </c>
      <c r="B84" s="59" t="s">
        <v>187</v>
      </c>
      <c r="C84" s="58">
        <v>1104727.83</v>
      </c>
      <c r="D84" s="58">
        <v>0</v>
      </c>
      <c r="E84" s="58">
        <v>0</v>
      </c>
      <c r="F84" s="58">
        <v>0</v>
      </c>
      <c r="G84" s="58">
        <v>1104727.83</v>
      </c>
    </row>
    <row r="85" spans="1:7" x14ac:dyDescent="0.2">
      <c r="A85" s="28" t="s">
        <v>51</v>
      </c>
      <c r="B85" s="59" t="s">
        <v>188</v>
      </c>
      <c r="C85" s="58">
        <v>0</v>
      </c>
      <c r="D85" s="58">
        <v>0</v>
      </c>
      <c r="E85" s="58">
        <v>0</v>
      </c>
      <c r="F85" s="58">
        <v>0</v>
      </c>
      <c r="G85" s="58">
        <v>0</v>
      </c>
    </row>
    <row r="86" spans="1:7" x14ac:dyDescent="0.2">
      <c r="A86" s="28" t="s">
        <v>51</v>
      </c>
      <c r="B86" s="59" t="s">
        <v>189</v>
      </c>
      <c r="C86" s="58">
        <v>1104727.83</v>
      </c>
      <c r="D86" s="58">
        <v>0</v>
      </c>
      <c r="E86" s="58">
        <v>0</v>
      </c>
      <c r="F86" s="58">
        <v>0</v>
      </c>
      <c r="G86" s="58">
        <v>1104727.83</v>
      </c>
    </row>
    <row r="87" spans="1:7" x14ac:dyDescent="0.2">
      <c r="A87" s="28" t="s">
        <v>51</v>
      </c>
      <c r="B87" s="59" t="s">
        <v>190</v>
      </c>
      <c r="C87" s="58">
        <v>0</v>
      </c>
      <c r="D87" s="58">
        <v>0</v>
      </c>
      <c r="E87" s="58">
        <v>0</v>
      </c>
      <c r="F87" s="58">
        <v>0</v>
      </c>
      <c r="G87" s="58">
        <v>0</v>
      </c>
    </row>
    <row r="88" spans="1:7" x14ac:dyDescent="0.2">
      <c r="A88" s="28" t="s">
        <v>51</v>
      </c>
      <c r="B88" s="59" t="s">
        <v>191</v>
      </c>
      <c r="C88" s="58">
        <v>0</v>
      </c>
      <c r="D88" s="58">
        <v>0</v>
      </c>
      <c r="E88" s="58">
        <v>0</v>
      </c>
      <c r="F88" s="58">
        <v>0</v>
      </c>
      <c r="G88" s="58">
        <v>0</v>
      </c>
    </row>
    <row r="89" spans="1:7" x14ac:dyDescent="0.2">
      <c r="A89" s="28" t="s">
        <v>51</v>
      </c>
      <c r="B89" s="59" t="s">
        <v>192</v>
      </c>
      <c r="C89" s="58">
        <v>0</v>
      </c>
      <c r="D89" s="58">
        <v>0</v>
      </c>
      <c r="E89" s="58">
        <v>0</v>
      </c>
      <c r="F89" s="58">
        <v>0</v>
      </c>
      <c r="G89" s="58">
        <v>0</v>
      </c>
    </row>
    <row r="90" spans="1:7" x14ac:dyDescent="0.2">
      <c r="A90" s="28" t="s">
        <v>51</v>
      </c>
      <c r="B90" s="59" t="s">
        <v>193</v>
      </c>
      <c r="C90" s="58">
        <v>0</v>
      </c>
      <c r="D90" s="58">
        <v>0</v>
      </c>
      <c r="E90" s="58">
        <v>0</v>
      </c>
      <c r="F90" s="58">
        <v>0</v>
      </c>
      <c r="G90" s="58">
        <v>0</v>
      </c>
    </row>
    <row r="91" spans="1:7" x14ac:dyDescent="0.2">
      <c r="A91" s="28" t="s">
        <v>51</v>
      </c>
      <c r="B91" s="59" t="s">
        <v>194</v>
      </c>
      <c r="C91" s="58">
        <v>0</v>
      </c>
      <c r="D91" s="58">
        <v>0</v>
      </c>
      <c r="E91" s="58">
        <v>0</v>
      </c>
      <c r="F91" s="58">
        <v>0</v>
      </c>
      <c r="G91" s="58">
        <v>0</v>
      </c>
    </row>
    <row r="92" spans="1:7" x14ac:dyDescent="0.2">
      <c r="A92" s="28" t="s">
        <v>51</v>
      </c>
      <c r="B92" s="59" t="s">
        <v>195</v>
      </c>
      <c r="C92" s="58">
        <v>0</v>
      </c>
      <c r="D92" s="58">
        <v>0</v>
      </c>
      <c r="E92" s="58">
        <v>0</v>
      </c>
      <c r="F92" s="58">
        <v>0</v>
      </c>
      <c r="G92" s="58">
        <v>0</v>
      </c>
    </row>
    <row r="93" spans="1:7" x14ac:dyDescent="0.2">
      <c r="A93" s="28" t="s">
        <v>51</v>
      </c>
      <c r="B93" s="59" t="s">
        <v>196</v>
      </c>
      <c r="C93" s="58">
        <v>87290796.269999996</v>
      </c>
      <c r="D93" s="58">
        <v>0</v>
      </c>
      <c r="E93" s="58">
        <v>1384.78</v>
      </c>
      <c r="F93" s="58">
        <v>1384.78</v>
      </c>
      <c r="G93" s="58">
        <v>87292181.049999997</v>
      </c>
    </row>
    <row r="94" spans="1:7" ht="15" x14ac:dyDescent="0.25">
      <c r="A94" s="26"/>
      <c r="B94" s="59" t="s">
        <v>197</v>
      </c>
      <c r="C94" s="58">
        <v>45750035.119999997</v>
      </c>
      <c r="D94" s="58">
        <v>28048.92</v>
      </c>
      <c r="E94" s="58">
        <v>-924562.31</v>
      </c>
      <c r="F94" s="58">
        <v>-952611.23</v>
      </c>
      <c r="G94" s="58">
        <v>44797423.890000001</v>
      </c>
    </row>
    <row r="95" spans="1:7" x14ac:dyDescent="0.2">
      <c r="A95" s="28" t="s">
        <v>51</v>
      </c>
      <c r="B95" s="59" t="s">
        <v>198</v>
      </c>
      <c r="C95" s="58">
        <v>133040831.39</v>
      </c>
      <c r="D95" s="58">
        <v>28048.92</v>
      </c>
      <c r="E95" s="58">
        <v>-923177.53</v>
      </c>
      <c r="F95" s="58">
        <v>-951226.45</v>
      </c>
      <c r="G95" s="58">
        <v>132089604.94</v>
      </c>
    </row>
    <row r="96" spans="1:7" x14ac:dyDescent="0.2">
      <c r="A96" s="28" t="s">
        <v>51</v>
      </c>
      <c r="B96" s="59" t="s">
        <v>107</v>
      </c>
      <c r="C96" s="58">
        <v>87290796.269999996</v>
      </c>
      <c r="D96" s="58">
        <v>27218</v>
      </c>
      <c r="E96" s="58">
        <v>25833.22</v>
      </c>
      <c r="F96" s="58">
        <v>1384.78</v>
      </c>
      <c r="G96" s="58">
        <v>87292181.049999997</v>
      </c>
    </row>
    <row r="97" spans="1:7" x14ac:dyDescent="0.2">
      <c r="A97" s="28" t="s">
        <v>51</v>
      </c>
      <c r="B97" s="59" t="s">
        <v>121</v>
      </c>
      <c r="C97" s="58">
        <v>0</v>
      </c>
      <c r="D97" s="58">
        <v>0</v>
      </c>
      <c r="E97" s="58">
        <v>0</v>
      </c>
      <c r="F97" s="58">
        <v>0</v>
      </c>
      <c r="G97" s="58">
        <v>0</v>
      </c>
    </row>
    <row r="98" spans="1:7" x14ac:dyDescent="0.2">
      <c r="A98" s="28" t="s">
        <v>51</v>
      </c>
      <c r="B98" s="59" t="s">
        <v>175</v>
      </c>
      <c r="C98" s="58">
        <v>87290796.269999996</v>
      </c>
      <c r="D98" s="58">
        <v>0</v>
      </c>
      <c r="E98" s="58">
        <v>1384.78</v>
      </c>
      <c r="F98" s="58">
        <v>1384.78</v>
      </c>
      <c r="G98" s="58">
        <v>87292181.049999997</v>
      </c>
    </row>
    <row r="99" spans="1:7" x14ac:dyDescent="0.2">
      <c r="A99" s="28" t="s">
        <v>51</v>
      </c>
      <c r="B99" s="59" t="s">
        <v>199</v>
      </c>
      <c r="C99" s="58">
        <v>0</v>
      </c>
      <c r="D99" s="58">
        <v>-869295.39</v>
      </c>
      <c r="E99" s="58">
        <v>-869295.39</v>
      </c>
      <c r="F99" s="58">
        <v>0</v>
      </c>
      <c r="G99" s="58">
        <v>0</v>
      </c>
    </row>
    <row r="100" spans="1:7" x14ac:dyDescent="0.2">
      <c r="A100" s="28" t="s">
        <v>51</v>
      </c>
      <c r="B100" s="59" t="s">
        <v>200</v>
      </c>
      <c r="C100" s="58">
        <v>132721272.14</v>
      </c>
      <c r="D100" s="58">
        <v>-898729.09</v>
      </c>
      <c r="E100" s="58">
        <v>28048.92</v>
      </c>
      <c r="F100" s="58">
        <v>-926778.01</v>
      </c>
      <c r="G100" s="58">
        <v>131794494.13</v>
      </c>
    </row>
    <row r="101" spans="1:7" x14ac:dyDescent="0.2">
      <c r="A101" s="28" t="s">
        <v>51</v>
      </c>
      <c r="B101" s="59" t="s">
        <v>201</v>
      </c>
      <c r="C101" s="58">
        <v>133040831.39</v>
      </c>
      <c r="D101" s="58">
        <v>-897344.31</v>
      </c>
      <c r="E101" s="58">
        <v>53882.14</v>
      </c>
      <c r="F101" s="58">
        <v>-951226.45</v>
      </c>
      <c r="G101" s="58">
        <v>132089604.94</v>
      </c>
    </row>
    <row r="102" spans="1:7" x14ac:dyDescent="0.2">
      <c r="A102" s="28" t="s">
        <v>51</v>
      </c>
      <c r="B102" s="59" t="s">
        <v>202</v>
      </c>
      <c r="C102" s="58">
        <v>0</v>
      </c>
      <c r="D102" s="58">
        <v>0</v>
      </c>
      <c r="E102" s="58">
        <v>0</v>
      </c>
      <c r="F102" s="58">
        <v>0</v>
      </c>
      <c r="G102" s="58">
        <v>0</v>
      </c>
    </row>
    <row r="103" spans="1:7" x14ac:dyDescent="0.2">
      <c r="A103" s="28" t="s">
        <v>51</v>
      </c>
      <c r="B103" s="59" t="s">
        <v>203</v>
      </c>
      <c r="C103" s="58">
        <v>0</v>
      </c>
      <c r="D103" s="58">
        <v>0</v>
      </c>
      <c r="E103" s="58">
        <v>0</v>
      </c>
      <c r="F103" s="58">
        <v>0</v>
      </c>
      <c r="G103" s="58">
        <v>0</v>
      </c>
    </row>
    <row r="104" spans="1:7" x14ac:dyDescent="0.2">
      <c r="A104" s="28" t="s">
        <v>51</v>
      </c>
      <c r="B104" s="59" t="s">
        <v>204</v>
      </c>
      <c r="C104" s="58">
        <v>0</v>
      </c>
      <c r="D104" s="58">
        <v>0</v>
      </c>
      <c r="E104" s="58">
        <v>0</v>
      </c>
      <c r="F104" s="58">
        <v>0</v>
      </c>
      <c r="G104" s="58">
        <v>0</v>
      </c>
    </row>
    <row r="105" spans="1:7" x14ac:dyDescent="0.2">
      <c r="A105" s="28" t="s">
        <v>51</v>
      </c>
      <c r="B105" s="59" t="s">
        <v>205</v>
      </c>
      <c r="C105" s="58">
        <v>0</v>
      </c>
      <c r="D105" s="58">
        <v>0</v>
      </c>
      <c r="E105" s="58">
        <v>0</v>
      </c>
      <c r="F105" s="58">
        <v>0</v>
      </c>
      <c r="G105" s="58">
        <v>0</v>
      </c>
    </row>
    <row r="109" spans="1:7" x14ac:dyDescent="0.2">
      <c r="C109" s="53"/>
    </row>
    <row r="110" spans="1:7" x14ac:dyDescent="0.2">
      <c r="E110" s="53"/>
      <c r="F110" s="53"/>
    </row>
    <row r="112" spans="1:7" x14ac:dyDescent="0.2">
      <c r="F112" s="53"/>
    </row>
  </sheetData>
  <pageMargins left="0.7" right="0.7" top="0.75" bottom="0.75" header="0.3" footer="0.3"/>
  <pageSetup orientation="portrait" r:id="rId1"/>
  <headerFooter>
    <oddFooter>&amp;C&amp;11&amp;K000000&amp;"Calibri,Regular"
Information Classification: Limited Access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/>
  <dimension ref="A1:M59"/>
  <sheetViews>
    <sheetView zoomScale="80" zoomScaleNormal="80" workbookViewId="0">
      <pane ySplit="1" topLeftCell="A2" activePane="bottomLeft" state="frozen"/>
      <selection pane="bottomLeft"/>
    </sheetView>
  </sheetViews>
  <sheetFormatPr defaultRowHeight="12.75" x14ac:dyDescent="0.2"/>
  <cols>
    <col min="2" max="3" width="17" style="61" customWidth="1"/>
    <col min="4" max="4" width="35.42578125" customWidth="1"/>
    <col min="8" max="8" width="16.85546875" customWidth="1"/>
    <col min="9" max="9" width="11" customWidth="1"/>
    <col min="10" max="10" width="18.5703125" customWidth="1"/>
    <col min="11" max="11" width="15.7109375" customWidth="1"/>
    <col min="13" max="13" width="16.5703125" customWidth="1"/>
  </cols>
  <sheetData>
    <row r="1" spans="1:13" ht="15" x14ac:dyDescent="0.25">
      <c r="A1" s="54" t="s">
        <v>68</v>
      </c>
      <c r="B1" s="60" t="s">
        <v>69</v>
      </c>
      <c r="C1" s="60" t="s">
        <v>70</v>
      </c>
      <c r="D1" s="54" t="s">
        <v>71</v>
      </c>
      <c r="E1" s="54" t="s">
        <v>72</v>
      </c>
      <c r="F1" s="54" t="s">
        <v>73</v>
      </c>
      <c r="G1" s="54" t="s">
        <v>74</v>
      </c>
      <c r="H1" s="54" t="s">
        <v>75</v>
      </c>
      <c r="I1" s="54" t="s">
        <v>76</v>
      </c>
      <c r="J1" s="54" t="s">
        <v>77</v>
      </c>
      <c r="K1" s="54" t="s">
        <v>78</v>
      </c>
      <c r="L1" s="54" t="s">
        <v>79</v>
      </c>
      <c r="M1" s="54" t="s">
        <v>80</v>
      </c>
    </row>
    <row r="2" spans="1:13" x14ac:dyDescent="0.2">
      <c r="A2" t="s">
        <v>208</v>
      </c>
      <c r="B2" s="61" t="s">
        <v>209</v>
      </c>
      <c r="C2" s="61" t="s">
        <v>210</v>
      </c>
      <c r="D2" t="s">
        <v>211</v>
      </c>
      <c r="E2">
        <v>2700</v>
      </c>
      <c r="F2">
        <v>705333.69</v>
      </c>
      <c r="G2">
        <v>319.92</v>
      </c>
      <c r="H2">
        <v>863784</v>
      </c>
      <c r="I2">
        <v>705333.69</v>
      </c>
      <c r="J2">
        <v>319.92</v>
      </c>
      <c r="K2">
        <v>863784</v>
      </c>
      <c r="L2" t="s">
        <v>212</v>
      </c>
      <c r="M2" s="37">
        <v>44500</v>
      </c>
    </row>
    <row r="3" spans="1:13" x14ac:dyDescent="0.2">
      <c r="A3" t="s">
        <v>208</v>
      </c>
      <c r="B3" s="61" t="s">
        <v>213</v>
      </c>
      <c r="C3" s="61" t="s">
        <v>214</v>
      </c>
      <c r="D3" t="s">
        <v>215</v>
      </c>
      <c r="E3">
        <v>900</v>
      </c>
      <c r="F3">
        <v>646238.88</v>
      </c>
      <c r="G3">
        <v>812.88</v>
      </c>
      <c r="H3">
        <v>731592</v>
      </c>
      <c r="I3">
        <v>646238.88</v>
      </c>
      <c r="J3">
        <v>812.88</v>
      </c>
      <c r="K3">
        <v>731592</v>
      </c>
      <c r="L3" t="s">
        <v>212</v>
      </c>
      <c r="M3" s="37">
        <v>44500</v>
      </c>
    </row>
    <row r="4" spans="1:13" x14ac:dyDescent="0.2">
      <c r="A4" t="s">
        <v>208</v>
      </c>
      <c r="B4" s="61" t="s">
        <v>216</v>
      </c>
      <c r="C4" s="61" t="s">
        <v>217</v>
      </c>
      <c r="D4" t="s">
        <v>218</v>
      </c>
      <c r="E4">
        <v>24000</v>
      </c>
      <c r="F4">
        <v>623880</v>
      </c>
      <c r="G4">
        <v>30.37</v>
      </c>
      <c r="H4">
        <v>728880</v>
      </c>
      <c r="I4">
        <v>623880</v>
      </c>
      <c r="J4">
        <v>30.37</v>
      </c>
      <c r="K4">
        <v>728880</v>
      </c>
      <c r="L4" t="s">
        <v>212</v>
      </c>
      <c r="M4" s="37">
        <v>44500</v>
      </c>
    </row>
    <row r="5" spans="1:13" x14ac:dyDescent="0.2">
      <c r="A5" t="s">
        <v>208</v>
      </c>
      <c r="B5" s="61" t="s">
        <v>219</v>
      </c>
      <c r="C5" s="61" t="s">
        <v>220</v>
      </c>
      <c r="D5" t="s">
        <v>221</v>
      </c>
      <c r="E5">
        <v>51580</v>
      </c>
      <c r="F5">
        <v>2458651.2999999998</v>
      </c>
      <c r="G5">
        <v>59.04</v>
      </c>
      <c r="H5">
        <v>3045283.2</v>
      </c>
      <c r="I5">
        <v>2458651.2999999998</v>
      </c>
      <c r="J5">
        <v>59.04</v>
      </c>
      <c r="K5">
        <v>3045283.2</v>
      </c>
      <c r="L5" t="s">
        <v>212</v>
      </c>
      <c r="M5" s="37">
        <v>44500</v>
      </c>
    </row>
    <row r="6" spans="1:13" x14ac:dyDescent="0.2">
      <c r="A6" t="s">
        <v>208</v>
      </c>
      <c r="B6" s="61" t="s">
        <v>222</v>
      </c>
      <c r="C6" s="61" t="s">
        <v>223</v>
      </c>
      <c r="D6" t="s">
        <v>224</v>
      </c>
      <c r="E6">
        <v>14400</v>
      </c>
      <c r="F6">
        <v>1821156.81</v>
      </c>
      <c r="G6">
        <v>151.61000000000001</v>
      </c>
      <c r="H6">
        <v>2183184</v>
      </c>
      <c r="I6">
        <v>1821156.81</v>
      </c>
      <c r="J6">
        <v>151.61000000000001</v>
      </c>
      <c r="K6">
        <v>2183184</v>
      </c>
      <c r="L6" t="s">
        <v>212</v>
      </c>
      <c r="M6" s="37">
        <v>44500</v>
      </c>
    </row>
    <row r="7" spans="1:13" x14ac:dyDescent="0.2">
      <c r="A7" t="s">
        <v>208</v>
      </c>
      <c r="B7" s="61" t="s">
        <v>225</v>
      </c>
      <c r="C7" s="61" t="s">
        <v>226</v>
      </c>
      <c r="D7" t="s">
        <v>227</v>
      </c>
      <c r="E7">
        <v>32061</v>
      </c>
      <c r="F7">
        <v>2064087.18</v>
      </c>
      <c r="G7">
        <v>89.39</v>
      </c>
      <c r="H7">
        <v>2865932.79</v>
      </c>
      <c r="I7">
        <v>2064087.18</v>
      </c>
      <c r="J7">
        <v>89.39</v>
      </c>
      <c r="K7">
        <v>2865932.79</v>
      </c>
      <c r="L7" t="s">
        <v>212</v>
      </c>
      <c r="M7" s="37">
        <v>44500</v>
      </c>
    </row>
    <row r="8" spans="1:13" x14ac:dyDescent="0.2">
      <c r="A8" t="s">
        <v>208</v>
      </c>
      <c r="B8" s="61" t="s">
        <v>228</v>
      </c>
      <c r="C8" s="61">
        <v>2181334</v>
      </c>
      <c r="D8" t="s">
        <v>229</v>
      </c>
      <c r="E8">
        <v>17792</v>
      </c>
      <c r="F8">
        <v>1897694.72</v>
      </c>
      <c r="G8">
        <v>119.6</v>
      </c>
      <c r="H8">
        <v>2127923.2000000002</v>
      </c>
      <c r="I8">
        <v>1897694.72</v>
      </c>
      <c r="J8">
        <v>119.6</v>
      </c>
      <c r="K8">
        <v>2127923.2000000002</v>
      </c>
      <c r="L8" t="s">
        <v>212</v>
      </c>
      <c r="M8" s="37">
        <v>44500</v>
      </c>
    </row>
    <row r="9" spans="1:13" x14ac:dyDescent="0.2">
      <c r="A9" t="s">
        <v>208</v>
      </c>
      <c r="B9" s="61">
        <v>124765108</v>
      </c>
      <c r="C9" s="61">
        <v>2125097</v>
      </c>
      <c r="D9" t="s">
        <v>230</v>
      </c>
      <c r="E9">
        <v>82104</v>
      </c>
      <c r="F9">
        <v>1660963.92</v>
      </c>
      <c r="G9">
        <v>30.37</v>
      </c>
      <c r="H9">
        <v>2493498.48</v>
      </c>
      <c r="I9">
        <v>1660963.92</v>
      </c>
      <c r="J9">
        <v>30.37</v>
      </c>
      <c r="K9">
        <v>2493498.48</v>
      </c>
      <c r="L9" t="s">
        <v>212</v>
      </c>
      <c r="M9" s="37">
        <v>44500</v>
      </c>
    </row>
    <row r="10" spans="1:13" x14ac:dyDescent="0.2">
      <c r="A10" t="s">
        <v>208</v>
      </c>
      <c r="B10" s="61" t="s">
        <v>231</v>
      </c>
      <c r="C10" s="61">
        <v>2182531</v>
      </c>
      <c r="D10" t="s">
        <v>232</v>
      </c>
      <c r="E10">
        <v>29500</v>
      </c>
      <c r="F10">
        <v>1348387.83</v>
      </c>
      <c r="G10">
        <v>26.01</v>
      </c>
      <c r="H10">
        <v>767295</v>
      </c>
      <c r="I10">
        <v>1348387.83</v>
      </c>
      <c r="J10">
        <v>26.01</v>
      </c>
      <c r="K10">
        <v>767295</v>
      </c>
      <c r="L10" t="s">
        <v>212</v>
      </c>
      <c r="M10" s="37">
        <v>44500</v>
      </c>
    </row>
    <row r="11" spans="1:13" x14ac:dyDescent="0.2">
      <c r="A11" t="s">
        <v>208</v>
      </c>
      <c r="B11" s="61">
        <v>294821608</v>
      </c>
      <c r="C11" s="61">
        <v>2031730</v>
      </c>
      <c r="D11" t="s">
        <v>233</v>
      </c>
      <c r="E11">
        <v>259693</v>
      </c>
      <c r="F11">
        <v>2155033.34</v>
      </c>
      <c r="G11">
        <v>10.87</v>
      </c>
      <c r="H11">
        <v>2822862.91</v>
      </c>
      <c r="I11">
        <v>2155033.34</v>
      </c>
      <c r="J11">
        <v>10.87</v>
      </c>
      <c r="K11">
        <v>2822862.91</v>
      </c>
      <c r="L11" t="s">
        <v>212</v>
      </c>
      <c r="M11" s="37">
        <v>44500</v>
      </c>
    </row>
    <row r="12" spans="1:13" x14ac:dyDescent="0.2">
      <c r="A12" t="s">
        <v>208</v>
      </c>
      <c r="B12" s="61" t="s">
        <v>234</v>
      </c>
      <c r="C12" s="61">
        <v>2311614</v>
      </c>
      <c r="D12" t="s">
        <v>235</v>
      </c>
      <c r="E12">
        <v>17686</v>
      </c>
      <c r="F12">
        <v>2171310.2200000002</v>
      </c>
      <c r="G12">
        <v>158.81</v>
      </c>
      <c r="H12">
        <v>2808713.66</v>
      </c>
      <c r="I12">
        <v>2171310.2200000002</v>
      </c>
      <c r="J12">
        <v>158.81</v>
      </c>
      <c r="K12">
        <v>2808713.66</v>
      </c>
      <c r="L12" t="s">
        <v>212</v>
      </c>
      <c r="M12" s="37">
        <v>44500</v>
      </c>
    </row>
    <row r="13" spans="1:13" x14ac:dyDescent="0.2">
      <c r="A13" t="s">
        <v>208</v>
      </c>
      <c r="B13" s="61" t="s">
        <v>236</v>
      </c>
      <c r="C13" s="61" t="s">
        <v>237</v>
      </c>
      <c r="D13" t="s">
        <v>238</v>
      </c>
      <c r="E13">
        <v>29000</v>
      </c>
      <c r="F13">
        <v>1200507.2</v>
      </c>
      <c r="G13">
        <v>45.99</v>
      </c>
      <c r="H13">
        <v>1333710</v>
      </c>
      <c r="I13">
        <v>1200507.2</v>
      </c>
      <c r="J13">
        <v>45.99</v>
      </c>
      <c r="K13">
        <v>1333710</v>
      </c>
      <c r="L13" t="s">
        <v>212</v>
      </c>
      <c r="M13" s="37">
        <v>44500</v>
      </c>
    </row>
    <row r="14" spans="1:13" x14ac:dyDescent="0.2">
      <c r="A14" t="s">
        <v>208</v>
      </c>
      <c r="B14" s="61" t="s">
        <v>239</v>
      </c>
      <c r="C14" s="61" t="s">
        <v>240</v>
      </c>
      <c r="D14" t="s">
        <v>241</v>
      </c>
      <c r="E14">
        <v>18335</v>
      </c>
      <c r="F14">
        <v>2047836.15</v>
      </c>
      <c r="G14">
        <v>237.17</v>
      </c>
      <c r="H14">
        <v>4348511.95</v>
      </c>
      <c r="I14">
        <v>2047836.15</v>
      </c>
      <c r="J14">
        <v>237.17</v>
      </c>
      <c r="K14">
        <v>4348511.95</v>
      </c>
      <c r="L14" t="s">
        <v>212</v>
      </c>
      <c r="M14" s="37">
        <v>44500</v>
      </c>
    </row>
    <row r="15" spans="1:13" x14ac:dyDescent="0.2">
      <c r="A15" t="s">
        <v>208</v>
      </c>
      <c r="B15" s="61">
        <v>398438408</v>
      </c>
      <c r="C15" s="61" t="s">
        <v>242</v>
      </c>
      <c r="D15" t="s">
        <v>243</v>
      </c>
      <c r="E15">
        <v>63170</v>
      </c>
      <c r="F15">
        <v>1205283.6000000001</v>
      </c>
      <c r="G15">
        <v>13.11</v>
      </c>
      <c r="H15">
        <v>828158.7</v>
      </c>
      <c r="I15">
        <v>1205283.6000000001</v>
      </c>
      <c r="J15">
        <v>13.11</v>
      </c>
      <c r="K15">
        <v>828158.7</v>
      </c>
      <c r="L15" t="s">
        <v>212</v>
      </c>
      <c r="M15" s="37">
        <v>44500</v>
      </c>
    </row>
    <row r="16" spans="1:13" x14ac:dyDescent="0.2">
      <c r="A16" t="s">
        <v>208</v>
      </c>
      <c r="B16" s="61" t="s">
        <v>244</v>
      </c>
      <c r="C16" s="61" t="s">
        <v>245</v>
      </c>
      <c r="D16" t="s">
        <v>246</v>
      </c>
      <c r="E16">
        <v>29302</v>
      </c>
      <c r="F16">
        <v>1677539.5</v>
      </c>
      <c r="G16">
        <v>70.87</v>
      </c>
      <c r="H16">
        <v>2076632.74</v>
      </c>
      <c r="I16">
        <v>1677539.5</v>
      </c>
      <c r="J16">
        <v>70.87</v>
      </c>
      <c r="K16">
        <v>2076632.74</v>
      </c>
      <c r="L16" t="s">
        <v>212</v>
      </c>
      <c r="M16" s="37">
        <v>44500</v>
      </c>
    </row>
    <row r="17" spans="1:13" x14ac:dyDescent="0.2">
      <c r="A17" t="s">
        <v>208</v>
      </c>
      <c r="B17" s="61" t="s">
        <v>247</v>
      </c>
      <c r="C17" s="61" t="s">
        <v>248</v>
      </c>
      <c r="D17" t="s">
        <v>249</v>
      </c>
      <c r="E17">
        <v>13426</v>
      </c>
      <c r="F17">
        <v>1775991.28</v>
      </c>
      <c r="G17">
        <v>286.77</v>
      </c>
      <c r="H17">
        <v>3850174.02</v>
      </c>
      <c r="I17">
        <v>1775991.28</v>
      </c>
      <c r="J17">
        <v>286.77</v>
      </c>
      <c r="K17">
        <v>3850174.02</v>
      </c>
      <c r="L17" t="s">
        <v>212</v>
      </c>
      <c r="M17" s="37">
        <v>44500</v>
      </c>
    </row>
    <row r="18" spans="1:13" x14ac:dyDescent="0.2">
      <c r="A18" t="s">
        <v>208</v>
      </c>
      <c r="B18" s="61" t="s">
        <v>250</v>
      </c>
      <c r="C18" s="61" t="s">
        <v>251</v>
      </c>
      <c r="D18" t="s">
        <v>252</v>
      </c>
      <c r="E18">
        <v>25000</v>
      </c>
      <c r="F18">
        <v>628880.9</v>
      </c>
      <c r="G18">
        <v>29.49</v>
      </c>
      <c r="H18">
        <v>737250</v>
      </c>
      <c r="I18">
        <v>628880.9</v>
      </c>
      <c r="J18">
        <v>29.49</v>
      </c>
      <c r="K18">
        <v>737250</v>
      </c>
      <c r="L18" t="s">
        <v>212</v>
      </c>
      <c r="M18" s="37">
        <v>44500</v>
      </c>
    </row>
    <row r="19" spans="1:13" x14ac:dyDescent="0.2">
      <c r="A19" t="s">
        <v>208</v>
      </c>
      <c r="B19" s="61" t="s">
        <v>253</v>
      </c>
      <c r="C19" s="61" t="s">
        <v>254</v>
      </c>
      <c r="D19" t="s">
        <v>255</v>
      </c>
      <c r="E19">
        <v>12688</v>
      </c>
      <c r="F19">
        <v>110902</v>
      </c>
      <c r="G19">
        <v>14.42</v>
      </c>
      <c r="H19">
        <v>182960.96</v>
      </c>
      <c r="I19">
        <v>110902</v>
      </c>
      <c r="J19">
        <v>14.42</v>
      </c>
      <c r="K19">
        <v>182960.96</v>
      </c>
      <c r="L19" t="s">
        <v>212</v>
      </c>
      <c r="M19" s="37">
        <v>44500</v>
      </c>
    </row>
    <row r="20" spans="1:13" x14ac:dyDescent="0.2">
      <c r="A20" t="s">
        <v>208</v>
      </c>
      <c r="B20" s="61" t="s">
        <v>256</v>
      </c>
      <c r="C20" s="61" t="s">
        <v>257</v>
      </c>
      <c r="D20" t="s">
        <v>258</v>
      </c>
      <c r="E20">
        <v>20000</v>
      </c>
      <c r="F20">
        <v>679919</v>
      </c>
      <c r="G20">
        <v>17.47</v>
      </c>
      <c r="H20">
        <v>349400</v>
      </c>
      <c r="I20">
        <v>679919</v>
      </c>
      <c r="J20">
        <v>17.47</v>
      </c>
      <c r="K20">
        <v>349400</v>
      </c>
      <c r="L20" t="s">
        <v>212</v>
      </c>
      <c r="M20" s="37">
        <v>44500</v>
      </c>
    </row>
    <row r="21" spans="1:13" x14ac:dyDescent="0.2">
      <c r="A21" t="s">
        <v>208</v>
      </c>
      <c r="B21" s="61">
        <v>539439109</v>
      </c>
      <c r="C21" s="61">
        <v>2544346</v>
      </c>
      <c r="D21" t="s">
        <v>259</v>
      </c>
      <c r="E21">
        <v>500000</v>
      </c>
      <c r="F21">
        <v>1494260.1</v>
      </c>
      <c r="G21">
        <v>2.72</v>
      </c>
      <c r="H21">
        <v>1360000</v>
      </c>
      <c r="I21">
        <v>1494260.1</v>
      </c>
      <c r="J21">
        <v>2.72</v>
      </c>
      <c r="K21">
        <v>1360000</v>
      </c>
      <c r="L21" t="s">
        <v>212</v>
      </c>
      <c r="M21" s="37">
        <v>44500</v>
      </c>
    </row>
    <row r="22" spans="1:13" x14ac:dyDescent="0.2">
      <c r="A22" t="s">
        <v>208</v>
      </c>
      <c r="B22" s="61" t="s">
        <v>260</v>
      </c>
      <c r="C22" s="61" t="s">
        <v>261</v>
      </c>
      <c r="D22" t="s">
        <v>262</v>
      </c>
      <c r="E22">
        <v>29590</v>
      </c>
      <c r="F22">
        <v>997183</v>
      </c>
      <c r="G22">
        <v>83.03</v>
      </c>
      <c r="H22">
        <v>2456857.7000000002</v>
      </c>
      <c r="I22">
        <v>997183</v>
      </c>
      <c r="J22">
        <v>83.03</v>
      </c>
      <c r="K22">
        <v>2456857.7000000002</v>
      </c>
      <c r="L22" t="s">
        <v>212</v>
      </c>
      <c r="M22" s="37">
        <v>44500</v>
      </c>
    </row>
    <row r="23" spans="1:13" x14ac:dyDescent="0.2">
      <c r="A23" t="s">
        <v>208</v>
      </c>
      <c r="B23" s="61">
        <v>617760202</v>
      </c>
      <c r="C23" s="61" t="s">
        <v>263</v>
      </c>
      <c r="D23" t="s">
        <v>264</v>
      </c>
      <c r="E23">
        <v>40000</v>
      </c>
      <c r="F23">
        <v>1364522.8</v>
      </c>
      <c r="G23">
        <v>11.71</v>
      </c>
      <c r="H23">
        <v>468400</v>
      </c>
      <c r="I23">
        <v>1364522.8</v>
      </c>
      <c r="J23">
        <v>11.71</v>
      </c>
      <c r="K23">
        <v>468400</v>
      </c>
      <c r="L23" t="s">
        <v>212</v>
      </c>
      <c r="M23" s="37">
        <v>44500</v>
      </c>
    </row>
    <row r="24" spans="1:13" x14ac:dyDescent="0.2">
      <c r="A24" t="s">
        <v>208</v>
      </c>
      <c r="B24" s="61">
        <v>654902204</v>
      </c>
      <c r="C24" s="61">
        <v>2640891</v>
      </c>
      <c r="D24" t="s">
        <v>265</v>
      </c>
      <c r="E24">
        <v>330000</v>
      </c>
      <c r="F24">
        <v>1048872</v>
      </c>
      <c r="G24">
        <v>5.68</v>
      </c>
      <c r="H24">
        <v>1874400</v>
      </c>
      <c r="I24">
        <v>1048872</v>
      </c>
      <c r="J24">
        <v>5.68</v>
      </c>
      <c r="K24">
        <v>1874400</v>
      </c>
      <c r="L24" t="s">
        <v>212</v>
      </c>
      <c r="M24" s="37">
        <v>44500</v>
      </c>
    </row>
    <row r="25" spans="1:13" x14ac:dyDescent="0.2">
      <c r="A25" t="s">
        <v>208</v>
      </c>
      <c r="B25" s="61">
        <v>683715106</v>
      </c>
      <c r="C25" s="61">
        <v>2655657</v>
      </c>
      <c r="D25" t="s">
        <v>266</v>
      </c>
      <c r="E25">
        <v>41898</v>
      </c>
      <c r="F25">
        <v>1457212.44</v>
      </c>
      <c r="G25">
        <v>50.35</v>
      </c>
      <c r="H25">
        <v>2109564.2999999998</v>
      </c>
      <c r="I25">
        <v>1457212.44</v>
      </c>
      <c r="J25">
        <v>50.35</v>
      </c>
      <c r="K25">
        <v>2109564.2999999998</v>
      </c>
      <c r="L25" t="s">
        <v>212</v>
      </c>
      <c r="M25" s="37">
        <v>44500</v>
      </c>
    </row>
    <row r="26" spans="1:13" x14ac:dyDescent="0.2">
      <c r="A26" t="s">
        <v>208</v>
      </c>
      <c r="B26" s="61">
        <v>686330101</v>
      </c>
      <c r="C26" s="61">
        <v>2402444</v>
      </c>
      <c r="D26" t="s">
        <v>267</v>
      </c>
      <c r="E26">
        <v>33866</v>
      </c>
      <c r="F26">
        <v>2601768.79</v>
      </c>
      <c r="G26">
        <v>99.01</v>
      </c>
      <c r="H26">
        <v>3353072.66</v>
      </c>
      <c r="I26">
        <v>2601768.79</v>
      </c>
      <c r="J26">
        <v>99.01</v>
      </c>
      <c r="K26">
        <v>3353072.66</v>
      </c>
      <c r="L26" t="s">
        <v>212</v>
      </c>
      <c r="M26" s="37">
        <v>44500</v>
      </c>
    </row>
    <row r="27" spans="1:13" x14ac:dyDescent="0.2">
      <c r="A27" t="s">
        <v>208</v>
      </c>
      <c r="B27" s="61">
        <v>705015105</v>
      </c>
      <c r="C27" s="61">
        <v>2704485</v>
      </c>
      <c r="D27" t="s">
        <v>268</v>
      </c>
      <c r="E27">
        <v>200000</v>
      </c>
      <c r="F27">
        <v>2010060</v>
      </c>
      <c r="G27">
        <v>8.2799999999999994</v>
      </c>
      <c r="H27">
        <v>1656000</v>
      </c>
      <c r="I27">
        <v>2010060</v>
      </c>
      <c r="J27">
        <v>8.2799999999999994</v>
      </c>
      <c r="K27">
        <v>1656000</v>
      </c>
      <c r="L27" t="s">
        <v>212</v>
      </c>
      <c r="M27" s="37">
        <v>44500</v>
      </c>
    </row>
    <row r="28" spans="1:13" x14ac:dyDescent="0.2">
      <c r="A28" t="s">
        <v>208</v>
      </c>
      <c r="B28" s="61">
        <v>803054204</v>
      </c>
      <c r="C28" s="61">
        <v>2775135</v>
      </c>
      <c r="D28" t="s">
        <v>269</v>
      </c>
      <c r="E28">
        <v>11024</v>
      </c>
      <c r="F28">
        <v>1139109.92</v>
      </c>
      <c r="G28">
        <v>144.78</v>
      </c>
      <c r="H28">
        <v>1596054.72</v>
      </c>
      <c r="I28">
        <v>1139109.92</v>
      </c>
      <c r="J28">
        <v>144.78</v>
      </c>
      <c r="K28">
        <v>1596054.72</v>
      </c>
      <c r="L28" t="s">
        <v>212</v>
      </c>
      <c r="M28" s="37">
        <v>44500</v>
      </c>
    </row>
    <row r="29" spans="1:13" x14ac:dyDescent="0.2">
      <c r="A29" t="s">
        <v>208</v>
      </c>
      <c r="B29" s="61" t="s">
        <v>270</v>
      </c>
      <c r="C29" s="61" t="s">
        <v>271</v>
      </c>
      <c r="D29" t="s">
        <v>272</v>
      </c>
      <c r="E29">
        <v>3100</v>
      </c>
      <c r="F29">
        <v>499039.35</v>
      </c>
      <c r="G29">
        <v>1466.73</v>
      </c>
      <c r="H29">
        <v>4546863</v>
      </c>
      <c r="I29">
        <v>499039.35</v>
      </c>
      <c r="J29">
        <v>1466.73</v>
      </c>
      <c r="K29">
        <v>4546863</v>
      </c>
      <c r="L29" t="s">
        <v>212</v>
      </c>
      <c r="M29" s="37">
        <v>44500</v>
      </c>
    </row>
    <row r="30" spans="1:13" x14ac:dyDescent="0.2">
      <c r="A30" t="s">
        <v>208</v>
      </c>
      <c r="B30" s="61" t="s">
        <v>273</v>
      </c>
      <c r="C30" s="61">
        <v>2615565</v>
      </c>
      <c r="D30" t="s">
        <v>274</v>
      </c>
      <c r="E30">
        <v>82948</v>
      </c>
      <c r="F30">
        <v>3266980.89</v>
      </c>
      <c r="G30">
        <v>34.75</v>
      </c>
      <c r="H30">
        <v>2882443</v>
      </c>
      <c r="I30">
        <v>3266980.89</v>
      </c>
      <c r="J30">
        <v>34.75</v>
      </c>
      <c r="K30">
        <v>2882443</v>
      </c>
      <c r="L30" t="s">
        <v>212</v>
      </c>
      <c r="M30" s="37">
        <v>44500</v>
      </c>
    </row>
    <row r="31" spans="1:13" x14ac:dyDescent="0.2">
      <c r="A31" t="s">
        <v>208</v>
      </c>
      <c r="B31" s="61">
        <v>835699307</v>
      </c>
      <c r="C31" s="61">
        <v>2821481</v>
      </c>
      <c r="D31" t="s">
        <v>275</v>
      </c>
      <c r="E31">
        <v>53325</v>
      </c>
      <c r="F31">
        <v>2584662.75</v>
      </c>
      <c r="G31">
        <v>115.79</v>
      </c>
      <c r="H31">
        <v>6174501.75</v>
      </c>
      <c r="I31">
        <v>2584662.75</v>
      </c>
      <c r="J31">
        <v>115.79</v>
      </c>
      <c r="K31">
        <v>6174501.75</v>
      </c>
      <c r="L31" t="s">
        <v>212</v>
      </c>
      <c r="M31" s="37">
        <v>44500</v>
      </c>
    </row>
    <row r="32" spans="1:13" x14ac:dyDescent="0.2">
      <c r="A32" t="s">
        <v>208</v>
      </c>
      <c r="B32" s="61">
        <v>846517100</v>
      </c>
      <c r="C32" s="61" t="s">
        <v>276</v>
      </c>
      <c r="D32" t="s">
        <v>277</v>
      </c>
      <c r="E32">
        <v>30000</v>
      </c>
      <c r="F32">
        <v>218397</v>
      </c>
      <c r="G32">
        <v>2.65</v>
      </c>
      <c r="H32">
        <v>79500</v>
      </c>
      <c r="I32">
        <v>218397</v>
      </c>
      <c r="J32">
        <v>2.65</v>
      </c>
      <c r="K32">
        <v>79500</v>
      </c>
      <c r="L32" t="s">
        <v>212</v>
      </c>
      <c r="M32" s="37">
        <v>44500</v>
      </c>
    </row>
    <row r="33" spans="1:13" x14ac:dyDescent="0.2">
      <c r="A33" t="s">
        <v>208</v>
      </c>
      <c r="B33" s="61">
        <v>861012102</v>
      </c>
      <c r="C33" s="61">
        <v>2430025</v>
      </c>
      <c r="D33" t="s">
        <v>278</v>
      </c>
      <c r="E33">
        <v>113114</v>
      </c>
      <c r="F33">
        <v>1635216.25</v>
      </c>
      <c r="G33">
        <v>47.64</v>
      </c>
      <c r="H33">
        <v>5388750.96</v>
      </c>
      <c r="I33">
        <v>1635216.25</v>
      </c>
      <c r="J33">
        <v>47.64</v>
      </c>
      <c r="K33">
        <v>5388750.96</v>
      </c>
      <c r="L33" t="s">
        <v>212</v>
      </c>
      <c r="M33" s="37">
        <v>44500</v>
      </c>
    </row>
    <row r="34" spans="1:13" x14ac:dyDescent="0.2">
      <c r="A34" t="s">
        <v>208</v>
      </c>
      <c r="B34" s="61">
        <v>878742204</v>
      </c>
      <c r="C34" s="61">
        <v>2124533</v>
      </c>
      <c r="D34" t="s">
        <v>279</v>
      </c>
      <c r="E34">
        <v>35702</v>
      </c>
      <c r="F34">
        <v>797582.68</v>
      </c>
      <c r="G34">
        <v>27.9</v>
      </c>
      <c r="H34">
        <v>996085.8</v>
      </c>
      <c r="I34">
        <v>797582.68</v>
      </c>
      <c r="J34">
        <v>27.9</v>
      </c>
      <c r="K34">
        <v>996085.8</v>
      </c>
      <c r="L34" t="s">
        <v>212</v>
      </c>
      <c r="M34" s="37">
        <v>44500</v>
      </c>
    </row>
    <row r="35" spans="1:13" x14ac:dyDescent="0.2">
      <c r="A35" t="s">
        <v>208</v>
      </c>
      <c r="B35" s="61" t="s">
        <v>280</v>
      </c>
      <c r="C35" s="61" t="s">
        <v>281</v>
      </c>
      <c r="D35" t="s">
        <v>282</v>
      </c>
      <c r="E35">
        <v>154000</v>
      </c>
      <c r="F35">
        <v>1718123.6</v>
      </c>
      <c r="G35">
        <v>18.149999999999999</v>
      </c>
      <c r="H35">
        <v>2795100</v>
      </c>
      <c r="I35">
        <v>1718123.6</v>
      </c>
      <c r="J35">
        <v>18.149999999999999</v>
      </c>
      <c r="K35">
        <v>2795100</v>
      </c>
      <c r="L35" t="s">
        <v>212</v>
      </c>
      <c r="M35" s="37">
        <v>44500</v>
      </c>
    </row>
    <row r="36" spans="1:13" x14ac:dyDescent="0.2">
      <c r="A36" t="s">
        <v>208</v>
      </c>
      <c r="B36" s="61" t="s">
        <v>283</v>
      </c>
      <c r="C36" s="61" t="s">
        <v>284</v>
      </c>
      <c r="D36" t="s">
        <v>285</v>
      </c>
      <c r="E36">
        <v>48720</v>
      </c>
      <c r="F36">
        <v>1784807.5</v>
      </c>
      <c r="G36">
        <v>30.47</v>
      </c>
      <c r="H36">
        <v>1484498.4</v>
      </c>
      <c r="I36">
        <v>1784807.5</v>
      </c>
      <c r="J36">
        <v>30.47</v>
      </c>
      <c r="K36">
        <v>1484498.4</v>
      </c>
      <c r="L36" t="s">
        <v>212</v>
      </c>
      <c r="M36" s="37">
        <v>44500</v>
      </c>
    </row>
    <row r="37" spans="1:13" x14ac:dyDescent="0.2">
      <c r="A37" t="s">
        <v>208</v>
      </c>
      <c r="B37" s="61" t="s">
        <v>286</v>
      </c>
      <c r="C37" s="61" t="s">
        <v>286</v>
      </c>
      <c r="D37" t="s">
        <v>287</v>
      </c>
      <c r="E37">
        <v>78815</v>
      </c>
      <c r="F37">
        <v>1972717.83</v>
      </c>
      <c r="G37">
        <v>58.24</v>
      </c>
      <c r="H37">
        <v>4590404.28</v>
      </c>
      <c r="I37">
        <v>1737082.6</v>
      </c>
      <c r="J37">
        <v>50.38</v>
      </c>
      <c r="K37">
        <v>3970699.7</v>
      </c>
      <c r="L37" t="s">
        <v>288</v>
      </c>
      <c r="M37" s="37">
        <v>44500</v>
      </c>
    </row>
    <row r="38" spans="1:13" x14ac:dyDescent="0.2">
      <c r="A38" t="s">
        <v>208</v>
      </c>
      <c r="B38" s="61">
        <v>5889505</v>
      </c>
      <c r="C38" s="61">
        <v>5889505</v>
      </c>
      <c r="D38" t="s">
        <v>289</v>
      </c>
      <c r="E38">
        <v>105988</v>
      </c>
      <c r="F38">
        <v>2187638.79</v>
      </c>
      <c r="G38">
        <v>46.7</v>
      </c>
      <c r="H38">
        <v>4949578.34</v>
      </c>
      <c r="I38">
        <v>1926331.9</v>
      </c>
      <c r="J38">
        <v>40.39</v>
      </c>
      <c r="K38">
        <v>4281385.26</v>
      </c>
      <c r="L38" t="s">
        <v>288</v>
      </c>
      <c r="M38" s="37">
        <v>44500</v>
      </c>
    </row>
    <row r="39" spans="1:13" x14ac:dyDescent="0.2">
      <c r="A39" t="s">
        <v>208</v>
      </c>
      <c r="B39" s="61">
        <v>4741844</v>
      </c>
      <c r="C39" s="61">
        <v>4741844</v>
      </c>
      <c r="D39" t="s">
        <v>290</v>
      </c>
      <c r="E39">
        <v>13484</v>
      </c>
      <c r="F39">
        <v>1384917.16</v>
      </c>
      <c r="G39">
        <v>236.07</v>
      </c>
      <c r="H39">
        <v>3183159.31</v>
      </c>
      <c r="I39">
        <v>1219492.96</v>
      </c>
      <c r="J39">
        <v>204.2</v>
      </c>
      <c r="K39">
        <v>2753432.8</v>
      </c>
      <c r="L39" t="s">
        <v>288</v>
      </c>
      <c r="M39" s="37">
        <v>44500</v>
      </c>
    </row>
    <row r="40" spans="1:13" x14ac:dyDescent="0.2">
      <c r="A40" t="s">
        <v>208</v>
      </c>
      <c r="B40" s="61" t="s">
        <v>291</v>
      </c>
      <c r="C40" s="61" t="s">
        <v>291</v>
      </c>
      <c r="D40" t="s">
        <v>292</v>
      </c>
      <c r="E40">
        <v>29538</v>
      </c>
      <c r="F40">
        <v>2462861.36</v>
      </c>
      <c r="G40">
        <v>138.21</v>
      </c>
      <c r="H40">
        <v>4082390.64</v>
      </c>
      <c r="I40">
        <v>2168679.96</v>
      </c>
      <c r="J40">
        <v>119.55</v>
      </c>
      <c r="K40">
        <v>3531267.9</v>
      </c>
      <c r="L40" t="s">
        <v>288</v>
      </c>
      <c r="M40" s="37">
        <v>44500</v>
      </c>
    </row>
    <row r="41" spans="1:13" x14ac:dyDescent="0.2">
      <c r="A41" t="s">
        <v>208</v>
      </c>
      <c r="B41" s="61">
        <v>5999330</v>
      </c>
      <c r="C41" s="61">
        <v>5999330</v>
      </c>
      <c r="D41" t="s">
        <v>293</v>
      </c>
      <c r="E41">
        <v>9594</v>
      </c>
      <c r="F41">
        <v>1624430.3</v>
      </c>
      <c r="G41">
        <v>417.46</v>
      </c>
      <c r="H41">
        <v>4005079.08</v>
      </c>
      <c r="I41">
        <v>1433374.7</v>
      </c>
      <c r="J41">
        <v>361.1</v>
      </c>
      <c r="K41">
        <v>3464393.4</v>
      </c>
      <c r="L41" t="s">
        <v>288</v>
      </c>
      <c r="M41" s="37">
        <v>44500</v>
      </c>
    </row>
    <row r="42" spans="1:13" x14ac:dyDescent="0.2">
      <c r="A42" t="s">
        <v>208</v>
      </c>
      <c r="B42" s="61">
        <v>4031879</v>
      </c>
      <c r="C42" s="61">
        <v>4031879</v>
      </c>
      <c r="D42" t="s">
        <v>294</v>
      </c>
      <c r="E42">
        <v>70020</v>
      </c>
      <c r="F42">
        <v>1503587.29</v>
      </c>
      <c r="G42">
        <v>32.64</v>
      </c>
      <c r="H42">
        <v>2285161.39</v>
      </c>
      <c r="I42">
        <v>1317999.7</v>
      </c>
      <c r="J42">
        <v>28.23</v>
      </c>
      <c r="K42">
        <v>1976664.6</v>
      </c>
      <c r="L42" t="s">
        <v>288</v>
      </c>
      <c r="M42" s="37">
        <v>44500</v>
      </c>
    </row>
    <row r="43" spans="1:13" x14ac:dyDescent="0.2">
      <c r="A43" t="s">
        <v>208</v>
      </c>
      <c r="B43" s="61">
        <v>6054603</v>
      </c>
      <c r="C43" s="61">
        <v>6054603</v>
      </c>
      <c r="D43" t="s">
        <v>295</v>
      </c>
      <c r="E43">
        <v>118200</v>
      </c>
      <c r="F43">
        <v>1242050.44</v>
      </c>
      <c r="G43">
        <v>10.5</v>
      </c>
      <c r="H43">
        <v>1240581.58</v>
      </c>
      <c r="I43">
        <v>135930000</v>
      </c>
      <c r="J43">
        <v>1196.5</v>
      </c>
      <c r="K43">
        <v>141426300</v>
      </c>
      <c r="L43" t="s">
        <v>296</v>
      </c>
      <c r="M43" s="37">
        <v>44500</v>
      </c>
    </row>
    <row r="44" spans="1:13" x14ac:dyDescent="0.2">
      <c r="A44" t="s">
        <v>208</v>
      </c>
      <c r="B44" s="61">
        <v>6555805</v>
      </c>
      <c r="C44" s="61">
        <v>6555805</v>
      </c>
      <c r="D44" t="s">
        <v>297</v>
      </c>
      <c r="E44">
        <v>30900</v>
      </c>
      <c r="F44">
        <v>1136444.6299999999</v>
      </c>
      <c r="G44">
        <v>46.17</v>
      </c>
      <c r="H44">
        <v>1426550</v>
      </c>
      <c r="I44">
        <v>124372500</v>
      </c>
      <c r="J44">
        <v>5263</v>
      </c>
      <c r="K44">
        <v>162626700</v>
      </c>
      <c r="L44" t="s">
        <v>296</v>
      </c>
      <c r="M44" s="37">
        <v>44500</v>
      </c>
    </row>
    <row r="45" spans="1:13" x14ac:dyDescent="0.2">
      <c r="A45" t="s">
        <v>208</v>
      </c>
      <c r="B45" s="61">
        <v>6640682</v>
      </c>
      <c r="C45" s="61">
        <v>6640682</v>
      </c>
      <c r="D45" t="s">
        <v>298</v>
      </c>
      <c r="E45">
        <v>36600</v>
      </c>
      <c r="F45">
        <v>2076809.21</v>
      </c>
      <c r="G45">
        <v>110.26</v>
      </c>
      <c r="H45">
        <v>4035631.58</v>
      </c>
      <c r="I45">
        <v>227286000</v>
      </c>
      <c r="J45">
        <v>12570</v>
      </c>
      <c r="K45">
        <v>460062000</v>
      </c>
      <c r="L45" t="s">
        <v>296</v>
      </c>
      <c r="M45" s="37">
        <v>44500</v>
      </c>
    </row>
    <row r="46" spans="1:13" x14ac:dyDescent="0.2">
      <c r="A46" t="s">
        <v>208</v>
      </c>
      <c r="B46" s="61">
        <v>6229597</v>
      </c>
      <c r="C46" s="61">
        <v>6229597</v>
      </c>
      <c r="D46" t="s">
        <v>299</v>
      </c>
      <c r="E46">
        <v>294491</v>
      </c>
      <c r="F46">
        <v>2540522.21</v>
      </c>
      <c r="G46">
        <v>10.96</v>
      </c>
      <c r="H46">
        <v>3229067.98</v>
      </c>
      <c r="I46">
        <v>280071868</v>
      </c>
      <c r="J46">
        <v>1250</v>
      </c>
      <c r="K46">
        <v>368113750</v>
      </c>
      <c r="L46" t="s">
        <v>296</v>
      </c>
      <c r="M46" s="37">
        <v>44500</v>
      </c>
    </row>
    <row r="47" spans="1:13" x14ac:dyDescent="0.2">
      <c r="A47" t="s">
        <v>208</v>
      </c>
      <c r="B47" s="61">
        <v>6986041</v>
      </c>
      <c r="C47" s="61">
        <v>6986041</v>
      </c>
      <c r="D47" t="s">
        <v>300</v>
      </c>
      <c r="E47">
        <v>48000</v>
      </c>
      <c r="F47">
        <v>1836424.74</v>
      </c>
      <c r="G47">
        <v>43.16</v>
      </c>
      <c r="H47">
        <v>2071578.95</v>
      </c>
      <c r="I47">
        <v>201168705</v>
      </c>
      <c r="J47">
        <v>4920</v>
      </c>
      <c r="K47">
        <v>236160000</v>
      </c>
      <c r="L47" t="s">
        <v>296</v>
      </c>
      <c r="M47" s="37">
        <v>44500</v>
      </c>
    </row>
    <row r="48" spans="1:13" x14ac:dyDescent="0.2">
      <c r="A48" t="s">
        <v>208</v>
      </c>
      <c r="B48" s="61">
        <v>7124594</v>
      </c>
      <c r="C48" s="61">
        <v>7124594</v>
      </c>
      <c r="D48" t="s">
        <v>301</v>
      </c>
      <c r="E48">
        <v>7989</v>
      </c>
      <c r="F48">
        <v>1234066.6599999999</v>
      </c>
      <c r="G48">
        <v>159.46</v>
      </c>
      <c r="H48">
        <v>1273912.19</v>
      </c>
      <c r="I48">
        <v>1231104.8999999999</v>
      </c>
      <c r="J48">
        <v>146</v>
      </c>
      <c r="K48">
        <v>1166394</v>
      </c>
      <c r="L48" t="s">
        <v>302</v>
      </c>
      <c r="M48" s="37">
        <v>44500</v>
      </c>
    </row>
    <row r="49" spans="1:13" x14ac:dyDescent="0.2">
      <c r="A49" t="s">
        <v>208</v>
      </c>
      <c r="B49" s="61" t="s">
        <v>303</v>
      </c>
      <c r="C49" s="61" t="s">
        <v>303</v>
      </c>
      <c r="D49" t="s">
        <v>304</v>
      </c>
      <c r="E49">
        <v>31384</v>
      </c>
      <c r="F49">
        <v>1268763.25</v>
      </c>
      <c r="G49">
        <v>72.28</v>
      </c>
      <c r="H49">
        <v>2268450.33</v>
      </c>
      <c r="I49">
        <v>1268878.6000000001</v>
      </c>
      <c r="J49">
        <v>66.180000000000007</v>
      </c>
      <c r="K49">
        <v>2076993.12</v>
      </c>
      <c r="L49" t="s">
        <v>302</v>
      </c>
      <c r="M49" s="37">
        <v>44500</v>
      </c>
    </row>
    <row r="50" spans="1:13" x14ac:dyDescent="0.2">
      <c r="A50" t="s">
        <v>208</v>
      </c>
      <c r="B50" s="61">
        <v>7333378</v>
      </c>
      <c r="C50" s="61">
        <v>7333378</v>
      </c>
      <c r="D50" t="s">
        <v>305</v>
      </c>
      <c r="E50">
        <v>8487</v>
      </c>
      <c r="F50">
        <v>2325928.0299999998</v>
      </c>
      <c r="G50">
        <v>819.79</v>
      </c>
      <c r="H50">
        <v>6957560.29</v>
      </c>
      <c r="I50">
        <v>2320345.7999999998</v>
      </c>
      <c r="J50">
        <v>750.6</v>
      </c>
      <c r="K50">
        <v>6370342.2000000002</v>
      </c>
      <c r="L50" t="s">
        <v>302</v>
      </c>
      <c r="M50" s="37">
        <v>44500</v>
      </c>
    </row>
    <row r="51" spans="1:13" x14ac:dyDescent="0.2">
      <c r="A51" t="s">
        <v>208</v>
      </c>
      <c r="B51" s="62" t="s">
        <v>306</v>
      </c>
      <c r="C51" s="62" t="s">
        <v>306</v>
      </c>
      <c r="D51" t="s">
        <v>307</v>
      </c>
      <c r="E51">
        <v>514932</v>
      </c>
      <c r="F51">
        <v>1234996.1200000001</v>
      </c>
      <c r="G51">
        <v>2.69</v>
      </c>
      <c r="H51">
        <v>1382601.71</v>
      </c>
      <c r="I51">
        <v>1730171.52</v>
      </c>
      <c r="J51">
        <v>3.57</v>
      </c>
      <c r="K51">
        <v>1838307.24</v>
      </c>
      <c r="L51" t="s">
        <v>308</v>
      </c>
      <c r="M51" s="37">
        <v>44500</v>
      </c>
    </row>
    <row r="52" spans="1:13" x14ac:dyDescent="0.2">
      <c r="A52" t="s">
        <v>208</v>
      </c>
      <c r="B52" s="75" t="s">
        <v>309</v>
      </c>
      <c r="C52" s="75" t="s">
        <v>309</v>
      </c>
      <c r="D52" t="s">
        <v>310</v>
      </c>
      <c r="E52">
        <v>85744</v>
      </c>
      <c r="F52">
        <v>945069.16</v>
      </c>
      <c r="G52">
        <v>8.66</v>
      </c>
      <c r="H52">
        <v>742908.3</v>
      </c>
      <c r="I52">
        <v>1323907.94</v>
      </c>
      <c r="J52">
        <v>11.52</v>
      </c>
      <c r="K52">
        <v>987770.88</v>
      </c>
      <c r="L52" t="s">
        <v>308</v>
      </c>
      <c r="M52" s="37">
        <v>44500</v>
      </c>
    </row>
    <row r="53" spans="1:13" x14ac:dyDescent="0.2">
      <c r="A53" t="s">
        <v>208</v>
      </c>
      <c r="B53" s="61">
        <v>2260824</v>
      </c>
      <c r="C53" s="61">
        <v>2260824</v>
      </c>
      <c r="D53" t="s">
        <v>311</v>
      </c>
      <c r="E53">
        <v>10175</v>
      </c>
      <c r="F53">
        <v>355826.44</v>
      </c>
      <c r="G53">
        <v>50.33</v>
      </c>
      <c r="H53">
        <v>512076.77</v>
      </c>
      <c r="I53">
        <v>469726.49</v>
      </c>
      <c r="J53">
        <v>62.34</v>
      </c>
      <c r="K53">
        <v>634309.5</v>
      </c>
      <c r="L53" t="s">
        <v>312</v>
      </c>
      <c r="M53" s="37">
        <v>44500</v>
      </c>
    </row>
    <row r="54" spans="1:13" x14ac:dyDescent="0.2">
      <c r="A54" t="s">
        <v>208</v>
      </c>
      <c r="B54" s="61" t="s">
        <v>313</v>
      </c>
      <c r="C54" s="61" t="s">
        <v>313</v>
      </c>
      <c r="D54" t="s">
        <v>314</v>
      </c>
      <c r="E54">
        <v>57104</v>
      </c>
      <c r="F54">
        <v>1782311.3</v>
      </c>
      <c r="G54">
        <v>36.99</v>
      </c>
      <c r="H54">
        <v>2112472.73</v>
      </c>
      <c r="I54">
        <v>1373693.56</v>
      </c>
      <c r="J54">
        <v>27.02</v>
      </c>
      <c r="K54">
        <v>1542950.08</v>
      </c>
      <c r="L54" t="s">
        <v>315</v>
      </c>
      <c r="M54" s="37">
        <v>44500</v>
      </c>
    </row>
    <row r="55" spans="1:13" x14ac:dyDescent="0.2">
      <c r="A55" t="s">
        <v>208</v>
      </c>
      <c r="B55" s="61" t="s">
        <v>316</v>
      </c>
      <c r="C55" s="61" t="s">
        <v>316</v>
      </c>
      <c r="D55" t="s">
        <v>317</v>
      </c>
      <c r="E55">
        <v>27563</v>
      </c>
      <c r="F55">
        <v>1611560.69</v>
      </c>
      <c r="G55">
        <v>97.21</v>
      </c>
      <c r="H55">
        <v>2679316.81</v>
      </c>
      <c r="I55">
        <v>1237574.1599999999</v>
      </c>
      <c r="J55">
        <v>71</v>
      </c>
      <c r="K55">
        <v>1956973</v>
      </c>
      <c r="L55" t="s">
        <v>315</v>
      </c>
      <c r="M55" s="37">
        <v>44500</v>
      </c>
    </row>
    <row r="56" spans="1:13" x14ac:dyDescent="0.2">
      <c r="A56" t="s">
        <v>208</v>
      </c>
      <c r="B56" s="73" t="s">
        <v>326</v>
      </c>
      <c r="C56" s="73" t="s">
        <v>326</v>
      </c>
      <c r="D56" t="s">
        <v>318</v>
      </c>
      <c r="E56">
        <v>131488</v>
      </c>
      <c r="F56">
        <v>1562840.06</v>
      </c>
      <c r="G56">
        <v>8.25</v>
      </c>
      <c r="H56">
        <v>1084451.96</v>
      </c>
      <c r="I56">
        <v>1204367.3400000001</v>
      </c>
      <c r="J56">
        <v>6.02</v>
      </c>
      <c r="K56">
        <v>792083.71</v>
      </c>
      <c r="L56" t="s">
        <v>315</v>
      </c>
      <c r="M56" s="37">
        <v>44500</v>
      </c>
    </row>
    <row r="57" spans="1:13" x14ac:dyDescent="0.2">
      <c r="A57" t="s">
        <v>208</v>
      </c>
      <c r="B57" s="61" t="s">
        <v>319</v>
      </c>
      <c r="C57" s="61" t="s">
        <v>319</v>
      </c>
      <c r="D57" t="s">
        <v>320</v>
      </c>
      <c r="E57">
        <v>43307</v>
      </c>
      <c r="F57">
        <v>818580.47</v>
      </c>
      <c r="G57">
        <v>18.559999999999999</v>
      </c>
      <c r="H57">
        <v>803705.35</v>
      </c>
      <c r="I57">
        <v>631208.54</v>
      </c>
      <c r="J57">
        <v>13.55</v>
      </c>
      <c r="K57">
        <v>587026.38</v>
      </c>
      <c r="L57" t="s">
        <v>315</v>
      </c>
      <c r="M57" s="37">
        <v>44500</v>
      </c>
    </row>
    <row r="58" spans="1:13" x14ac:dyDescent="0.2">
      <c r="A58" t="s">
        <v>208</v>
      </c>
      <c r="B58" s="61" t="s">
        <v>321</v>
      </c>
      <c r="C58" s="61" t="s">
        <v>325</v>
      </c>
      <c r="D58" t="s">
        <v>322</v>
      </c>
      <c r="F58">
        <v>2440409.35</v>
      </c>
      <c r="H58">
        <v>2440409.35</v>
      </c>
      <c r="I58">
        <v>2440409.35</v>
      </c>
      <c r="K58">
        <v>2440409.35</v>
      </c>
      <c r="L58" t="s">
        <v>212</v>
      </c>
      <c r="M58" s="37">
        <v>44500</v>
      </c>
    </row>
    <row r="59" spans="1:13" x14ac:dyDescent="0.2">
      <c r="A59" t="s">
        <v>208</v>
      </c>
      <c r="B59" s="61" t="s">
        <v>321</v>
      </c>
      <c r="C59" s="61" t="s">
        <v>323</v>
      </c>
      <c r="D59" t="s">
        <v>324</v>
      </c>
      <c r="E59">
        <v>28321.26</v>
      </c>
      <c r="F59">
        <v>20708.63</v>
      </c>
      <c r="G59">
        <v>0.75</v>
      </c>
      <c r="H59">
        <v>21300.59</v>
      </c>
      <c r="I59">
        <v>28321.26</v>
      </c>
      <c r="J59">
        <v>1</v>
      </c>
      <c r="K59">
        <v>28321.26</v>
      </c>
      <c r="L59" t="s">
        <v>308</v>
      </c>
      <c r="M59" s="37">
        <v>44500</v>
      </c>
    </row>
  </sheetData>
  <sortState ref="A1:M49">
    <sortCondition ref="D1:D49"/>
  </sortState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7</vt:i4>
      </vt:variant>
      <vt:variant>
        <vt:lpstr>Named Ranges</vt:lpstr>
      </vt:variant>
      <vt:variant>
        <vt:i4>1</vt:i4>
      </vt:variant>
    </vt:vector>
  </HeadingPairs>
  <TitlesOfParts>
    <vt:vector size="8" baseType="lpstr">
      <vt:lpstr>Summary Sheet</vt:lpstr>
      <vt:lpstr>Recon</vt:lpstr>
      <vt:lpstr>Holdings Manager</vt:lpstr>
      <vt:lpstr>Accruals Manager</vt:lpstr>
      <vt:lpstr>Pending Trades Manager</vt:lpstr>
      <vt:lpstr>Trial</vt:lpstr>
      <vt:lpstr>Sheet1</vt:lpstr>
      <vt:lpstr>Recon!Print_Titles</vt:lpstr>
    </vt:vector>
  </TitlesOfParts>
  <Company>State Street Corporation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dunigmj</dc:creator>
  <cp:lastModifiedBy>Joleary</cp:lastModifiedBy>
  <cp:lastPrinted>2016-07-25T17:31:02Z</cp:lastPrinted>
  <dcterms:created xsi:type="dcterms:W3CDTF">2008-02-25T17:41:07Z</dcterms:created>
  <dcterms:modified xsi:type="dcterms:W3CDTF">2021-11-02T14:01:26Z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ocument MetaData">
    <vt:lpwstr>Limited Access</vt:lpwstr>
  </property>
  <property fmtid="{D5CDD505-2E9C-101B-9397-08002B2CF9AE}" pid="3" name="Client Document">
    <vt:i4>0</vt:i4>
  </property>
  <property fmtid="{D5CDD505-2E9C-101B-9397-08002B2CF9AE}" pid="4" name="Remember Choice">
    <vt:i4>1</vt:i4>
  </property>
  <property fmtid="{D5CDD505-2E9C-101B-9397-08002B2CF9AE}" pid="5" name="_NewReviewCycle">
    <vt:lpwstr/>
  </property>
</Properties>
</file>