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72" i="1" l="1"/>
  <c r="Q72" i="1" s="1"/>
  <c r="M72" i="1"/>
  <c r="L72" i="1"/>
  <c r="I72" i="1"/>
  <c r="H72" i="1"/>
  <c r="O71" i="1"/>
  <c r="Q71" i="1" s="1"/>
  <c r="M71" i="1"/>
  <c r="N71" i="1" s="1"/>
  <c r="L71" i="1"/>
  <c r="I71" i="1"/>
  <c r="J71" i="1" s="1"/>
  <c r="H71" i="1"/>
  <c r="C72" i="1"/>
  <c r="C71" i="1"/>
  <c r="O68" i="1"/>
  <c r="Q68" i="1" s="1"/>
  <c r="M68" i="1"/>
  <c r="L68" i="1"/>
  <c r="J68" i="1"/>
  <c r="I68" i="1"/>
  <c r="K68" i="1" s="1"/>
  <c r="G68" i="1"/>
  <c r="F68" i="1"/>
  <c r="O67" i="1"/>
  <c r="Q67" i="1" s="1"/>
  <c r="M67" i="1"/>
  <c r="L67" i="1"/>
  <c r="N67" i="1" s="1"/>
  <c r="J67" i="1"/>
  <c r="I67" i="1"/>
  <c r="G67" i="1"/>
  <c r="F67" i="1"/>
  <c r="H67" i="1" s="1"/>
  <c r="O66" i="1"/>
  <c r="Q66" i="1" s="1"/>
  <c r="M66" i="1"/>
  <c r="L66" i="1"/>
  <c r="N66" i="1" s="1"/>
  <c r="J66" i="1"/>
  <c r="I66" i="1"/>
  <c r="G66" i="1"/>
  <c r="H66" i="1" s="1"/>
  <c r="F66" i="1"/>
  <c r="O65" i="1"/>
  <c r="Q65" i="1" s="1"/>
  <c r="M65" i="1"/>
  <c r="L65" i="1"/>
  <c r="J65" i="1"/>
  <c r="K65" i="1" s="1"/>
  <c r="I65" i="1"/>
  <c r="G65" i="1"/>
  <c r="F65" i="1"/>
  <c r="H65" i="1" s="1"/>
  <c r="N72" i="1" l="1"/>
  <c r="N65" i="1"/>
  <c r="K66" i="1"/>
  <c r="H68" i="1"/>
  <c r="N68" i="1"/>
  <c r="K67" i="1"/>
  <c r="K71" i="1"/>
  <c r="J72" i="1"/>
  <c r="K72" i="1" s="1"/>
  <c r="O70" i="1"/>
  <c r="O69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N22" i="1" s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N15" i="1" s="1"/>
  <c r="L15" i="1"/>
  <c r="M14" i="1"/>
  <c r="L14" i="1"/>
  <c r="M13" i="1"/>
  <c r="N13" i="1" s="1"/>
  <c r="L13" i="1"/>
  <c r="I70" i="1"/>
  <c r="J70" i="1" s="1"/>
  <c r="K70" i="1" s="1"/>
  <c r="I69" i="1"/>
  <c r="J69" i="1" s="1"/>
  <c r="J64" i="1"/>
  <c r="I64" i="1"/>
  <c r="J63" i="1"/>
  <c r="I63" i="1"/>
  <c r="J62" i="1"/>
  <c r="K62" i="1" s="1"/>
  <c r="I62" i="1"/>
  <c r="J61" i="1"/>
  <c r="I61" i="1"/>
  <c r="J60" i="1"/>
  <c r="I60" i="1"/>
  <c r="J59" i="1"/>
  <c r="I59" i="1"/>
  <c r="J58" i="1"/>
  <c r="K58" i="1" s="1"/>
  <c r="I58" i="1"/>
  <c r="J57" i="1"/>
  <c r="I57" i="1"/>
  <c r="J56" i="1"/>
  <c r="I56" i="1"/>
  <c r="J55" i="1"/>
  <c r="I55" i="1"/>
  <c r="J54" i="1"/>
  <c r="K54" i="1" s="1"/>
  <c r="I54" i="1"/>
  <c r="J53" i="1"/>
  <c r="I53" i="1"/>
  <c r="J52" i="1"/>
  <c r="I52" i="1"/>
  <c r="J51" i="1"/>
  <c r="I51" i="1"/>
  <c r="J50" i="1"/>
  <c r="K50" i="1" s="1"/>
  <c r="I50" i="1"/>
  <c r="J49" i="1"/>
  <c r="I49" i="1"/>
  <c r="J48" i="1"/>
  <c r="I48" i="1"/>
  <c r="J47" i="1"/>
  <c r="I47" i="1"/>
  <c r="J46" i="1"/>
  <c r="I46" i="1"/>
  <c r="J45" i="1"/>
  <c r="K45" i="1" s="1"/>
  <c r="I45" i="1"/>
  <c r="J44" i="1"/>
  <c r="K44" i="1" s="1"/>
  <c r="I44" i="1"/>
  <c r="J43" i="1"/>
  <c r="I43" i="1"/>
  <c r="J42" i="1"/>
  <c r="K42" i="1" s="1"/>
  <c r="I42" i="1"/>
  <c r="J41" i="1"/>
  <c r="I41" i="1"/>
  <c r="J40" i="1"/>
  <c r="I40" i="1"/>
  <c r="J39" i="1"/>
  <c r="I39" i="1"/>
  <c r="J38" i="1"/>
  <c r="K38" i="1" s="1"/>
  <c r="I38" i="1"/>
  <c r="J37" i="1"/>
  <c r="I37" i="1"/>
  <c r="J36" i="1"/>
  <c r="K36" i="1" s="1"/>
  <c r="I36" i="1"/>
  <c r="J35" i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I30" i="1"/>
  <c r="J29" i="1"/>
  <c r="I29" i="1"/>
  <c r="J28" i="1"/>
  <c r="I28" i="1"/>
  <c r="J27" i="1"/>
  <c r="I27" i="1"/>
  <c r="J26" i="1"/>
  <c r="K26" i="1" s="1"/>
  <c r="I26" i="1"/>
  <c r="J25" i="1"/>
  <c r="I25" i="1"/>
  <c r="J24" i="1"/>
  <c r="I24" i="1"/>
  <c r="J23" i="1"/>
  <c r="K23" i="1" s="1"/>
  <c r="I23" i="1"/>
  <c r="J22" i="1"/>
  <c r="K22" i="1" s="1"/>
  <c r="I22" i="1"/>
  <c r="J21" i="1"/>
  <c r="I21" i="1"/>
  <c r="J20" i="1"/>
  <c r="K20" i="1" s="1"/>
  <c r="I20" i="1"/>
  <c r="J19" i="1"/>
  <c r="I19" i="1"/>
  <c r="J18" i="1"/>
  <c r="K18" i="1" s="1"/>
  <c r="I18" i="1"/>
  <c r="J17" i="1"/>
  <c r="I17" i="1"/>
  <c r="J16" i="1"/>
  <c r="I16" i="1"/>
  <c r="J15" i="1"/>
  <c r="I15" i="1"/>
  <c r="J14" i="1"/>
  <c r="I14" i="1"/>
  <c r="J13" i="1"/>
  <c r="I13" i="1"/>
  <c r="G64" i="1"/>
  <c r="H64" i="1" s="1"/>
  <c r="G63" i="1"/>
  <c r="G62" i="1"/>
  <c r="H62" i="1" s="1"/>
  <c r="G61" i="1"/>
  <c r="G60" i="1"/>
  <c r="H60" i="1" s="1"/>
  <c r="G59" i="1"/>
  <c r="G58" i="1"/>
  <c r="H58" i="1" s="1"/>
  <c r="G57" i="1"/>
  <c r="G56" i="1"/>
  <c r="G55" i="1"/>
  <c r="G54" i="1"/>
  <c r="H54" i="1" s="1"/>
  <c r="G53" i="1"/>
  <c r="G52" i="1"/>
  <c r="H52" i="1" s="1"/>
  <c r="G51" i="1"/>
  <c r="G50" i="1"/>
  <c r="H50" i="1" s="1"/>
  <c r="G49" i="1"/>
  <c r="G48" i="1"/>
  <c r="G47" i="1"/>
  <c r="G46" i="1"/>
  <c r="H46" i="1" s="1"/>
  <c r="G45" i="1"/>
  <c r="G44" i="1"/>
  <c r="G43" i="1"/>
  <c r="G42" i="1"/>
  <c r="H42" i="1" s="1"/>
  <c r="G41" i="1"/>
  <c r="G40" i="1"/>
  <c r="H40" i="1" s="1"/>
  <c r="G39" i="1"/>
  <c r="G38" i="1"/>
  <c r="G37" i="1"/>
  <c r="G36" i="1"/>
  <c r="H36" i="1" s="1"/>
  <c r="G35" i="1"/>
  <c r="G34" i="1"/>
  <c r="G33" i="1"/>
  <c r="G32" i="1"/>
  <c r="H32" i="1" s="1"/>
  <c r="G31" i="1"/>
  <c r="G30" i="1"/>
  <c r="H30" i="1" s="1"/>
  <c r="G29" i="1"/>
  <c r="G28" i="1"/>
  <c r="H28" i="1" s="1"/>
  <c r="G27" i="1"/>
  <c r="G26" i="1"/>
  <c r="G25" i="1"/>
  <c r="G24" i="1"/>
  <c r="H24" i="1" s="1"/>
  <c r="G23" i="1"/>
  <c r="G22" i="1"/>
  <c r="G21" i="1"/>
  <c r="G20" i="1"/>
  <c r="G19" i="1"/>
  <c r="G18" i="1"/>
  <c r="G17" i="1"/>
  <c r="G16" i="1"/>
  <c r="G15" i="1"/>
  <c r="G14" i="1"/>
  <c r="H14" i="1" s="1"/>
  <c r="G13" i="1"/>
  <c r="F64" i="1"/>
  <c r="F63" i="1"/>
  <c r="F62" i="1"/>
  <c r="F61" i="1"/>
  <c r="H61" i="1" s="1"/>
  <c r="F60" i="1"/>
  <c r="F59" i="1"/>
  <c r="F58" i="1"/>
  <c r="F57" i="1"/>
  <c r="H57" i="1" s="1"/>
  <c r="F56" i="1"/>
  <c r="F55" i="1"/>
  <c r="H55" i="1" s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H34" i="1" s="1"/>
  <c r="F33" i="1"/>
  <c r="H33" i="1" s="1"/>
  <c r="F32" i="1"/>
  <c r="F31" i="1"/>
  <c r="F30" i="1"/>
  <c r="F29" i="1"/>
  <c r="H29" i="1" s="1"/>
  <c r="F28" i="1"/>
  <c r="F27" i="1"/>
  <c r="F26" i="1"/>
  <c r="H26" i="1" s="1"/>
  <c r="F25" i="1"/>
  <c r="H25" i="1" s="1"/>
  <c r="F24" i="1"/>
  <c r="F23" i="1"/>
  <c r="H23" i="1" s="1"/>
  <c r="F22" i="1"/>
  <c r="F21" i="1"/>
  <c r="F20" i="1"/>
  <c r="F19" i="1"/>
  <c r="F18" i="1"/>
  <c r="H18" i="1" s="1"/>
  <c r="F17" i="1"/>
  <c r="H17" i="1" s="1"/>
  <c r="F16" i="1"/>
  <c r="F15" i="1"/>
  <c r="H15" i="1" s="1"/>
  <c r="F14" i="1"/>
  <c r="F13" i="1"/>
  <c r="N4" i="1" s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70" i="1"/>
  <c r="N70" i="1"/>
  <c r="H70" i="1"/>
  <c r="Q69" i="1"/>
  <c r="N69" i="1"/>
  <c r="H69" i="1"/>
  <c r="Q64" i="1"/>
  <c r="N64" i="1"/>
  <c r="K64" i="1"/>
  <c r="D15" i="2"/>
  <c r="F20" i="2"/>
  <c r="F21" i="2"/>
  <c r="D18" i="2"/>
  <c r="N55" i="1"/>
  <c r="N63" i="1"/>
  <c r="N61" i="1"/>
  <c r="N53" i="1"/>
  <c r="N51" i="1"/>
  <c r="N49" i="1"/>
  <c r="N47" i="1"/>
  <c r="N50" i="1"/>
  <c r="N56" i="1"/>
  <c r="N59" i="1"/>
  <c r="N45" i="1"/>
  <c r="N41" i="1"/>
  <c r="N42" i="1"/>
  <c r="N43" i="1"/>
  <c r="N36" i="1"/>
  <c r="N33" i="1"/>
  <c r="N29" i="1"/>
  <c r="N27" i="1"/>
  <c r="N21" i="1"/>
  <c r="N16" i="1"/>
  <c r="N19" i="1"/>
  <c r="N17" i="1"/>
  <c r="N23" i="1"/>
  <c r="N31" i="1"/>
  <c r="N35" i="1"/>
  <c r="N37" i="1"/>
  <c r="N57" i="1"/>
  <c r="N62" i="1"/>
  <c r="N25" i="1"/>
  <c r="N32" i="1"/>
  <c r="N39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21" i="1"/>
  <c r="K28" i="1"/>
  <c r="K48" i="1"/>
  <c r="K52" i="1"/>
  <c r="K60" i="1"/>
  <c r="H16" i="1"/>
  <c r="H19" i="1"/>
  <c r="H20" i="1"/>
  <c r="H27" i="1"/>
  <c r="H31" i="1"/>
  <c r="H37" i="1"/>
  <c r="H38" i="1"/>
  <c r="H43" i="1"/>
  <c r="H44" i="1"/>
  <c r="H45" i="1"/>
  <c r="H48" i="1"/>
  <c r="H56" i="1"/>
  <c r="K40" i="1"/>
  <c r="K46" i="1"/>
  <c r="K56" i="1"/>
  <c r="H59" i="1"/>
  <c r="H22" i="1"/>
  <c r="H63" i="1"/>
  <c r="H39" i="1"/>
  <c r="H35" i="1"/>
  <c r="H21" i="1"/>
  <c r="H41" i="1"/>
  <c r="B3" i="1"/>
  <c r="E16" i="2" s="1"/>
  <c r="F17" i="2"/>
  <c r="F18" i="2"/>
  <c r="F19" i="2"/>
  <c r="B4" i="1"/>
  <c r="D16" i="2" s="1"/>
  <c r="Q13" i="1"/>
  <c r="H4" i="1"/>
  <c r="H3" i="1" l="1"/>
  <c r="E15" i="2" s="1"/>
  <c r="E23" i="2" s="1"/>
  <c r="K13" i="1"/>
  <c r="K15" i="1"/>
  <c r="K17" i="1"/>
  <c r="K19" i="1"/>
  <c r="K25" i="1"/>
  <c r="K27" i="1"/>
  <c r="K29" i="1"/>
  <c r="K35" i="1"/>
  <c r="K37" i="1"/>
  <c r="K39" i="1"/>
  <c r="K41" i="1"/>
  <c r="K43" i="1"/>
  <c r="K47" i="1"/>
  <c r="K49" i="1"/>
  <c r="K51" i="1"/>
  <c r="K53" i="1"/>
  <c r="K55" i="1"/>
  <c r="K57" i="1"/>
  <c r="K59" i="1"/>
  <c r="K61" i="1"/>
  <c r="K63" i="1"/>
  <c r="N14" i="1"/>
  <c r="N18" i="1"/>
  <c r="N20" i="1"/>
  <c r="N24" i="1"/>
  <c r="N26" i="1"/>
  <c r="N28" i="1"/>
  <c r="N30" i="1"/>
  <c r="N34" i="1"/>
  <c r="N38" i="1"/>
  <c r="N40" i="1"/>
  <c r="N44" i="1"/>
  <c r="N46" i="1"/>
  <c r="N48" i="1"/>
  <c r="N52" i="1"/>
  <c r="N54" i="1"/>
  <c r="N58" i="1"/>
  <c r="N60" i="1"/>
  <c r="N3" i="1"/>
  <c r="N5" i="1" s="1"/>
  <c r="K14" i="1"/>
  <c r="K16" i="1"/>
  <c r="K24" i="1"/>
  <c r="K30" i="1"/>
  <c r="F16" i="2"/>
  <c r="D24" i="2"/>
  <c r="D23" i="2"/>
  <c r="D26" i="2" s="1"/>
  <c r="F15" i="2"/>
  <c r="F23" i="2" s="1"/>
  <c r="B5" i="1"/>
  <c r="H13" i="1"/>
  <c r="K69" i="1"/>
  <c r="H5" i="1" l="1"/>
  <c r="F26" i="2"/>
</calcChain>
</file>

<file path=xl/sharedStrings.xml><?xml version="1.0" encoding="utf-8"?>
<sst xmlns="http://schemas.openxmlformats.org/spreadsheetml/2006/main" count="1202" uniqueCount="419">
  <si>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</si>
  <si>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</si>
  <si>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</si>
  <si>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</si>
  <si>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</si>
  <si>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</si>
  <si>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</si>
  <si>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</si>
  <si>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</si>
  <si>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</si>
  <si>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</si>
  <si>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</si>
  <si>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</si>
  <si>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</si>
  <si>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</si>
  <si>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</si>
  <si>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</si>
  <si>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</si>
  <si>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</si>
  <si>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</si>
  <si>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</si>
  <si>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</si>
  <si>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</si>
  <si>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</si>
  <si>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</si>
  <si>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</si>
  <si>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</si>
  <si>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</si>
  <si>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</si>
  <si>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</si>
  <si>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</si>
  <si>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</si>
  <si>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</si>
  <si>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</si>
  <si>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</si>
  <si>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</si>
  <si>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</si>
  <si>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</si>
  <si>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</si>
  <si>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</si>
  <si>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</si>
  <si>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</si>
  <si>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</si>
  <si>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</si>
  <si>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</si>
  <si>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</si>
  <si>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</si>
  <si>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</si>
  <si>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</si>
  <si>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</si>
  <si>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</si>
  <si>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</si>
  <si>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</si>
  <si>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</si>
  <si>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</si>
  <si>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</si>
  <si>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</si>
  <si>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</si>
  <si>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</si>
  <si>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</si>
  <si>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</si>
  <si>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</si>
  <si>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</si>
  <si>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</si>
  <si>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</si>
  <si>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</si>
  <si>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</si>
  <si>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</si>
  <si>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</si>
  <si>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</si>
  <si>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</si>
  <si>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</si>
  <si>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</si>
  <si>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</si>
  <si>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</si>
  <si>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</si>
  <si>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</si>
  <si>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</si>
  <si>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</si>
  <si>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</si>
  <si>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</si>
  <si>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</si>
  <si>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</si>
  <si>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</si>
  <si>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</si>
  <si>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</si>
  <si>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</si>
  <si>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</si>
  <si>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</si>
  <si>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</si>
  <si>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</si>
  <si>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</si>
  <si>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</si>
  <si>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</si>
  <si>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</si>
  <si>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</si>
  <si>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</si>
  <si>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</si>
  <si>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</si>
  <si>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</si>
  <si>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</si>
  <si>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</si>
  <si>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</si>
  <si>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</si>
  <si>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</si>
  <si>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</si>
  <si>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</si>
  <si>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</si>
  <si>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</si>
  <si>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</si>
  <si>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</si>
  <si>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</si>
  <si>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</si>
  <si>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</si>
  <si>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</si>
  <si>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</si>
  <si>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</si>
  <si>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</si>
  <si>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</si>
  <si>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</si>
  <si>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</si>
  <si>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</si>
  <si>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</si>
  <si>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</si>
  <si>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</si>
  <si>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</si>
  <si>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</si>
  <si>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</si>
  <si>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</si>
  <si>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</si>
  <si>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</si>
  <si>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</si>
  <si>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</si>
  <si>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</si>
  <si>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</si>
  <si>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</si>
  <si>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</si>
  <si>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</si>
  <si>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</si>
  <si>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</si>
  <si>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</si>
  <si>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</si>
  <si>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</si>
  <si>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</si>
  <si>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</si>
  <si>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</si>
  <si>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</si>
  <si>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</si>
  <si>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</si>
  <si>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</si>
  <si>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</si>
  <si>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</si>
  <si>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</si>
  <si>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</si>
  <si>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</si>
  <si>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</si>
  <si>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</si>
  <si>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</si>
  <si>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</si>
  <si>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</si>
  <si>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</si>
  <si>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</si>
  <si>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</si>
  <si>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</si>
  <si>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</si>
  <si>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</si>
  <si>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</si>
  <si>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</si>
  <si>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</si>
  <si>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</si>
  <si>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</si>
  <si>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</si>
  <si>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</si>
  <si>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</si>
  <si>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</si>
  <si>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</si>
  <si>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</si>
  <si>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</si>
  <si>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</si>
  <si>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</si>
  <si>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</si>
  <si>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</si>
  <si>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</si>
  <si>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</si>
  <si>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</si>
  <si>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</si>
  <si>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</si>
  <si>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</si>
  <si>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</si>
  <si>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</si>
  <si>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</si>
  <si>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</si>
  <si>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</si>
  <si>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</si>
  <si>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</si>
  <si>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</si>
  <si>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</si>
  <si>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</si>
  <si>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</si>
  <si>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</si>
  <si>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</si>
  <si>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</si>
  <si>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</si>
  <si>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</si>
  <si>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</si>
  <si>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</si>
  <si>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CASH-STATE STREET BANK</t>
  </si>
  <si>
    <t>CASH HELD IN OTHER BANKS</t>
  </si>
  <si>
    <t>MORPHOSYS AG ADR</t>
  </si>
  <si>
    <t>BZ2YT41</t>
  </si>
  <si>
    <t>USD</t>
  </si>
  <si>
    <t>FERRARI NV</t>
  </si>
  <si>
    <t>BZ1GMK5</t>
  </si>
  <si>
    <t>N3167Y103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</si>
  <si>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</si>
  <si>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</si>
  <si>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</si>
  <si>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</si>
  <si>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</si>
  <si>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</si>
  <si>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</si>
  <si>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INTERNATIONAL GAME TECHNOLOG</t>
  </si>
  <si>
    <t>BVG7F06</t>
  </si>
  <si>
    <t>G4863A108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</si>
  <si>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</si>
  <si>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</si>
  <si>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</si>
  <si>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</si>
  <si>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</si>
  <si>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</si>
  <si>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</si>
  <si>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</si>
  <si>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</si>
  <si>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</si>
  <si>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AON PLC CLASS A</t>
  </si>
  <si>
    <t>BLP1HW5</t>
  </si>
  <si>
    <t>G0403H108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</si>
  <si>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</si>
  <si>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</si>
  <si>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</si>
  <si>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</si>
  <si>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</si>
  <si>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</si>
  <si>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</si>
  <si>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</si>
  <si>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</si>
  <si>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</si>
  <si>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</si>
  <si>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</si>
  <si>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</si>
  <si>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</si>
  <si>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</si>
  <si>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SPARK NETWORKS SE ADR</t>
  </si>
  <si>
    <t>BF3CYQ1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</si>
  <si>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</si>
  <si>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</si>
  <si>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</si>
  <si>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</si>
  <si>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</si>
  <si>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</si>
  <si>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</si>
  <si>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</si>
  <si>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</si>
  <si>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</si>
  <si>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</si>
  <si>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</si>
  <si>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</si>
  <si>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</si>
  <si>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</si>
  <si>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</si>
  <si>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</si>
  <si>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</si>
  <si>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</si>
  <si>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</si>
  <si>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</si>
  <si>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</si>
  <si>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</si>
  <si>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</si>
  <si>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</si>
  <si>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</si>
  <si>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</si>
  <si>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</si>
  <si>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</si>
  <si>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</si>
  <si>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</si>
  <si>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</si>
  <si>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</si>
  <si>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</si>
  <si>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</si>
  <si>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</si>
  <si>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</si>
  <si>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</si>
  <si>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</si>
  <si>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</si>
  <si>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</si>
  <si>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</si>
  <si>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</si>
  <si>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</si>
  <si>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</si>
  <si>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</si>
  <si>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RAKUTEN GROUP INC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</si>
  <si>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</si>
  <si>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</si>
  <si>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</si>
  <si>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</si>
  <si>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</si>
  <si>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</si>
  <si>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</si>
  <si>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</si>
  <si>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</si>
  <si>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</si>
  <si>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</si>
  <si>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</si>
  <si>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</si>
  <si>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</si>
  <si>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</si>
  <si>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</si>
  <si>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</si>
  <si>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</si>
  <si>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</si>
  <si>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</si>
  <si>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</si>
  <si>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</si>
  <si>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</si>
  <si>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</si>
  <si>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</si>
  <si>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</si>
  <si>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</si>
  <si>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</si>
  <si>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POUND STERLING</t>
  </si>
  <si>
    <t>FC</t>
  </si>
  <si>
    <t>CANADIAN DOLLAR</t>
  </si>
  <si>
    <t>AUSTRALIAN DOLLAR</t>
  </si>
  <si>
    <t>STATE STREET TR</t>
  </si>
  <si>
    <t>86199E9B7</t>
  </si>
  <si>
    <t>SF</t>
  </si>
  <si>
    <t>SAP SE SPONSORED ADR ADR</t>
  </si>
  <si>
    <t>DR</t>
  </si>
  <si>
    <t>N</t>
  </si>
  <si>
    <t>UBS GROUP AG REG COMMON STOCK CHF.1</t>
  </si>
  <si>
    <t>CREDIT SUISSE GROUP SPON ADR ADR</t>
  </si>
  <si>
    <t>MERCK KGAA COMMON STOCK</t>
  </si>
  <si>
    <t>INFINEON TECHNOLOGIES AG COMMON STOCK</t>
  </si>
  <si>
    <t>STMICROELECTRONICS NV NY SHS NY REG SHRS</t>
  </si>
  <si>
    <t>AON PLC CLASS A COMMON STOCK</t>
  </si>
  <si>
    <t>BALOISE HOLDING AG   REG COMMON STOCK CHF.1</t>
  </si>
  <si>
    <t>LONZA GROUP AG REG COMMON STOCK CHF1.0</t>
  </si>
  <si>
    <t>LOGITECH INTERNATIONAL REG COMMON STOCK CHF.25</t>
  </si>
  <si>
    <t>SYMRISE AG COMMON STOCK</t>
  </si>
  <si>
    <t>JULIUS BAER GROUP LTD COMMON STOCK CHF.02</t>
  </si>
  <si>
    <t>STATE STREET TR STIF FUND</t>
  </si>
  <si>
    <t>IR</t>
  </si>
  <si>
    <t>m4n9</t>
  </si>
  <si>
    <t>AON Plc</t>
  </si>
  <si>
    <t>us</t>
  </si>
  <si>
    <t>ASML HOLDING NV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</si>
  <si>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</si>
  <si>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</si>
  <si>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</si>
  <si>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</si>
  <si>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</si>
  <si>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</si>
  <si>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</si>
  <si>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</si>
  <si>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</si>
  <si>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</si>
  <si>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</si>
  <si>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 xml:space="preserve">INTERCONTINENTAL HOTELS GROUP </t>
  </si>
  <si>
    <t>Icon Plc</t>
  </si>
  <si>
    <t xml:space="preserve">International Game Technology </t>
  </si>
  <si>
    <t>Julius Baer Gruppe AG Unsponso</t>
  </si>
  <si>
    <t>Jumia Technologies AG</t>
  </si>
  <si>
    <t>Lloyds Tsb Group Plc</t>
  </si>
  <si>
    <t>Logitech International S.A.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</si>
  <si>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</si>
  <si>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</si>
  <si>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</si>
  <si>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</si>
  <si>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</si>
  <si>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</si>
  <si>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</si>
  <si>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</si>
  <si>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</si>
  <si>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Spark Networks SE Sponsored AD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</si>
  <si>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</si>
  <si>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</si>
  <si>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</si>
  <si>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</si>
  <si>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</si>
  <si>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</si>
  <si>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</si>
  <si>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</si>
  <si>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</si>
  <si>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</si>
  <si>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</si>
  <si>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</si>
  <si>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</si>
  <si>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</si>
  <si>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Yaskawa Electric Corporation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</si>
  <si>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</si>
  <si>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</si>
  <si>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</si>
  <si>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</si>
  <si>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</si>
  <si>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</si>
  <si>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</si>
  <si>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 Common Stock</t>
  </si>
  <si>
    <t>gb</t>
  </si>
  <si>
    <t>London Stock Exchange Grpoup P</t>
  </si>
  <si>
    <t>Pearson PLC</t>
  </si>
  <si>
    <t>Smith Group PLC</t>
  </si>
  <si>
    <t>money</t>
  </si>
  <si>
    <t>US Dollar</t>
  </si>
  <si>
    <t>cad</t>
  </si>
  <si>
    <t>Canadian Dollar</t>
  </si>
  <si>
    <t>gbp</t>
  </si>
  <si>
    <t>UK Pound</t>
  </si>
  <si>
    <t>aud</t>
  </si>
  <si>
    <t>Australian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</si>
</sst>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44408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128998693.61</v>
      </c>
      <c r="E15" s="33">
        <f>+Recon!H3</f>
        <v>129027219.14000002</v>
      </c>
      <c r="F15" s="13">
        <f>+D15-E15</f>
        <v>-28525.530000016093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1377.02</v>
      </c>
      <c r="E16" s="33">
        <f>+Recon!B3</f>
        <v>1377.02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129000070.63</v>
      </c>
      <c r="E23" s="17">
        <f>SUM(E14:E22)</f>
        <v>129028596.16000001</v>
      </c>
      <c r="F23" s="17">
        <f>SUM(F14:F22)</f>
        <v>-28525.530000016093</v>
      </c>
    </row>
    <row r="24" spans="1:7" x14ac:dyDescent="0.2">
      <c r="B24" s="16" t="s">
        <v>36</v>
      </c>
      <c r="D24" s="17">
        <f>+D15+D16</f>
        <v>129000070.63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-2.2112801846313295E-4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77"/>
      <c r="C2" s="77"/>
      <c r="D2" s="77"/>
      <c r="E2" s="78"/>
      <c r="G2" s="76" t="s">
        <v>16</v>
      </c>
      <c r="H2" s="77"/>
      <c r="I2" s="77"/>
      <c r="J2" s="77"/>
      <c r="K2" s="78"/>
      <c r="M2" s="82" t="s">
        <v>40</v>
      </c>
      <c r="N2" s="77"/>
      <c r="O2" s="77"/>
      <c r="P2" s="77"/>
      <c r="Q2" s="78"/>
    </row>
    <row r="3" spans="1:19" x14ac:dyDescent="0.2">
      <c r="A3" s="7" t="s">
        <v>11</v>
      </c>
      <c r="B3" s="80">
        <f>SUM(P:P)</f>
        <v>1377.02</v>
      </c>
      <c r="C3" s="80"/>
      <c r="D3" s="80"/>
      <c r="E3" s="81"/>
      <c r="F3" s="2" t="s">
        <v>38</v>
      </c>
      <c r="G3" s="7" t="s">
        <v>11</v>
      </c>
      <c r="H3" s="80">
        <f>SUM(M13:M59962)</f>
        <v>129027219.14000002</v>
      </c>
      <c r="I3" s="80"/>
      <c r="J3" s="80"/>
      <c r="K3" s="81"/>
      <c r="L3" s="2" t="s">
        <v>38</v>
      </c>
      <c r="M3" s="7" t="s">
        <v>11</v>
      </c>
      <c r="N3" s="83">
        <f>SUM(G13:G59962)</f>
        <v>4214787</v>
      </c>
      <c r="O3" s="83"/>
      <c r="P3" s="83"/>
      <c r="Q3" s="84"/>
      <c r="R3" s="2" t="s">
        <v>38</v>
      </c>
    </row>
    <row r="4" spans="1:19" x14ac:dyDescent="0.2">
      <c r="A4" s="7" t="s">
        <v>12</v>
      </c>
      <c r="B4" s="80">
        <f>SUM(O:O)</f>
        <v>1377.02</v>
      </c>
      <c r="C4" s="80"/>
      <c r="D4" s="80"/>
      <c r="E4" s="81"/>
      <c r="F4" s="2" t="s">
        <v>38</v>
      </c>
      <c r="G4" s="7" t="s">
        <v>12</v>
      </c>
      <c r="H4" s="80">
        <f>SUM(L13:L59963)</f>
        <v>128994209.01000004</v>
      </c>
      <c r="I4" s="80"/>
      <c r="J4" s="80"/>
      <c r="K4" s="81"/>
      <c r="L4" s="2" t="s">
        <v>38</v>
      </c>
      <c r="M4" s="7" t="s">
        <v>12</v>
      </c>
      <c r="N4" s="85">
        <f>SUM(F13:F59963)</f>
        <v>4214787</v>
      </c>
      <c r="O4" s="85"/>
      <c r="P4" s="85"/>
      <c r="Q4" s="86"/>
      <c r="R4" s="2" t="s">
        <v>38</v>
      </c>
      <c r="S4" s="23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-33010.12999998033</v>
      </c>
      <c r="I5" s="80"/>
      <c r="J5" s="80"/>
      <c r="K5" s="81"/>
      <c r="M5" s="7" t="s">
        <v>13</v>
      </c>
      <c r="N5" s="85">
        <f>N4-N3</f>
        <v>0</v>
      </c>
      <c r="O5" s="85"/>
      <c r="P5" s="85"/>
      <c r="Q5" s="86"/>
      <c r="S5" s="23"/>
    </row>
    <row r="6" spans="1:19" ht="13.5" thickBot="1" x14ac:dyDescent="0.25">
      <c r="A6" s="79" t="s">
        <v>14</v>
      </c>
      <c r="B6" s="77"/>
      <c r="C6" s="77"/>
      <c r="D6" s="77"/>
      <c r="E6" s="78"/>
      <c r="G6" s="79" t="s">
        <v>14</v>
      </c>
      <c r="H6" s="77"/>
      <c r="I6" s="77"/>
      <c r="J6" s="77"/>
      <c r="K6" s="78"/>
      <c r="M6" s="79" t="s">
        <v>14</v>
      </c>
      <c r="N6" s="77"/>
      <c r="O6" s="77"/>
      <c r="P6" s="77"/>
      <c r="Q6" s="78"/>
      <c r="S6" s="22"/>
    </row>
    <row r="7" spans="1:19" ht="12.75" customHeight="1" x14ac:dyDescent="0.2">
      <c r="A7" s="6"/>
      <c r="B7" s="89" t="s">
        <v>39</v>
      </c>
      <c r="C7" s="90"/>
      <c r="D7" s="90"/>
      <c r="E7" s="91"/>
      <c r="G7" s="6"/>
      <c r="H7" s="89" t="s">
        <v>44</v>
      </c>
      <c r="I7" s="90"/>
      <c r="J7" s="90"/>
      <c r="K7" s="91"/>
      <c r="M7" s="98" t="s">
        <v>45</v>
      </c>
      <c r="N7" s="90"/>
      <c r="O7" s="90"/>
      <c r="P7" s="91"/>
      <c r="Q7" s="3"/>
    </row>
    <row r="8" spans="1:19" x14ac:dyDescent="0.2">
      <c r="A8" s="6"/>
      <c r="B8" s="92"/>
      <c r="C8" s="93"/>
      <c r="D8" s="93"/>
      <c r="E8" s="94"/>
      <c r="F8" s="2" t="s">
        <v>15</v>
      </c>
      <c r="G8" s="6"/>
      <c r="H8" s="92"/>
      <c r="I8" s="93"/>
      <c r="J8" s="93"/>
      <c r="K8" s="94"/>
      <c r="L8" s="2" t="s">
        <v>15</v>
      </c>
      <c r="M8" s="92"/>
      <c r="N8" s="93"/>
      <c r="O8" s="93"/>
      <c r="P8" s="94"/>
      <c r="Q8" s="2" t="s">
        <v>15</v>
      </c>
    </row>
    <row r="9" spans="1:19" ht="13.5" thickBot="1" x14ac:dyDescent="0.25">
      <c r="A9" s="6"/>
      <c r="B9" s="95"/>
      <c r="C9" s="96"/>
      <c r="D9" s="96"/>
      <c r="E9" s="97"/>
      <c r="G9" s="6"/>
      <c r="H9" s="95"/>
      <c r="I9" s="96"/>
      <c r="J9" s="96"/>
      <c r="K9" s="97"/>
      <c r="L9" s="2"/>
      <c r="M9" s="95"/>
      <c r="N9" s="96"/>
      <c r="O9" s="96"/>
      <c r="P9" s="97"/>
    </row>
    <row r="11" spans="1:19" s="1" customFormat="1" x14ac:dyDescent="0.2">
      <c r="A11" s="87" t="s">
        <v>8</v>
      </c>
      <c r="B11" s="87" t="s">
        <v>0</v>
      </c>
      <c r="C11" s="87" t="s">
        <v>1</v>
      </c>
      <c r="D11" s="88" t="s">
        <v>9</v>
      </c>
      <c r="E11" s="88" t="s">
        <v>2</v>
      </c>
      <c r="F11" s="44" t="s">
        <v>17</v>
      </c>
      <c r="G11" s="44"/>
      <c r="H11" s="87" t="s">
        <v>3</v>
      </c>
      <c r="I11" s="44" t="s">
        <v>48</v>
      </c>
      <c r="J11" s="44"/>
      <c r="K11" s="87" t="s">
        <v>3</v>
      </c>
      <c r="L11" s="100" t="s">
        <v>18</v>
      </c>
      <c r="M11" s="100"/>
      <c r="N11" s="87" t="s">
        <v>3</v>
      </c>
      <c r="O11" s="44" t="s">
        <v>4</v>
      </c>
      <c r="P11" s="44"/>
      <c r="Q11" s="87" t="s">
        <v>3</v>
      </c>
      <c r="R11" s="99" t="s">
        <v>49</v>
      </c>
      <c r="S11" s="99" t="s">
        <v>5</v>
      </c>
    </row>
    <row r="12" spans="1:19" s="1" customFormat="1" x14ac:dyDescent="0.2">
      <c r="A12" s="87"/>
      <c r="B12" s="87"/>
      <c r="C12" s="87"/>
      <c r="D12" s="88"/>
      <c r="E12" s="88"/>
      <c r="F12" s="45" t="s">
        <v>6</v>
      </c>
      <c r="G12" s="45" t="s">
        <v>7</v>
      </c>
      <c r="H12" s="87"/>
      <c r="I12" s="45" t="s">
        <v>6</v>
      </c>
      <c r="J12" s="45" t="s">
        <v>7</v>
      </c>
      <c r="K12" s="87"/>
      <c r="L12" s="39" t="s">
        <v>6</v>
      </c>
      <c r="M12" s="39" t="s">
        <v>7</v>
      </c>
      <c r="N12" s="87"/>
      <c r="O12" s="45" t="s">
        <v>6</v>
      </c>
      <c r="P12" s="45" t="s">
        <v>7</v>
      </c>
      <c r="Q12" s="87"/>
      <c r="R12" s="99"/>
      <c r="S12" s="99"/>
    </row>
    <row r="13" spans="1:19" x14ac:dyDescent="0.2">
      <c r="A13" s="46">
        <v>44408</v>
      </c>
      <c r="B13" s="40" t="s">
        <v>67</v>
      </c>
      <c r="C13" s="47">
        <f>VLOOKUP(D13,'Holdings Manager'!$C$2:$O$100,13,FALSE)</f>
        <v>43</v>
      </c>
      <c r="D13" s="55" t="s">
        <v>209</v>
      </c>
      <c r="E13" s="55">
        <v>617760202</v>
      </c>
      <c r="F13" s="49">
        <f>VLOOKUP(D13,'Holdings Manager'!$C$2:$E$100,3,FALSE)</f>
        <v>40000</v>
      </c>
      <c r="G13" s="49">
        <f>VLOOKUP(D13,Sheet1!$C$1:$E$100,3,FALSE)</f>
        <v>40000</v>
      </c>
      <c r="H13" s="41">
        <f>F13-G13</f>
        <v>0</v>
      </c>
      <c r="I13" s="49">
        <f>VLOOKUP(D13,'Holdings Manager'!$C$2:$J$100,8,FALSE)</f>
        <v>13.91</v>
      </c>
      <c r="J13" s="49">
        <f>VLOOKUP(D13,Sheet1!$C$1:$J$100,8,FALSE)</f>
        <v>13.91</v>
      </c>
      <c r="K13" s="42">
        <f>I13-J13</f>
        <v>0</v>
      </c>
      <c r="L13" s="49">
        <f>VLOOKUP(D13,'Holdings Manager'!$C$2:$H$100,6,FALSE)</f>
        <v>556400</v>
      </c>
      <c r="M13" s="49">
        <f>VLOOKUP(D13,Sheet1!$C$1:$H$100,6,FALSE)</f>
        <v>556400</v>
      </c>
      <c r="N13" s="42">
        <f>L13-M13</f>
        <v>0</v>
      </c>
      <c r="O13" s="49">
        <f>IFERROR(VLOOKUP(D13,'Accruals Manager'!$B$2:$C$100,2,FALSE),0)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44408</v>
      </c>
      <c r="B14" s="40" t="s">
        <v>67</v>
      </c>
      <c r="C14" s="47">
        <f>VLOOKUP(D14,'Holdings Manager'!$C$2:$O$100,13,FALSE)</f>
        <v>41</v>
      </c>
      <c r="D14" s="55" t="s">
        <v>212</v>
      </c>
      <c r="E14" s="55" t="s">
        <v>213</v>
      </c>
      <c r="F14" s="49">
        <f>VLOOKUP(D14,'Holdings Manager'!$C$2:$E$100,3,FALSE)</f>
        <v>18335</v>
      </c>
      <c r="G14" s="49">
        <f>VLOOKUP(D14,Sheet1!$C$1:$E$100,3,FALSE)</f>
        <v>18335</v>
      </c>
      <c r="H14" s="41">
        <f t="shared" ref="H14:H63" si="1">F14-G14</f>
        <v>0</v>
      </c>
      <c r="I14" s="49">
        <f>VLOOKUP(D14,'Holdings Manager'!$C$2:$J$100,8,FALSE)</f>
        <v>218.29</v>
      </c>
      <c r="J14" s="49">
        <f>VLOOKUP(D14,Sheet1!$C$1:$J$100,8,FALSE)</f>
        <v>218.29</v>
      </c>
      <c r="K14" s="42">
        <f t="shared" ref="K14:K63" si="2">I14-J14</f>
        <v>0</v>
      </c>
      <c r="L14" s="49">
        <f>VLOOKUP(D14,'Holdings Manager'!$C$2:$H$100,6,FALSE)</f>
        <v>4002347.15</v>
      </c>
      <c r="M14" s="49">
        <f>VLOOKUP(D14,Sheet1!$C$1:$H$100,6,FALSE)</f>
        <v>4002347.15</v>
      </c>
      <c r="N14" s="42">
        <f t="shared" ref="N14:N63" si="3">L14-M14</f>
        <v>0</v>
      </c>
      <c r="O14" s="49">
        <f>IFERROR(VLOOKUP(D14,'Accruals Manager'!$B$2:$C$100,2,FALSE),0)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44408</v>
      </c>
      <c r="B15" s="40" t="s">
        <v>67</v>
      </c>
      <c r="C15" s="47">
        <f>VLOOKUP(D15,'Holdings Manager'!$C$2:$O$100,13,FALSE)</f>
        <v>41</v>
      </c>
      <c r="D15" s="55" t="s">
        <v>215</v>
      </c>
      <c r="E15" s="55" t="s">
        <v>216</v>
      </c>
      <c r="F15" s="49">
        <f>VLOOKUP(D15,'Holdings Manager'!$C$2:$E$100,3,FALSE)</f>
        <v>3100</v>
      </c>
      <c r="G15" s="49">
        <f>VLOOKUP(D15,Sheet1!$C$1:$E$100,3,FALSE)</f>
        <v>3100</v>
      </c>
      <c r="H15" s="41">
        <f t="shared" si="1"/>
        <v>0</v>
      </c>
      <c r="I15" s="49">
        <f>VLOOKUP(D15,'Holdings Manager'!$C$2:$J$100,8,FALSE)</f>
        <v>1499.93</v>
      </c>
      <c r="J15" s="49">
        <f>VLOOKUP(D15,Sheet1!$C$1:$J$100,8,FALSE)</f>
        <v>1499.93</v>
      </c>
      <c r="K15" s="42">
        <f t="shared" si="2"/>
        <v>0</v>
      </c>
      <c r="L15" s="49">
        <f>VLOOKUP(D15,'Holdings Manager'!$C$2:$H$100,6,FALSE)</f>
        <v>4649783</v>
      </c>
      <c r="M15" s="49">
        <f>VLOOKUP(D15,Sheet1!$C$1:$H$100,6,FALSE)</f>
        <v>4649783</v>
      </c>
      <c r="N15" s="42">
        <f t="shared" si="3"/>
        <v>0</v>
      </c>
      <c r="O15" s="49">
        <f>IFERROR(VLOOKUP(D15,'Accruals Manager'!$B$2:$C$100,2,FALSE),0)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44408</v>
      </c>
      <c r="B16" s="40" t="s">
        <v>67</v>
      </c>
      <c r="C16" s="47">
        <f>VLOOKUP(D16,'Holdings Manager'!$C$2:$O$100,13,FALSE)</f>
        <v>41</v>
      </c>
      <c r="D16" s="55" t="s">
        <v>218</v>
      </c>
      <c r="E16" s="55" t="s">
        <v>219</v>
      </c>
      <c r="F16" s="49">
        <f>VLOOKUP(D16,'Holdings Manager'!$C$2:$E$100,3,FALSE)</f>
        <v>514932</v>
      </c>
      <c r="G16" s="49">
        <f>VLOOKUP(D16,Sheet1!$C$1:$E$100,3,FALSE)</f>
        <v>514932</v>
      </c>
      <c r="H16" s="41">
        <f t="shared" si="1"/>
        <v>0</v>
      </c>
      <c r="I16" s="49">
        <f>VLOOKUP(D16,'Holdings Manager'!$C$2:$J$100,8,FALSE)</f>
        <v>2.97</v>
      </c>
      <c r="J16" s="49">
        <f>VLOOKUP(D16,Sheet1!$C$1:$J$100,8,FALSE)</f>
        <v>2.97</v>
      </c>
      <c r="K16" s="42">
        <f t="shared" si="2"/>
        <v>0</v>
      </c>
      <c r="L16" s="49">
        <f>VLOOKUP(D16,'Holdings Manager'!$C$2:$H$100,6,FALSE)</f>
        <v>1124147</v>
      </c>
      <c r="M16" s="49">
        <f>VLOOKUP(D16,Sheet1!$C$1:$H$100,6,FALSE)</f>
        <v>1123116.72</v>
      </c>
      <c r="N16" s="42">
        <f t="shared" si="3"/>
        <v>1030.2800000000279</v>
      </c>
      <c r="O16" s="49">
        <f>IFERROR(VLOOKUP(D16,'Accruals Manager'!$B$2:$C$100,2,FALSE),0)</f>
        <v>0</v>
      </c>
      <c r="P16" s="49">
        <v>0</v>
      </c>
      <c r="Q16" s="41">
        <f t="shared" si="0"/>
        <v>0</v>
      </c>
      <c r="R16" s="43" t="s">
        <v>47</v>
      </c>
      <c r="S16" s="43"/>
    </row>
    <row r="17" spans="1:19" x14ac:dyDescent="0.2">
      <c r="A17" s="46">
        <v>44408</v>
      </c>
      <c r="B17" s="40" t="s">
        <v>67</v>
      </c>
      <c r="C17" s="47">
        <f>VLOOKUP(D17,'Holdings Manager'!$C$2:$O$100,13,FALSE)</f>
        <v>41</v>
      </c>
      <c r="D17" s="55" t="s">
        <v>222</v>
      </c>
      <c r="E17" s="55" t="s">
        <v>223</v>
      </c>
      <c r="F17" s="49">
        <f>VLOOKUP(D17,'Holdings Manager'!$C$2:$E$100,3,FALSE)</f>
        <v>35000</v>
      </c>
      <c r="G17" s="49">
        <f>VLOOKUP(D17,Sheet1!$C$1:$E$100,3,FALSE)</f>
        <v>35000</v>
      </c>
      <c r="H17" s="41">
        <f t="shared" si="1"/>
        <v>0</v>
      </c>
      <c r="I17" s="49">
        <f>VLOOKUP(D17,'Holdings Manager'!$C$2:$J$100,8,FALSE)</f>
        <v>18.75</v>
      </c>
      <c r="J17" s="49">
        <f>VLOOKUP(D17,Sheet1!$C$1:$J$100,8,FALSE)</f>
        <v>18.75</v>
      </c>
      <c r="K17" s="42">
        <f t="shared" si="2"/>
        <v>0</v>
      </c>
      <c r="L17" s="49">
        <f>VLOOKUP(D17,'Holdings Manager'!$C$2:$H$100,6,FALSE)</f>
        <v>656250</v>
      </c>
      <c r="M17" s="49">
        <f>VLOOKUP(D17,Sheet1!$C$1:$H$100,6,FALSE)</f>
        <v>656250</v>
      </c>
      <c r="N17" s="42">
        <f t="shared" si="3"/>
        <v>0</v>
      </c>
      <c r="O17" s="49">
        <f>IFERROR(VLOOKUP(D17,'Accruals Manager'!$B$2:$C$100,2,FALSE),0)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44408</v>
      </c>
      <c r="B18" s="40" t="s">
        <v>67</v>
      </c>
      <c r="C18" s="47">
        <f>VLOOKUP(D18,'Holdings Manager'!$C$2:$O$100,13,FALSE)</f>
        <v>43</v>
      </c>
      <c r="D18" s="55" t="s">
        <v>225</v>
      </c>
      <c r="E18" s="55" t="s">
        <v>226</v>
      </c>
      <c r="F18" s="49">
        <f>VLOOKUP(D18,'Holdings Manager'!$C$2:$E$100,3,FALSE)</f>
        <v>14400</v>
      </c>
      <c r="G18" s="49">
        <f>VLOOKUP(D18,Sheet1!$C$1:$E$100,3,FALSE)</f>
        <v>14400</v>
      </c>
      <c r="H18" s="41">
        <f t="shared" si="1"/>
        <v>0</v>
      </c>
      <c r="I18" s="49">
        <f>VLOOKUP(D18,'Holdings Manager'!$C$2:$J$100,8,FALSE)</f>
        <v>118.19</v>
      </c>
      <c r="J18" s="49">
        <f>VLOOKUP(D18,Sheet1!$C$1:$J$100,8,FALSE)</f>
        <v>118.19</v>
      </c>
      <c r="K18" s="42">
        <f t="shared" si="2"/>
        <v>0</v>
      </c>
      <c r="L18" s="49">
        <f>VLOOKUP(D18,'Holdings Manager'!$C$2:$H$100,6,FALSE)</f>
        <v>1701936</v>
      </c>
      <c r="M18" s="49">
        <f>VLOOKUP(D18,Sheet1!$C$1:$H$100,6,FALSE)</f>
        <v>1701936</v>
      </c>
      <c r="N18" s="42">
        <f t="shared" si="3"/>
        <v>0</v>
      </c>
      <c r="O18" s="49">
        <f>IFERROR(VLOOKUP(D18,'Accruals Manager'!$B$2:$C$100,2,FALSE),0)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44408</v>
      </c>
      <c r="B19" s="40" t="s">
        <v>67</v>
      </c>
      <c r="C19" s="47">
        <f>VLOOKUP(D19,'Holdings Manager'!$C$2:$O$100,13,FALSE)</f>
        <v>41</v>
      </c>
      <c r="D19" s="55" t="s">
        <v>228</v>
      </c>
      <c r="E19" s="55" t="s">
        <v>229</v>
      </c>
      <c r="F19" s="49">
        <f>VLOOKUP(D19,'Holdings Manager'!$C$2:$E$100,3,FALSE)</f>
        <v>154000</v>
      </c>
      <c r="G19" s="49">
        <f>VLOOKUP(D19,Sheet1!$C$1:$E$100,3,FALSE)</f>
        <v>154000</v>
      </c>
      <c r="H19" s="41">
        <f t="shared" si="1"/>
        <v>0</v>
      </c>
      <c r="I19" s="49">
        <f>VLOOKUP(D19,'Holdings Manager'!$C$2:$J$100,8,FALSE)</f>
        <v>16.48</v>
      </c>
      <c r="J19" s="49">
        <f>VLOOKUP(D19,Sheet1!$C$1:$J$100,8,FALSE)</f>
        <v>16.48</v>
      </c>
      <c r="K19" s="42">
        <f t="shared" si="2"/>
        <v>0</v>
      </c>
      <c r="L19" s="49">
        <f>VLOOKUP(D19,'Holdings Manager'!$C$2:$H$100,6,FALSE)</f>
        <v>2537920</v>
      </c>
      <c r="M19" s="49">
        <f>VLOOKUP(D19,Sheet1!$C$1:$H$100,6,FALSE)</f>
        <v>2537920</v>
      </c>
      <c r="N19" s="42">
        <f t="shared" si="3"/>
        <v>0</v>
      </c>
      <c r="O19" s="49">
        <f>IFERROR(VLOOKUP(D19,'Accruals Manager'!$B$2:$C$100,2,FALSE),0)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44408</v>
      </c>
      <c r="B20" s="40" t="s">
        <v>67</v>
      </c>
      <c r="C20" s="47">
        <f>VLOOKUP(D20,'Holdings Manager'!$C$2:$O$100,13,FALSE)</f>
        <v>41</v>
      </c>
      <c r="D20" s="55" t="s">
        <v>231</v>
      </c>
      <c r="E20" s="55" t="s">
        <v>232</v>
      </c>
      <c r="F20" s="49">
        <f>VLOOKUP(D20,'Holdings Manager'!$C$2:$E$100,3,FALSE)</f>
        <v>78815</v>
      </c>
      <c r="G20" s="49">
        <f>VLOOKUP(D20,Sheet1!$C$1:$E$100,3,FALSE)</f>
        <v>78815</v>
      </c>
      <c r="H20" s="41">
        <f t="shared" si="1"/>
        <v>0</v>
      </c>
      <c r="I20" s="49">
        <f>VLOOKUP(D20,'Holdings Manager'!$C$2:$J$100,8,FALSE)</f>
        <v>46.52</v>
      </c>
      <c r="J20" s="49">
        <f>VLOOKUP(D20,Sheet1!$C$1:$J$100,8,FALSE)</f>
        <v>46.52</v>
      </c>
      <c r="K20" s="42">
        <f t="shared" si="2"/>
        <v>0</v>
      </c>
      <c r="L20" s="49">
        <f>VLOOKUP(D20,'Holdings Manager'!$C$2:$H$100,6,FALSE)</f>
        <v>4347702.22</v>
      </c>
      <c r="M20" s="49">
        <f>VLOOKUP(D20,Sheet1!$C$1:$H$100,6,FALSE)</f>
        <v>4351897.6900000004</v>
      </c>
      <c r="N20" s="42">
        <f t="shared" si="3"/>
        <v>-4195.4700000006706</v>
      </c>
      <c r="O20" s="49">
        <f>IFERROR(VLOOKUP(D20,'Accruals Manager'!$B$2:$C$100,2,FALSE),0)</f>
        <v>0</v>
      </c>
      <c r="P20" s="49">
        <v>0</v>
      </c>
      <c r="Q20" s="41">
        <f t="shared" si="0"/>
        <v>0</v>
      </c>
      <c r="R20" s="43" t="s">
        <v>47</v>
      </c>
      <c r="S20" s="43"/>
    </row>
    <row r="21" spans="1:19" x14ac:dyDescent="0.2">
      <c r="A21" s="46">
        <v>44408</v>
      </c>
      <c r="B21" s="40" t="s">
        <v>67</v>
      </c>
      <c r="C21" s="47">
        <f>VLOOKUP(D21,'Holdings Manager'!$C$2:$O$100,13,FALSE)</f>
        <v>41</v>
      </c>
      <c r="D21" s="55" t="s">
        <v>235</v>
      </c>
      <c r="E21" s="55" t="s">
        <v>236</v>
      </c>
      <c r="F21" s="49">
        <f>VLOOKUP(D21,'Holdings Manager'!$C$2:$E$100,3,FALSE)</f>
        <v>2700</v>
      </c>
      <c r="G21" s="49">
        <f>VLOOKUP(D21,Sheet1!$C$1:$E$100,3,FALSE)</f>
        <v>2700</v>
      </c>
      <c r="H21" s="41">
        <f t="shared" si="1"/>
        <v>0</v>
      </c>
      <c r="I21" s="49">
        <f>VLOOKUP(D21,'Holdings Manager'!$C$2:$J$100,8,FALSE)</f>
        <v>260.02999999999997</v>
      </c>
      <c r="J21" s="49">
        <f>VLOOKUP(D21,Sheet1!$C$1:$J$100,8,FALSE)</f>
        <v>260.02999999999997</v>
      </c>
      <c r="K21" s="42">
        <f t="shared" si="2"/>
        <v>0</v>
      </c>
      <c r="L21" s="49">
        <f>VLOOKUP(D21,'Holdings Manager'!$C$2:$H$100,6,FALSE)</f>
        <v>702081</v>
      </c>
      <c r="M21" s="49">
        <f>VLOOKUP(D21,Sheet1!$C$1:$H$100,6,FALSE)</f>
        <v>702081</v>
      </c>
      <c r="N21" s="42">
        <f t="shared" si="3"/>
        <v>0</v>
      </c>
      <c r="O21" s="49">
        <f>IFERROR(VLOOKUP(D21,'Accruals Manager'!$B$2:$C$100,2,FALSE),0)</f>
        <v>1377</v>
      </c>
      <c r="P21" s="49">
        <v>1377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44408</v>
      </c>
      <c r="B22" s="40" t="s">
        <v>67</v>
      </c>
      <c r="C22" s="47">
        <f>VLOOKUP(D22,'Holdings Manager'!$C$2:$O$100,13,FALSE)</f>
        <v>43</v>
      </c>
      <c r="D22" s="55" t="s">
        <v>238</v>
      </c>
      <c r="E22" s="55" t="s">
        <v>239</v>
      </c>
      <c r="F22" s="49">
        <f>VLOOKUP(D22,'Holdings Manager'!$C$2:$E$100,3,FALSE)</f>
        <v>12000</v>
      </c>
      <c r="G22" s="49">
        <f>VLOOKUP(D22,Sheet1!$C$1:$E$100,3,FALSE)</f>
        <v>12000</v>
      </c>
      <c r="H22" s="41">
        <f t="shared" si="1"/>
        <v>0</v>
      </c>
      <c r="I22" s="49">
        <f>VLOOKUP(D22,'Holdings Manager'!$C$2:$J$100,8,FALSE)</f>
        <v>54.23</v>
      </c>
      <c r="J22" s="49">
        <f>VLOOKUP(D22,Sheet1!$C$1:$J$100,8,FALSE)</f>
        <v>54.23</v>
      </c>
      <c r="K22" s="42">
        <f t="shared" si="2"/>
        <v>0</v>
      </c>
      <c r="L22" s="49">
        <f>VLOOKUP(D22,'Holdings Manager'!$C$2:$H$100,6,FALSE)</f>
        <v>650760</v>
      </c>
      <c r="M22" s="49">
        <f>VLOOKUP(D22,Sheet1!$C$1:$H$100,6,FALSE)</f>
        <v>650760</v>
      </c>
      <c r="N22" s="42">
        <f t="shared" si="3"/>
        <v>0</v>
      </c>
      <c r="O22" s="49">
        <f>IFERROR(VLOOKUP(D22,'Accruals Manager'!$B$2:$C$100,2,FALSE),0)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44408</v>
      </c>
      <c r="B23" s="40" t="s">
        <v>67</v>
      </c>
      <c r="C23" s="47">
        <f>VLOOKUP(D23,'Holdings Manager'!$C$2:$O$100,13,FALSE)</f>
        <v>43</v>
      </c>
      <c r="D23" s="55" t="s">
        <v>241</v>
      </c>
      <c r="E23" s="55" t="s">
        <v>242</v>
      </c>
      <c r="F23" s="49">
        <f>VLOOKUP(D23,'Holdings Manager'!$C$2:$E$100,3,FALSE)</f>
        <v>30000</v>
      </c>
      <c r="G23" s="49">
        <f>VLOOKUP(D23,Sheet1!$C$1:$E$100,3,FALSE)</f>
        <v>30000</v>
      </c>
      <c r="H23" s="41">
        <f t="shared" si="1"/>
        <v>0</v>
      </c>
      <c r="I23" s="49">
        <f>VLOOKUP(D23,'Holdings Manager'!$C$2:$J$100,8,FALSE)</f>
        <v>21.86</v>
      </c>
      <c r="J23" s="49">
        <f>VLOOKUP(D23,Sheet1!$C$1:$J$100,8,FALSE)</f>
        <v>21.86</v>
      </c>
      <c r="K23" s="42">
        <f t="shared" si="2"/>
        <v>0</v>
      </c>
      <c r="L23" s="49">
        <f>VLOOKUP(D23,'Holdings Manager'!$C$2:$H$100,6,FALSE)</f>
        <v>655800</v>
      </c>
      <c r="M23" s="49">
        <f>VLOOKUP(D23,Sheet1!$C$1:$H$100,6,FALSE)</f>
        <v>655800</v>
      </c>
      <c r="N23" s="42">
        <f t="shared" si="3"/>
        <v>0</v>
      </c>
      <c r="O23" s="49">
        <f>IFERROR(VLOOKUP(D23,'Accruals Manager'!$B$2:$C$100,2,FALSE),0)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44408</v>
      </c>
      <c r="B24" s="40" t="s">
        <v>67</v>
      </c>
      <c r="C24" s="47">
        <f>VLOOKUP(D24,'Holdings Manager'!$C$2:$O$100,13,FALSE)</f>
        <v>41</v>
      </c>
      <c r="D24" s="55" t="s">
        <v>244</v>
      </c>
      <c r="E24" s="55" t="s">
        <v>245</v>
      </c>
      <c r="F24" s="49">
        <f>VLOOKUP(D24,'Holdings Manager'!$C$2:$E$100,3,FALSE)</f>
        <v>48720</v>
      </c>
      <c r="G24" s="49">
        <f>VLOOKUP(D24,Sheet1!$C$1:$E$100,3,FALSE)</f>
        <v>48720</v>
      </c>
      <c r="H24" s="41">
        <f t="shared" si="1"/>
        <v>0</v>
      </c>
      <c r="I24" s="49">
        <f>VLOOKUP(D24,'Holdings Manager'!$C$2:$J$100,8,FALSE)</f>
        <v>29.01</v>
      </c>
      <c r="J24" s="49">
        <f>VLOOKUP(D24,Sheet1!$C$1:$J$100,8,FALSE)</f>
        <v>29.01</v>
      </c>
      <c r="K24" s="42">
        <f t="shared" si="2"/>
        <v>0</v>
      </c>
      <c r="L24" s="49">
        <f>VLOOKUP(D24,'Holdings Manager'!$C$2:$H$100,6,FALSE)</f>
        <v>1413367.2</v>
      </c>
      <c r="M24" s="49">
        <f>VLOOKUP(D24,Sheet1!$C$1:$H$100,6,FALSE)</f>
        <v>1413367.2</v>
      </c>
      <c r="N24" s="42">
        <f t="shared" si="3"/>
        <v>0</v>
      </c>
      <c r="O24" s="49">
        <f>IFERROR(VLOOKUP(D24,'Accruals Manager'!$B$2:$C$100,2,FALSE),0)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44408</v>
      </c>
      <c r="B25" s="40" t="s">
        <v>67</v>
      </c>
      <c r="C25" s="47">
        <f>VLOOKUP(D25,'Holdings Manager'!$C$2:$O$100,13,FALSE)</f>
        <v>41</v>
      </c>
      <c r="D25" s="55" t="s">
        <v>247</v>
      </c>
      <c r="E25" s="55" t="s">
        <v>248</v>
      </c>
      <c r="F25" s="49">
        <f>VLOOKUP(D25,'Holdings Manager'!$C$2:$E$100,3,FALSE)</f>
        <v>37061</v>
      </c>
      <c r="G25" s="49">
        <f>VLOOKUP(D25,Sheet1!$C$1:$E$100,3,FALSE)</f>
        <v>37061</v>
      </c>
      <c r="H25" s="41">
        <f t="shared" si="1"/>
        <v>0</v>
      </c>
      <c r="I25" s="49">
        <f>VLOOKUP(D25,'Holdings Manager'!$C$2:$J$100,8,FALSE)</f>
        <v>90.93</v>
      </c>
      <c r="J25" s="49">
        <f>VLOOKUP(D25,Sheet1!$C$1:$J$100,8,FALSE)</f>
        <v>90.93</v>
      </c>
      <c r="K25" s="42">
        <f t="shared" si="2"/>
        <v>0</v>
      </c>
      <c r="L25" s="49">
        <f>VLOOKUP(D25,'Holdings Manager'!$C$2:$H$100,6,FALSE)</f>
        <v>3369956.73</v>
      </c>
      <c r="M25" s="49">
        <f>VLOOKUP(D25,Sheet1!$C$1:$H$100,6,FALSE)</f>
        <v>3369956.73</v>
      </c>
      <c r="N25" s="42">
        <f t="shared" si="3"/>
        <v>0</v>
      </c>
      <c r="O25" s="49">
        <f>IFERROR(VLOOKUP(D25,'Accruals Manager'!$B$2:$C$100,2,FALSE),0)</f>
        <v>0</v>
      </c>
      <c r="P25" s="49">
        <v>0</v>
      </c>
      <c r="Q25" s="41">
        <f t="shared" si="0"/>
        <v>0</v>
      </c>
      <c r="R25" s="43"/>
      <c r="S25" s="43"/>
    </row>
    <row r="26" spans="1:19" x14ac:dyDescent="0.2">
      <c r="A26" s="46">
        <v>44408</v>
      </c>
      <c r="B26" s="40" t="s">
        <v>67</v>
      </c>
      <c r="C26" s="47">
        <f>VLOOKUP(D26,'Holdings Manager'!$C$2:$O$100,13,FALSE)</f>
        <v>43</v>
      </c>
      <c r="D26" s="55" t="s">
        <v>250</v>
      </c>
      <c r="E26" s="55" t="s">
        <v>251</v>
      </c>
      <c r="F26" s="49">
        <f>VLOOKUP(D26,'Holdings Manager'!$C$2:$E$100,3,FALSE)</f>
        <v>29302</v>
      </c>
      <c r="G26" s="49">
        <f>VLOOKUP(D26,Sheet1!$C$1:$E$100,3,FALSE)</f>
        <v>29302</v>
      </c>
      <c r="H26" s="41">
        <f t="shared" si="1"/>
        <v>0</v>
      </c>
      <c r="I26" s="49">
        <f>VLOOKUP(D26,'Holdings Manager'!$C$2:$J$100,8,FALSE)</f>
        <v>66.06</v>
      </c>
      <c r="J26" s="49">
        <f>VLOOKUP(D26,Sheet1!$C$1:$J$100,8,FALSE)</f>
        <v>66.06</v>
      </c>
      <c r="K26" s="42">
        <f t="shared" si="2"/>
        <v>0</v>
      </c>
      <c r="L26" s="49">
        <f>VLOOKUP(D26,'Holdings Manager'!$C$2:$H$100,6,FALSE)</f>
        <v>1935690.12</v>
      </c>
      <c r="M26" s="49">
        <f>VLOOKUP(D26,Sheet1!$C$1:$H$100,6,FALSE)</f>
        <v>1935690.12</v>
      </c>
      <c r="N26" s="42">
        <f t="shared" si="3"/>
        <v>0</v>
      </c>
      <c r="O26" s="49">
        <f>IFERROR(VLOOKUP(D26,'Accruals Manager'!$B$2:$C$100,2,FALSE),0)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46">
        <v>44408</v>
      </c>
      <c r="B27" s="40" t="s">
        <v>67</v>
      </c>
      <c r="C27" s="47">
        <f>VLOOKUP(D27,'Holdings Manager'!$C$2:$O$100,13,FALSE)</f>
        <v>43</v>
      </c>
      <c r="D27" s="55" t="s">
        <v>253</v>
      </c>
      <c r="E27" s="55">
        <v>846517100</v>
      </c>
      <c r="F27" s="49">
        <f>VLOOKUP(D27,'Holdings Manager'!$C$2:$E$100,3,FALSE)</f>
        <v>30000</v>
      </c>
      <c r="G27" s="49">
        <f>VLOOKUP(D27,Sheet1!$C$1:$E$100,3,FALSE)</f>
        <v>30000</v>
      </c>
      <c r="H27" s="41">
        <f t="shared" si="1"/>
        <v>0</v>
      </c>
      <c r="I27" s="49">
        <f>VLOOKUP(D27,'Holdings Manager'!$C$2:$J$100,8,FALSE)</f>
        <v>3.95</v>
      </c>
      <c r="J27" s="49">
        <f>VLOOKUP(D27,Sheet1!$C$1:$J$100,8,FALSE)</f>
        <v>3.95</v>
      </c>
      <c r="K27" s="42">
        <f t="shared" si="2"/>
        <v>0</v>
      </c>
      <c r="L27" s="49">
        <f>VLOOKUP(D27,'Holdings Manager'!$C$2:$H$100,6,FALSE)</f>
        <v>118500</v>
      </c>
      <c r="M27" s="49">
        <f>VLOOKUP(D27,Sheet1!$C$1:$H$100,6,FALSE)</f>
        <v>118500</v>
      </c>
      <c r="N27" s="42">
        <f t="shared" si="3"/>
        <v>0</v>
      </c>
      <c r="O27" s="49">
        <f>IFERROR(VLOOKUP(D27,'Accruals Manager'!$B$2:$C$100,2,FALSE),0)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44408</v>
      </c>
      <c r="B28" s="40" t="s">
        <v>67</v>
      </c>
      <c r="C28" s="47">
        <f>VLOOKUP(D28,'Holdings Manager'!$C$2:$O$100,13,FALSE)</f>
        <v>41</v>
      </c>
      <c r="D28" s="55" t="s">
        <v>255</v>
      </c>
      <c r="E28" s="55" t="s">
        <v>256</v>
      </c>
      <c r="F28" s="49">
        <f>VLOOKUP(D28,'Holdings Manager'!$C$2:$E$100,3,FALSE)</f>
        <v>13426</v>
      </c>
      <c r="G28" s="49">
        <f>VLOOKUP(D28,Sheet1!$C$1:$E$100,3,FALSE)</f>
        <v>13426</v>
      </c>
      <c r="H28" s="41">
        <f t="shared" si="1"/>
        <v>0</v>
      </c>
      <c r="I28" s="49">
        <f>VLOOKUP(D28,'Holdings Manager'!$C$2:$J$100,8,FALSE)</f>
        <v>243.27</v>
      </c>
      <c r="J28" s="49">
        <f>VLOOKUP(D28,Sheet1!$C$1:$J$100,8,FALSE)</f>
        <v>243.27</v>
      </c>
      <c r="K28" s="42">
        <f t="shared" si="2"/>
        <v>0</v>
      </c>
      <c r="L28" s="49">
        <f>VLOOKUP(D28,'Holdings Manager'!$C$2:$H$100,6,FALSE)</f>
        <v>3266143.02</v>
      </c>
      <c r="M28" s="49">
        <f>VLOOKUP(D28,Sheet1!$C$1:$H$100,6,FALSE)</f>
        <v>3266143.02</v>
      </c>
      <c r="N28" s="42">
        <f t="shared" si="3"/>
        <v>0</v>
      </c>
      <c r="O28" s="49">
        <f>IFERROR(VLOOKUP(D28,'Accruals Manager'!$B$2:$C$100,2,FALSE),0)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44408</v>
      </c>
      <c r="B29" s="40" t="s">
        <v>67</v>
      </c>
      <c r="C29" s="47">
        <f>VLOOKUP(D29,'Holdings Manager'!$C$2:$O$100,13,FALSE)</f>
        <v>43</v>
      </c>
      <c r="D29" s="55" t="s">
        <v>258</v>
      </c>
      <c r="E29" s="55" t="s">
        <v>259</v>
      </c>
      <c r="F29" s="49">
        <f>VLOOKUP(D29,'Holdings Manager'!$C$2:$E$100,3,FALSE)</f>
        <v>900</v>
      </c>
      <c r="G29" s="49">
        <f>VLOOKUP(D29,Sheet1!$C$1:$E$100,3,FALSE)</f>
        <v>900</v>
      </c>
      <c r="H29" s="41">
        <f t="shared" si="1"/>
        <v>0</v>
      </c>
      <c r="I29" s="49">
        <f>VLOOKUP(D29,'Holdings Manager'!$C$2:$J$100,8,FALSE)</f>
        <v>766.74</v>
      </c>
      <c r="J29" s="49">
        <f>VLOOKUP(D29,Sheet1!$C$1:$J$100,8,FALSE)</f>
        <v>766.74</v>
      </c>
      <c r="K29" s="42">
        <f t="shared" si="2"/>
        <v>0</v>
      </c>
      <c r="L29" s="49">
        <f>VLOOKUP(D29,'Holdings Manager'!$C$2:$H$100,6,FALSE)</f>
        <v>690066</v>
      </c>
      <c r="M29" s="49">
        <f>VLOOKUP(D29,Sheet1!$C$1:$H$100,6,FALSE)</f>
        <v>690066</v>
      </c>
      <c r="N29" s="42">
        <f t="shared" si="3"/>
        <v>0</v>
      </c>
      <c r="O29" s="49">
        <f>IFERROR(VLOOKUP(D29,'Accruals Manager'!$B$2:$C$100,2,FALSE),0)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44408</v>
      </c>
      <c r="B30" s="40" t="s">
        <v>67</v>
      </c>
      <c r="C30" s="47">
        <f>VLOOKUP(D30,'Holdings Manager'!$C$2:$O$100,13,FALSE)</f>
        <v>43</v>
      </c>
      <c r="D30" s="55" t="s">
        <v>261</v>
      </c>
      <c r="E30" s="55">
        <v>398438408</v>
      </c>
      <c r="F30" s="49">
        <f>VLOOKUP(D30,'Holdings Manager'!$C$2:$E$100,3,FALSE)</f>
        <v>63170</v>
      </c>
      <c r="G30" s="49">
        <f>VLOOKUP(D30,Sheet1!$C$1:$E$100,3,FALSE)</f>
        <v>63170</v>
      </c>
      <c r="H30" s="41">
        <f t="shared" si="1"/>
        <v>0</v>
      </c>
      <c r="I30" s="49">
        <f>VLOOKUP(D30,'Holdings Manager'!$C$2:$J$100,8,FALSE)</f>
        <v>15.21</v>
      </c>
      <c r="J30" s="49">
        <f>VLOOKUP(D30,Sheet1!$C$1:$J$100,8,FALSE)</f>
        <v>15.21</v>
      </c>
      <c r="K30" s="42">
        <f t="shared" si="2"/>
        <v>0</v>
      </c>
      <c r="L30" s="49">
        <f>VLOOKUP(D30,'Holdings Manager'!$C$2:$H$100,6,FALSE)</f>
        <v>960815.7</v>
      </c>
      <c r="M30" s="49">
        <f>VLOOKUP(D30,Sheet1!$C$1:$H$100,6,FALSE)</f>
        <v>960815.7</v>
      </c>
      <c r="N30" s="42">
        <f t="shared" si="3"/>
        <v>0</v>
      </c>
      <c r="O30" s="49">
        <f>IFERROR(VLOOKUP(D30,'Accruals Manager'!$B$2:$C$100,2,FALSE),0)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44408</v>
      </c>
      <c r="B31" s="40" t="s">
        <v>67</v>
      </c>
      <c r="C31" s="47">
        <f>VLOOKUP(D31,'Holdings Manager'!$C$2:$O$100,13,FALSE)</f>
        <v>41</v>
      </c>
      <c r="D31" s="55" t="s">
        <v>263</v>
      </c>
      <c r="E31" s="55" t="s">
        <v>264</v>
      </c>
      <c r="F31" s="49">
        <f>VLOOKUP(D31,'Holdings Manager'!$C$2:$E$100,3,FALSE)</f>
        <v>84843</v>
      </c>
      <c r="G31" s="49">
        <f>VLOOKUP(D31,Sheet1!$C$1:$E$100,3,FALSE)</f>
        <v>84843</v>
      </c>
      <c r="H31" s="41">
        <f t="shared" si="1"/>
        <v>0</v>
      </c>
      <c r="I31" s="49">
        <f>VLOOKUP(D31,'Holdings Manager'!$C$2:$J$100,8,FALSE)</f>
        <v>11.91</v>
      </c>
      <c r="J31" s="49">
        <f>VLOOKUP(D31,Sheet1!$C$1:$J$100,8,FALSE)</f>
        <v>11.91</v>
      </c>
      <c r="K31" s="42">
        <f t="shared" si="2"/>
        <v>0</v>
      </c>
      <c r="L31" s="49">
        <f>VLOOKUP(D31,'Holdings Manager'!$C$2:$H$100,6,FALSE)</f>
        <v>742753.24</v>
      </c>
      <c r="M31" s="49">
        <f>VLOOKUP(D31,Sheet1!$C$1:$H$100,6,FALSE)</f>
        <v>742072.5</v>
      </c>
      <c r="N31" s="42">
        <f t="shared" si="3"/>
        <v>680.73999999999069</v>
      </c>
      <c r="O31" s="49">
        <f>IFERROR(VLOOKUP(D31,'Accruals Manager'!$B$2:$C$100,2,FALSE),0)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44408</v>
      </c>
      <c r="B32" s="40" t="s">
        <v>67</v>
      </c>
      <c r="C32" s="47">
        <f>VLOOKUP(D32,'Holdings Manager'!$C$2:$O$100,13,FALSE)</f>
        <v>43</v>
      </c>
      <c r="D32" s="55" t="s">
        <v>266</v>
      </c>
      <c r="E32" s="55" t="s">
        <v>267</v>
      </c>
      <c r="F32" s="49">
        <f>VLOOKUP(D32,'Holdings Manager'!$C$2:$E$100,3,FALSE)</f>
        <v>12688</v>
      </c>
      <c r="G32" s="49">
        <f>VLOOKUP(D32,Sheet1!$C$1:$E$100,3,FALSE)</f>
        <v>12688</v>
      </c>
      <c r="H32" s="41">
        <f t="shared" si="1"/>
        <v>0</v>
      </c>
      <c r="I32" s="49">
        <f>VLOOKUP(D32,'Holdings Manager'!$C$2:$J$100,8,FALSE)</f>
        <v>13.16</v>
      </c>
      <c r="J32" s="49">
        <f>VLOOKUP(D32,Sheet1!$C$1:$J$100,8,FALSE)</f>
        <v>13.16</v>
      </c>
      <c r="K32" s="42">
        <f t="shared" si="2"/>
        <v>0</v>
      </c>
      <c r="L32" s="49">
        <f>VLOOKUP(D32,'Holdings Manager'!$C$2:$H$100,6,FALSE)</f>
        <v>166974.07999999999</v>
      </c>
      <c r="M32" s="49">
        <f>VLOOKUP(D32,Sheet1!$C$1:$H$100,6,FALSE)</f>
        <v>166974.07999999999</v>
      </c>
      <c r="N32" s="42">
        <f t="shared" si="3"/>
        <v>0</v>
      </c>
      <c r="O32" s="49">
        <f>IFERROR(VLOOKUP(D32,'Accruals Manager'!$B$2:$C$100,2,FALSE),0)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46">
        <v>44408</v>
      </c>
      <c r="B33" s="40" t="s">
        <v>67</v>
      </c>
      <c r="C33" s="47">
        <f>VLOOKUP(D33,'Holdings Manager'!$C$2:$O$100,13,FALSE)</f>
        <v>41</v>
      </c>
      <c r="D33" s="55" t="s">
        <v>269</v>
      </c>
      <c r="E33" s="55" t="s">
        <v>270</v>
      </c>
      <c r="F33" s="49">
        <f>VLOOKUP(D33,'Holdings Manager'!$C$2:$E$100,3,FALSE)</f>
        <v>31384</v>
      </c>
      <c r="G33" s="49">
        <f>VLOOKUP(D33,Sheet1!$C$1:$E$100,3,FALSE)</f>
        <v>31384</v>
      </c>
      <c r="H33" s="41">
        <f t="shared" si="1"/>
        <v>0</v>
      </c>
      <c r="I33" s="49">
        <f>VLOOKUP(D33,'Holdings Manager'!$C$2:$J$100,8,FALSE)</f>
        <v>59.94</v>
      </c>
      <c r="J33" s="49">
        <f>VLOOKUP(D33,Sheet1!$C$1:$J$100,8,FALSE)</f>
        <v>59.94</v>
      </c>
      <c r="K33" s="42">
        <f t="shared" si="2"/>
        <v>0</v>
      </c>
      <c r="L33" s="49">
        <f>VLOOKUP(D33,'Holdings Manager'!$C$2:$H$100,6,FALSE)</f>
        <v>2075644.89</v>
      </c>
      <c r="M33" s="49">
        <f>VLOOKUP(D33,Sheet1!$C$1:$H$100,6,FALSE)</f>
        <v>2077708.15</v>
      </c>
      <c r="N33" s="42">
        <f t="shared" si="3"/>
        <v>-2063.2600000000093</v>
      </c>
      <c r="O33" s="49">
        <f>IFERROR(VLOOKUP(D33,'Accruals Manager'!$B$2:$C$100,2,FALSE),0)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44408</v>
      </c>
      <c r="B34" s="40" t="s">
        <v>67</v>
      </c>
      <c r="C34" s="47">
        <f>VLOOKUP(D34,'Holdings Manager'!$C$2:$O$100,13,FALSE)</f>
        <v>41</v>
      </c>
      <c r="D34" s="55" t="s">
        <v>273</v>
      </c>
      <c r="E34" s="55" t="s">
        <v>274</v>
      </c>
      <c r="F34" s="49">
        <f>VLOOKUP(D34,'Holdings Manager'!$C$2:$E$100,3,FALSE)</f>
        <v>43307</v>
      </c>
      <c r="G34" s="49">
        <f>VLOOKUP(D34,Sheet1!$C$1:$E$100,3,FALSE)</f>
        <v>43307</v>
      </c>
      <c r="H34" s="41">
        <f t="shared" si="1"/>
        <v>0</v>
      </c>
      <c r="I34" s="49">
        <f>VLOOKUP(D34,'Holdings Manager'!$C$2:$J$100,8,FALSE)</f>
        <v>15.555</v>
      </c>
      <c r="J34" s="49">
        <f>VLOOKUP(D34,Sheet1!$C$1:$J$100,8,FALSE)</f>
        <v>15.55</v>
      </c>
      <c r="K34" s="42">
        <f t="shared" si="2"/>
        <v>4.9999999999990052E-3</v>
      </c>
      <c r="L34" s="49">
        <f>VLOOKUP(D34,'Holdings Manager'!$C$2:$H$100,6,FALSE)</f>
        <v>936596.38</v>
      </c>
      <c r="M34" s="49">
        <f>VLOOKUP(D34,Sheet1!$C$1:$H$100,6,FALSE)</f>
        <v>936391.97</v>
      </c>
      <c r="N34" s="42">
        <f t="shared" si="3"/>
        <v>204.4100000000326</v>
      </c>
      <c r="O34" s="49">
        <f>IFERROR(VLOOKUP(D34,'Accruals Manager'!$B$2:$C$100,2,FALSE),0)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44408</v>
      </c>
      <c r="B35" s="40" t="s">
        <v>67</v>
      </c>
      <c r="C35" s="47">
        <f>VLOOKUP(D35,'Holdings Manager'!$C$2:$O$100,13,FALSE)</f>
        <v>41</v>
      </c>
      <c r="D35" s="55" t="s">
        <v>277</v>
      </c>
      <c r="E35" s="55" t="s">
        <v>278</v>
      </c>
      <c r="F35" s="49">
        <f>VLOOKUP(D35,'Holdings Manager'!$C$2:$E$100,3,FALSE)</f>
        <v>29538</v>
      </c>
      <c r="G35" s="49">
        <f>VLOOKUP(D35,Sheet1!$C$1:$E$100,3,FALSE)</f>
        <v>29538</v>
      </c>
      <c r="H35" s="41">
        <f t="shared" si="1"/>
        <v>0</v>
      </c>
      <c r="I35" s="49">
        <f>VLOOKUP(D35,'Holdings Manager'!$C$2:$J$100,8,FALSE)</f>
        <v>124.3</v>
      </c>
      <c r="J35" s="49">
        <f>VLOOKUP(D35,Sheet1!$C$1:$J$100,8,FALSE)</f>
        <v>124.3</v>
      </c>
      <c r="K35" s="42">
        <f t="shared" si="2"/>
        <v>0</v>
      </c>
      <c r="L35" s="49">
        <f>VLOOKUP(D35,'Holdings Manager'!$C$2:$H$100,6,FALSE)</f>
        <v>4353749.32</v>
      </c>
      <c r="M35" s="49">
        <f>VLOOKUP(D35,Sheet1!$C$1:$H$100,6,FALSE)</f>
        <v>4357950.62</v>
      </c>
      <c r="N35" s="42">
        <f t="shared" si="3"/>
        <v>-4201.2999999998137</v>
      </c>
      <c r="O35" s="49">
        <f>IFERROR(VLOOKUP(D35,'Accruals Manager'!$B$2:$C$100,2,FALSE),0)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44408</v>
      </c>
      <c r="B36" s="40" t="s">
        <v>67</v>
      </c>
      <c r="C36" s="47">
        <f>VLOOKUP(D36,'Holdings Manager'!$C$2:$O$100,13,FALSE)</f>
        <v>41</v>
      </c>
      <c r="D36" s="55" t="s">
        <v>280</v>
      </c>
      <c r="E36" s="55" t="s">
        <v>281</v>
      </c>
      <c r="F36" s="49">
        <f>VLOOKUP(D36,'Holdings Manager'!$C$2:$E$100,3,FALSE)</f>
        <v>51580</v>
      </c>
      <c r="G36" s="49">
        <f>VLOOKUP(D36,Sheet1!$C$1:$E$100,3,FALSE)</f>
        <v>51580</v>
      </c>
      <c r="H36" s="41">
        <f t="shared" si="1"/>
        <v>0</v>
      </c>
      <c r="I36" s="49">
        <f>VLOOKUP(D36,'Holdings Manager'!$C$2:$J$100,8,FALSE)</f>
        <v>53</v>
      </c>
      <c r="J36" s="49">
        <f>VLOOKUP(D36,Sheet1!$C$1:$J$100,8,FALSE)</f>
        <v>53</v>
      </c>
      <c r="K36" s="42">
        <f t="shared" si="2"/>
        <v>0</v>
      </c>
      <c r="L36" s="49">
        <f>VLOOKUP(D36,'Holdings Manager'!$C$2:$H$100,6,FALSE)</f>
        <v>2733740</v>
      </c>
      <c r="M36" s="49">
        <f>VLOOKUP(D36,Sheet1!$C$1:$H$100,6,FALSE)</f>
        <v>2733740</v>
      </c>
      <c r="N36" s="42">
        <f t="shared" si="3"/>
        <v>0</v>
      </c>
      <c r="O36" s="49">
        <f>IFERROR(VLOOKUP(D36,'Accruals Manager'!$B$2:$C$100,2,FALSE),0)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46">
        <v>44408</v>
      </c>
      <c r="B37" s="40" t="s">
        <v>67</v>
      </c>
      <c r="C37" s="47">
        <f>VLOOKUP(D37,'Holdings Manager'!$C$2:$O$100,13,FALSE)</f>
        <v>43</v>
      </c>
      <c r="D37" s="55" t="s">
        <v>283</v>
      </c>
      <c r="E37" s="55" t="s">
        <v>284</v>
      </c>
      <c r="F37" s="49">
        <f>VLOOKUP(D37,'Holdings Manager'!$C$2:$E$100,3,FALSE)</f>
        <v>29000</v>
      </c>
      <c r="G37" s="49">
        <f>VLOOKUP(D37,Sheet1!$C$1:$E$100,3,FALSE)</f>
        <v>29000</v>
      </c>
      <c r="H37" s="41">
        <f t="shared" si="1"/>
        <v>0</v>
      </c>
      <c r="I37" s="49">
        <f>VLOOKUP(D37,'Holdings Manager'!$C$2:$J$100,8,FALSE)</f>
        <v>44.010100000000001</v>
      </c>
      <c r="J37" s="49">
        <f>VLOOKUP(D37,Sheet1!$C$1:$J$100,8,FALSE)</f>
        <v>44.01</v>
      </c>
      <c r="K37" s="42">
        <f t="shared" si="2"/>
        <v>1.0000000000331966E-4</v>
      </c>
      <c r="L37" s="49">
        <f>VLOOKUP(D37,'Holdings Manager'!$C$2:$H$100,6,FALSE)</f>
        <v>1276292.8999999999</v>
      </c>
      <c r="M37" s="49">
        <f>VLOOKUP(D37,Sheet1!$C$1:$H$100,6,FALSE)</f>
        <v>1276292.8999999999</v>
      </c>
      <c r="N37" s="42">
        <f t="shared" si="3"/>
        <v>0</v>
      </c>
      <c r="O37" s="49">
        <f>IFERROR(VLOOKUP(D37,'Accruals Manager'!$B$2:$C$100,2,FALSE),0)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46">
        <v>44408</v>
      </c>
      <c r="B38" s="40" t="s">
        <v>67</v>
      </c>
      <c r="C38" s="47">
        <f>VLOOKUP(D38,'Holdings Manager'!$C$2:$O$100,13,FALSE)</f>
        <v>41</v>
      </c>
      <c r="D38" s="55" t="s">
        <v>286</v>
      </c>
      <c r="E38" s="55" t="s">
        <v>287</v>
      </c>
      <c r="F38" s="49">
        <f>VLOOKUP(D38,'Holdings Manager'!$C$2:$E$100,3,FALSE)</f>
        <v>34090</v>
      </c>
      <c r="G38" s="49">
        <f>VLOOKUP(D38,Sheet1!$C$1:$E$100,3,FALSE)</f>
        <v>34090</v>
      </c>
      <c r="H38" s="41">
        <f t="shared" si="1"/>
        <v>0</v>
      </c>
      <c r="I38" s="49">
        <f>VLOOKUP(D38,'Holdings Manager'!$C$2:$J$100,8,FALSE)</f>
        <v>109.05</v>
      </c>
      <c r="J38" s="49">
        <f>VLOOKUP(D38,Sheet1!$C$1:$J$100,8,FALSE)</f>
        <v>109.05</v>
      </c>
      <c r="K38" s="42">
        <f t="shared" si="2"/>
        <v>0</v>
      </c>
      <c r="L38" s="49">
        <f>VLOOKUP(D38,'Holdings Manager'!$C$2:$H$100,6,FALSE)</f>
        <v>3717514.5</v>
      </c>
      <c r="M38" s="49">
        <f>VLOOKUP(D38,Sheet1!$C$1:$H$100,6,FALSE)</f>
        <v>3717514.5</v>
      </c>
      <c r="N38" s="42">
        <f t="shared" si="3"/>
        <v>0</v>
      </c>
      <c r="O38" s="49">
        <f>IFERROR(VLOOKUP(D38,'Accruals Manager'!$B$2:$C$100,2,FALSE),0)</f>
        <v>0</v>
      </c>
      <c r="P38" s="49">
        <v>0</v>
      </c>
      <c r="Q38" s="41">
        <f t="shared" si="0"/>
        <v>0</v>
      </c>
      <c r="R38" s="43"/>
      <c r="S38" s="43"/>
    </row>
    <row r="39" spans="1:19" x14ac:dyDescent="0.2">
      <c r="A39" s="46">
        <v>44408</v>
      </c>
      <c r="B39" s="40" t="s">
        <v>67</v>
      </c>
      <c r="C39" s="47">
        <f>VLOOKUP(D39,'Holdings Manager'!$C$2:$O$100,13,FALSE)</f>
        <v>41</v>
      </c>
      <c r="D39" s="55" t="s">
        <v>289</v>
      </c>
      <c r="E39" s="55" t="s">
        <v>290</v>
      </c>
      <c r="F39" s="49">
        <f>VLOOKUP(D39,'Holdings Manager'!$C$2:$E$100,3,FALSE)</f>
        <v>27563</v>
      </c>
      <c r="G39" s="49">
        <f>VLOOKUP(D39,Sheet1!$C$1:$E$100,3,FALSE)</f>
        <v>27563</v>
      </c>
      <c r="H39" s="41">
        <f t="shared" si="1"/>
        <v>0</v>
      </c>
      <c r="I39" s="49">
        <f>VLOOKUP(D39,'Holdings Manager'!$C$2:$J$100,8,FALSE)</f>
        <v>74.900000000000006</v>
      </c>
      <c r="J39" s="49">
        <f>VLOOKUP(D39,Sheet1!$C$1:$J$100,8,FALSE)</f>
        <v>74.900000000000006</v>
      </c>
      <c r="K39" s="42">
        <f t="shared" si="2"/>
        <v>0</v>
      </c>
      <c r="L39" s="49">
        <f>VLOOKUP(D39,'Holdings Manager'!$C$2:$H$100,6,FALSE)</f>
        <v>2870335.48</v>
      </c>
      <c r="M39" s="49">
        <f>VLOOKUP(D39,Sheet1!$C$1:$H$100,6,FALSE)</f>
        <v>2869709.06</v>
      </c>
      <c r="N39" s="42">
        <f t="shared" si="3"/>
        <v>626.41999999992549</v>
      </c>
      <c r="O39" s="49">
        <f>IFERROR(VLOOKUP(D39,'Accruals Manager'!$B$2:$C$100,2,FALSE),0)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44408</v>
      </c>
      <c r="B40" s="40" t="s">
        <v>67</v>
      </c>
      <c r="C40" s="47">
        <f>VLOOKUP(D40,'Holdings Manager'!$C$2:$O$100,13,FALSE)</f>
        <v>41</v>
      </c>
      <c r="D40" s="55" t="s">
        <v>292</v>
      </c>
      <c r="E40" s="55" t="s">
        <v>293</v>
      </c>
      <c r="F40" s="49">
        <f>VLOOKUP(D40,'Holdings Manager'!$C$2:$E$100,3,FALSE)</f>
        <v>57104</v>
      </c>
      <c r="G40" s="49">
        <f>VLOOKUP(D40,Sheet1!$C$1:$E$100,3,FALSE)</f>
        <v>57104</v>
      </c>
      <c r="H40" s="41">
        <f t="shared" si="1"/>
        <v>0</v>
      </c>
      <c r="I40" s="49">
        <f>VLOOKUP(D40,'Holdings Manager'!$C$2:$J$100,8,FALSE)</f>
        <v>26.66</v>
      </c>
      <c r="J40" s="49">
        <f>VLOOKUP(D40,Sheet1!$C$1:$J$100,8,FALSE)</f>
        <v>26.66</v>
      </c>
      <c r="K40" s="42">
        <f t="shared" si="2"/>
        <v>0</v>
      </c>
      <c r="L40" s="49">
        <f>VLOOKUP(D40,'Holdings Manager'!$C$2:$H$100,6,FALSE)</f>
        <v>2116659.65</v>
      </c>
      <c r="M40" s="49">
        <f>VLOOKUP(D40,Sheet1!$C$1:$H$100,6,FALSE)</f>
        <v>2116197.7200000002</v>
      </c>
      <c r="N40" s="42">
        <f t="shared" si="3"/>
        <v>461.92999999970198</v>
      </c>
      <c r="O40" s="49">
        <f>IFERROR(VLOOKUP(D40,'Accruals Manager'!$B$2:$C$100,2,FALSE),0)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44408</v>
      </c>
      <c r="B41" s="40" t="s">
        <v>67</v>
      </c>
      <c r="C41" s="47">
        <f>VLOOKUP(D41,'Holdings Manager'!$C$2:$O$100,13,FALSE)</f>
        <v>41</v>
      </c>
      <c r="D41" s="55">
        <v>7333378</v>
      </c>
      <c r="E41" s="55">
        <v>733337901</v>
      </c>
      <c r="F41" s="49">
        <f>VLOOKUP(D41,'Holdings Manager'!$C$2:$E$100,3,FALSE)</f>
        <v>8487</v>
      </c>
      <c r="G41" s="49">
        <f>VLOOKUP(D41,Sheet1!$C$1:$E$100,3,FALSE)</f>
        <v>8487</v>
      </c>
      <c r="H41" s="41">
        <f t="shared" si="1"/>
        <v>0</v>
      </c>
      <c r="I41" s="49">
        <f>VLOOKUP(D41,'Holdings Manager'!$C$2:$J$100,8,FALSE)</f>
        <v>705.2</v>
      </c>
      <c r="J41" s="49">
        <f>VLOOKUP(D41,Sheet1!$C$1:$J$100,8,FALSE)</f>
        <v>705.2</v>
      </c>
      <c r="K41" s="42">
        <f t="shared" si="2"/>
        <v>0</v>
      </c>
      <c r="L41" s="49">
        <f>VLOOKUP(D41,'Holdings Manager'!$C$2:$H$100,6,FALSE)</f>
        <v>6603809.3300000001</v>
      </c>
      <c r="M41" s="49">
        <f>VLOOKUP(D41,Sheet1!$C$1:$H$100,6,FALSE)</f>
        <v>6610373.7599999998</v>
      </c>
      <c r="N41" s="42">
        <f t="shared" si="3"/>
        <v>-6564.429999999702</v>
      </c>
      <c r="O41" s="49">
        <f>IFERROR(VLOOKUP(D41,'Accruals Manager'!$B$2:$C$100,2,FALSE),0)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44408</v>
      </c>
      <c r="B42" s="40" t="s">
        <v>67</v>
      </c>
      <c r="C42" s="47">
        <f>VLOOKUP(D42,'Holdings Manager'!$C$2:$O$100,13,FALSE)</f>
        <v>41</v>
      </c>
      <c r="D42" s="55">
        <v>7124594</v>
      </c>
      <c r="E42" s="55">
        <v>712459908</v>
      </c>
      <c r="F42" s="49">
        <f>VLOOKUP(D42,'Holdings Manager'!$C$2:$E$100,3,FALSE)</f>
        <v>7989</v>
      </c>
      <c r="G42" s="49">
        <f>VLOOKUP(D42,Sheet1!$C$1:$E$100,3,FALSE)</f>
        <v>7989</v>
      </c>
      <c r="H42" s="41">
        <f t="shared" si="1"/>
        <v>0</v>
      </c>
      <c r="I42" s="49">
        <f>VLOOKUP(D42,'Holdings Manager'!$C$2:$J$100,8,FALSE)</f>
        <v>143.1</v>
      </c>
      <c r="J42" s="49">
        <f>VLOOKUP(D42,Sheet1!$C$1:$J$100,8,FALSE)</f>
        <v>143.1</v>
      </c>
      <c r="K42" s="42">
        <f t="shared" si="2"/>
        <v>0</v>
      </c>
      <c r="L42" s="49">
        <f>VLOOKUP(D42,'Holdings Manager'!$C$2:$H$100,6,FALSE)</f>
        <v>1261421.05</v>
      </c>
      <c r="M42" s="49">
        <f>VLOOKUP(D42,Sheet1!$C$1:$H$100,6,FALSE)</f>
        <v>1262674.95</v>
      </c>
      <c r="N42" s="42">
        <f t="shared" si="3"/>
        <v>-1253.8999999999069</v>
      </c>
      <c r="O42" s="49">
        <f>IFERROR(VLOOKUP(D42,'Accruals Manager'!$B$2:$C$100,2,FALSE),0)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44408</v>
      </c>
      <c r="B43" s="40" t="s">
        <v>67</v>
      </c>
      <c r="C43" s="47">
        <f>VLOOKUP(D43,'Holdings Manager'!$C$2:$O$100,13,FALSE)</f>
        <v>41</v>
      </c>
      <c r="D43" s="55">
        <v>6986041</v>
      </c>
      <c r="E43" s="55">
        <v>698604006</v>
      </c>
      <c r="F43" s="49">
        <f>VLOOKUP(D43,'Holdings Manager'!$C$2:$E$100,3,FALSE)</f>
        <v>24100</v>
      </c>
      <c r="G43" s="49">
        <f>VLOOKUP(D43,Sheet1!$C$1:$E$100,3,FALSE)</f>
        <v>24100</v>
      </c>
      <c r="H43" s="41">
        <f t="shared" si="1"/>
        <v>0</v>
      </c>
      <c r="I43" s="49">
        <f>VLOOKUP(D43,'Holdings Manager'!$C$2:$J$100,8,FALSE)</f>
        <v>5380</v>
      </c>
      <c r="J43" s="49">
        <f>VLOOKUP(D43,Sheet1!$C$1:$J$100,8,FALSE)</f>
        <v>5380</v>
      </c>
      <c r="K43" s="42">
        <f t="shared" si="2"/>
        <v>0</v>
      </c>
      <c r="L43" s="49">
        <f>VLOOKUP(D43,'Holdings Manager'!$C$2:$H$100,6,FALSE)</f>
        <v>1181394.08</v>
      </c>
      <c r="M43" s="49">
        <f>VLOOKUP(D43,Sheet1!$C$1:$H$100,6,FALSE)</f>
        <v>1181932.54</v>
      </c>
      <c r="N43" s="42">
        <f t="shared" si="3"/>
        <v>-538.45999999996275</v>
      </c>
      <c r="O43" s="49">
        <f>IFERROR(VLOOKUP(D43,'Accruals Manager'!$B$2:$C$100,2,FALSE),0)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44408</v>
      </c>
      <c r="B44" s="40" t="s">
        <v>67</v>
      </c>
      <c r="C44" s="47">
        <f>VLOOKUP(D44,'Holdings Manager'!$C$2:$O$100,13,FALSE)</f>
        <v>41</v>
      </c>
      <c r="D44" s="55">
        <v>6640682</v>
      </c>
      <c r="E44" s="55">
        <v>664068004</v>
      </c>
      <c r="F44" s="49">
        <f>VLOOKUP(D44,'Holdings Manager'!$C$2:$E$100,3,FALSE)</f>
        <v>36600</v>
      </c>
      <c r="G44" s="49">
        <f>VLOOKUP(D44,Sheet1!$C$1:$E$100,3,FALSE)</f>
        <v>36600</v>
      </c>
      <c r="H44" s="41">
        <f t="shared" si="1"/>
        <v>0</v>
      </c>
      <c r="I44" s="49">
        <f>VLOOKUP(D44,'Holdings Manager'!$C$2:$J$100,8,FALSE)</f>
        <v>12240</v>
      </c>
      <c r="J44" s="49">
        <f>VLOOKUP(D44,Sheet1!$C$1:$J$100,8,FALSE)</f>
        <v>12240</v>
      </c>
      <c r="K44" s="42">
        <f t="shared" si="2"/>
        <v>0</v>
      </c>
      <c r="L44" s="49">
        <f>VLOOKUP(D44,'Holdings Manager'!$C$2:$H$100,6,FALSE)</f>
        <v>4081858.77</v>
      </c>
      <c r="M44" s="49">
        <f>VLOOKUP(D44,Sheet1!$C$1:$H$100,6,FALSE)</f>
        <v>4083719.23</v>
      </c>
      <c r="N44" s="42">
        <f t="shared" si="3"/>
        <v>-1860.4599999999627</v>
      </c>
      <c r="O44" s="49">
        <f>IFERROR(VLOOKUP(D44,'Accruals Manager'!$B$2:$C$100,2,FALSE),0)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44408</v>
      </c>
      <c r="B45" s="40" t="s">
        <v>67</v>
      </c>
      <c r="C45" s="47">
        <f>VLOOKUP(D45,'Holdings Manager'!$C$2:$O$100,13,FALSE)</f>
        <v>41</v>
      </c>
      <c r="D45" s="55">
        <v>6555805</v>
      </c>
      <c r="E45" s="55">
        <v>655580009</v>
      </c>
      <c r="F45" s="49">
        <f>VLOOKUP(D45,'Holdings Manager'!$C$2:$E$100,3,FALSE)</f>
        <v>30900</v>
      </c>
      <c r="G45" s="49">
        <f>VLOOKUP(D45,Sheet1!$C$1:$E$100,3,FALSE)</f>
        <v>30900</v>
      </c>
      <c r="H45" s="41">
        <f t="shared" si="1"/>
        <v>0</v>
      </c>
      <c r="I45" s="49">
        <f>VLOOKUP(D45,'Holdings Manager'!$C$2:$J$100,8,FALSE)</f>
        <v>5660</v>
      </c>
      <c r="J45" s="49">
        <f>VLOOKUP(D45,Sheet1!$C$1:$J$100,8,FALSE)</f>
        <v>5660</v>
      </c>
      <c r="K45" s="42">
        <f t="shared" si="2"/>
        <v>0</v>
      </c>
      <c r="L45" s="49">
        <f>VLOOKUP(D45,'Holdings Manager'!$C$2:$H$100,6,FALSE)</f>
        <v>1593567.2</v>
      </c>
      <c r="M45" s="49">
        <f>VLOOKUP(D45,Sheet1!$C$1:$H$100,6,FALSE)</f>
        <v>1594293.53</v>
      </c>
      <c r="N45" s="42">
        <f t="shared" si="3"/>
        <v>-726.33000000007451</v>
      </c>
      <c r="O45" s="49">
        <f>IFERROR(VLOOKUP(D45,'Accruals Manager'!$B$2:$C$100,2,FALSE),0)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44408</v>
      </c>
      <c r="B46" s="40" t="s">
        <v>67</v>
      </c>
      <c r="C46" s="47">
        <f>VLOOKUP(D46,'Holdings Manager'!$C$2:$O$100,13,FALSE)</f>
        <v>41</v>
      </c>
      <c r="D46" s="55">
        <v>6229597</v>
      </c>
      <c r="E46" s="55">
        <v>622959906</v>
      </c>
      <c r="F46" s="49">
        <f>VLOOKUP(D46,'Holdings Manager'!$C$2:$E$100,3,FALSE)</f>
        <v>294491</v>
      </c>
      <c r="G46" s="49">
        <f>VLOOKUP(D46,Sheet1!$C$1:$E$100,3,FALSE)</f>
        <v>294491</v>
      </c>
      <c r="H46" s="41">
        <f t="shared" si="1"/>
        <v>0</v>
      </c>
      <c r="I46" s="49">
        <f>VLOOKUP(D46,'Holdings Manager'!$C$2:$J$100,8,FALSE)</f>
        <v>1203</v>
      </c>
      <c r="J46" s="49">
        <f>VLOOKUP(D46,Sheet1!$C$1:$J$100,8,FALSE)</f>
        <v>1203</v>
      </c>
      <c r="K46" s="42">
        <f t="shared" si="2"/>
        <v>0</v>
      </c>
      <c r="L46" s="49">
        <f>VLOOKUP(D46,'Holdings Manager'!$C$2:$H$100,6,FALSE)</f>
        <v>3227997.02</v>
      </c>
      <c r="M46" s="49">
        <f>VLOOKUP(D46,Sheet1!$C$1:$H$100,6,FALSE)</f>
        <v>3229468.3</v>
      </c>
      <c r="N46" s="42">
        <f t="shared" si="3"/>
        <v>-1471.2799999997951</v>
      </c>
      <c r="O46" s="49">
        <f>IFERROR(VLOOKUP(D46,'Accruals Manager'!$B$2:$C$100,2,FALSE),0)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44408</v>
      </c>
      <c r="B47" s="40" t="s">
        <v>67</v>
      </c>
      <c r="C47" s="47">
        <f>VLOOKUP(D47,'Holdings Manager'!$C$2:$O$100,13,FALSE)</f>
        <v>41</v>
      </c>
      <c r="D47" s="55">
        <v>6054603</v>
      </c>
      <c r="E47" s="55">
        <v>605460005</v>
      </c>
      <c r="F47" s="49">
        <f>VLOOKUP(D47,'Holdings Manager'!$C$2:$E$100,3,FALSE)</f>
        <v>118200</v>
      </c>
      <c r="G47" s="49">
        <f>VLOOKUP(D47,Sheet1!$C$1:$E$100,3,FALSE)</f>
        <v>118200</v>
      </c>
      <c r="H47" s="41">
        <f t="shared" si="1"/>
        <v>0</v>
      </c>
      <c r="I47" s="49">
        <f>VLOOKUP(D47,'Holdings Manager'!$C$2:$J$100,8,FALSE)</f>
        <v>1187</v>
      </c>
      <c r="J47" s="49">
        <f>VLOOKUP(D47,Sheet1!$C$1:$J$100,8,FALSE)</f>
        <v>1187</v>
      </c>
      <c r="K47" s="42">
        <f t="shared" si="2"/>
        <v>0</v>
      </c>
      <c r="L47" s="49">
        <f>VLOOKUP(D47,'Holdings Manager'!$C$2:$H$100,6,FALSE)</f>
        <v>1278390.8899999999</v>
      </c>
      <c r="M47" s="49">
        <f>VLOOKUP(D47,Sheet1!$C$1:$H$100,6,FALSE)</f>
        <v>1278973.56</v>
      </c>
      <c r="N47" s="42">
        <f t="shared" si="3"/>
        <v>-582.67000000015832</v>
      </c>
      <c r="O47" s="49">
        <f>IFERROR(VLOOKUP(D47,'Accruals Manager'!$B$2:$C$100,2,FALSE),0)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44408</v>
      </c>
      <c r="B48" s="40" t="s">
        <v>67</v>
      </c>
      <c r="C48" s="47">
        <f>VLOOKUP(D48,'Holdings Manager'!$C$2:$O$100,13,FALSE)</f>
        <v>41</v>
      </c>
      <c r="D48" s="55">
        <v>5999330</v>
      </c>
      <c r="E48" s="55">
        <v>599933900</v>
      </c>
      <c r="F48" s="49">
        <f>VLOOKUP(D48,'Holdings Manager'!$C$2:$E$100,3,FALSE)</f>
        <v>9594</v>
      </c>
      <c r="G48" s="49">
        <f>VLOOKUP(D48,Sheet1!$C$1:$E$100,3,FALSE)</f>
        <v>9594</v>
      </c>
      <c r="H48" s="41">
        <f t="shared" si="1"/>
        <v>0</v>
      </c>
      <c r="I48" s="49">
        <f>VLOOKUP(D48,'Holdings Manager'!$C$2:$J$100,8,FALSE)</f>
        <v>355.6</v>
      </c>
      <c r="J48" s="49">
        <f>VLOOKUP(D48,Sheet1!$C$1:$J$100,8,FALSE)</f>
        <v>355.6</v>
      </c>
      <c r="K48" s="42">
        <f t="shared" si="2"/>
        <v>0</v>
      </c>
      <c r="L48" s="49">
        <f>VLOOKUP(D48,'Holdings Manager'!$C$2:$H$100,6,FALSE)</f>
        <v>4045504.34</v>
      </c>
      <c r="M48" s="49">
        <f>VLOOKUP(D48,Sheet1!$C$1:$H$100,6,FALSE)</f>
        <v>4049408.19</v>
      </c>
      <c r="N48" s="42">
        <f t="shared" si="3"/>
        <v>-3903.8500000000931</v>
      </c>
      <c r="O48" s="49">
        <f>IFERROR(VLOOKUP(D48,'Accruals Manager'!$B$2:$C$100,2,FALSE),0)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44408</v>
      </c>
      <c r="B49" s="40" t="s">
        <v>67</v>
      </c>
      <c r="C49" s="47">
        <f>VLOOKUP(D49,'Holdings Manager'!$C$2:$O$100,13,FALSE)</f>
        <v>41</v>
      </c>
      <c r="D49" s="55">
        <v>5889505</v>
      </c>
      <c r="E49" s="55">
        <v>588950907</v>
      </c>
      <c r="F49" s="49">
        <f>VLOOKUP(D49,'Holdings Manager'!$C$2:$E$100,3,FALSE)</f>
        <v>105988</v>
      </c>
      <c r="G49" s="49">
        <f>VLOOKUP(D49,Sheet1!$C$1:$E$100,3,FALSE)</f>
        <v>105988</v>
      </c>
      <c r="H49" s="41">
        <f t="shared" si="1"/>
        <v>0</v>
      </c>
      <c r="I49" s="49">
        <f>VLOOKUP(D49,'Holdings Manager'!$C$2:$J$100,8,FALSE)</f>
        <v>32.134999999999998</v>
      </c>
      <c r="J49" s="49">
        <f>VLOOKUP(D49,Sheet1!$C$1:$J$100,8,FALSE)</f>
        <v>32.130000000000003</v>
      </c>
      <c r="K49" s="42">
        <f t="shared" si="2"/>
        <v>4.9999999999954525E-3</v>
      </c>
      <c r="L49" s="49">
        <f>VLOOKUP(D49,'Holdings Manager'!$C$2:$H$100,6,FALSE)</f>
        <v>4038742.89</v>
      </c>
      <c r="M49" s="49">
        <f>VLOOKUP(D49,Sheet1!$C$1:$H$100,6,FALSE)</f>
        <v>4042640.21</v>
      </c>
      <c r="N49" s="42">
        <f t="shared" si="3"/>
        <v>-3897.3199999998324</v>
      </c>
      <c r="O49" s="49">
        <f>IFERROR(VLOOKUP(D49,'Accruals Manager'!$B$2:$C$100,2,FALSE),0)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44408</v>
      </c>
      <c r="B50" s="40" t="s">
        <v>67</v>
      </c>
      <c r="C50" s="47">
        <f>VLOOKUP(D50,'Holdings Manager'!$C$2:$O$100,13,FALSE)</f>
        <v>41</v>
      </c>
      <c r="D50" s="55">
        <v>4741844</v>
      </c>
      <c r="E50" s="55">
        <v>474184900</v>
      </c>
      <c r="F50" s="49">
        <f>VLOOKUP(D50,'Holdings Manager'!$C$2:$E$100,3,FALSE)</f>
        <v>13484</v>
      </c>
      <c r="G50" s="49">
        <f>VLOOKUP(D50,Sheet1!$C$1:$E$100,3,FALSE)</f>
        <v>13484</v>
      </c>
      <c r="H50" s="41">
        <f t="shared" si="1"/>
        <v>0</v>
      </c>
      <c r="I50" s="49">
        <f>VLOOKUP(D50,'Holdings Manager'!$C$2:$J$100,8,FALSE)</f>
        <v>172.65</v>
      </c>
      <c r="J50" s="49">
        <f>VLOOKUP(D50,Sheet1!$C$1:$J$100,8,FALSE)</f>
        <v>172.65</v>
      </c>
      <c r="K50" s="42">
        <f t="shared" si="2"/>
        <v>0</v>
      </c>
      <c r="L50" s="49">
        <f>VLOOKUP(D50,'Holdings Manager'!$C$2:$H$100,6,FALSE)</f>
        <v>2760555.81</v>
      </c>
      <c r="M50" s="49">
        <f>VLOOKUP(D50,Sheet1!$C$1:$H$100,6,FALSE)</f>
        <v>2763219.7</v>
      </c>
      <c r="N50" s="42">
        <f t="shared" si="3"/>
        <v>-2663.8900000001304</v>
      </c>
      <c r="O50" s="49">
        <f>IFERROR(VLOOKUP(D50,'Accruals Manager'!$B$2:$C$100,2,FALSE),0)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44408</v>
      </c>
      <c r="B51" s="40" t="s">
        <v>67</v>
      </c>
      <c r="C51" s="47">
        <f>VLOOKUP(D51,'Holdings Manager'!$C$2:$O$100,13,FALSE)</f>
        <v>41</v>
      </c>
      <c r="D51" s="55">
        <v>4031879</v>
      </c>
      <c r="E51" s="55">
        <v>403187909</v>
      </c>
      <c r="F51" s="49">
        <f>VLOOKUP(D51,'Holdings Manager'!$C$2:$E$100,3,FALSE)</f>
        <v>58820</v>
      </c>
      <c r="G51" s="49">
        <f>VLOOKUP(D51,Sheet1!$C$1:$E$100,3,FALSE)</f>
        <v>58820</v>
      </c>
      <c r="H51" s="41">
        <f t="shared" si="1"/>
        <v>0</v>
      </c>
      <c r="I51" s="49">
        <f>VLOOKUP(D51,'Holdings Manager'!$C$2:$J$100,8,FALSE)</f>
        <v>27.68</v>
      </c>
      <c r="J51" s="49">
        <f>VLOOKUP(D51,Sheet1!$C$1:$J$100,8,FALSE)</f>
        <v>27.68</v>
      </c>
      <c r="K51" s="42">
        <f t="shared" si="2"/>
        <v>0</v>
      </c>
      <c r="L51" s="49">
        <f>VLOOKUP(D51,'Holdings Manager'!$C$2:$H$100,6,FALSE)</f>
        <v>1930644.49</v>
      </c>
      <c r="M51" s="49">
        <f>VLOOKUP(D51,Sheet1!$C$1:$H$100,6,FALSE)</f>
        <v>1932507.54</v>
      </c>
      <c r="N51" s="42">
        <f t="shared" si="3"/>
        <v>-1863.0500000000466</v>
      </c>
      <c r="O51" s="49">
        <f>IFERROR(VLOOKUP(D51,'Accruals Manager'!$B$2:$C$100,2,FALSE),0)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44408</v>
      </c>
      <c r="B52" s="40" t="s">
        <v>67</v>
      </c>
      <c r="C52" s="47">
        <f>VLOOKUP(D52,'Holdings Manager'!$C$2:$O$100,13,FALSE)</f>
        <v>43</v>
      </c>
      <c r="D52" s="55">
        <v>2821481</v>
      </c>
      <c r="E52" s="55">
        <v>835699307</v>
      </c>
      <c r="F52" s="49">
        <f>VLOOKUP(D52,'Holdings Manager'!$C$2:$E$100,3,FALSE)</f>
        <v>53325</v>
      </c>
      <c r="G52" s="49">
        <f>VLOOKUP(D52,Sheet1!$C$1:$E$100,3,FALSE)</f>
        <v>53325</v>
      </c>
      <c r="H52" s="41">
        <f t="shared" si="1"/>
        <v>0</v>
      </c>
      <c r="I52" s="49">
        <f>VLOOKUP(D52,'Holdings Manager'!$C$2:$J$100,8,FALSE)</f>
        <v>104.3</v>
      </c>
      <c r="J52" s="49">
        <f>VLOOKUP(D52,Sheet1!$C$1:$J$100,8,FALSE)</f>
        <v>104.3</v>
      </c>
      <c r="K52" s="42">
        <f t="shared" si="2"/>
        <v>0</v>
      </c>
      <c r="L52" s="49">
        <f>VLOOKUP(D52,'Holdings Manager'!$C$2:$H$100,6,FALSE)</f>
        <v>5561797.5</v>
      </c>
      <c r="M52" s="49">
        <f>VLOOKUP(D52,Sheet1!$C$1:$H$100,6,FALSE)</f>
        <v>5561797.5</v>
      </c>
      <c r="N52" s="42">
        <f t="shared" si="3"/>
        <v>0</v>
      </c>
      <c r="O52" s="49">
        <f>IFERROR(VLOOKUP(D52,'Accruals Manager'!$B$2:$C$100,2,FALSE),0)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44408</v>
      </c>
      <c r="B53" s="40" t="s">
        <v>67</v>
      </c>
      <c r="C53" s="47">
        <f>VLOOKUP(D53,'Holdings Manager'!$C$2:$O$100,13,FALSE)</f>
        <v>43</v>
      </c>
      <c r="D53" s="55">
        <v>2775135</v>
      </c>
      <c r="E53" s="55">
        <v>803054204</v>
      </c>
      <c r="F53" s="49">
        <f>VLOOKUP(D53,'Holdings Manager'!$C$2:$E$100,3,FALSE)</f>
        <v>11024</v>
      </c>
      <c r="G53" s="49">
        <f>VLOOKUP(D53,Sheet1!$C$1:$E$100,3,FALSE)</f>
        <v>11024</v>
      </c>
      <c r="H53" s="41">
        <f t="shared" si="1"/>
        <v>0</v>
      </c>
      <c r="I53" s="49">
        <f>VLOOKUP(D53,'Holdings Manager'!$C$2:$J$100,8,FALSE)</f>
        <v>143.72</v>
      </c>
      <c r="J53" s="49">
        <f>VLOOKUP(D53,Sheet1!$C$1:$J$100,8,FALSE)</f>
        <v>143.72</v>
      </c>
      <c r="K53" s="42">
        <f t="shared" si="2"/>
        <v>0</v>
      </c>
      <c r="L53" s="49">
        <f>VLOOKUP(D53,'Holdings Manager'!$C$2:$H$100,6,FALSE)</f>
        <v>1584369.28</v>
      </c>
      <c r="M53" s="49">
        <f>VLOOKUP(D53,Sheet1!$C$1:$H$100,6,FALSE)</f>
        <v>1584369.28</v>
      </c>
      <c r="N53" s="42">
        <f t="shared" si="3"/>
        <v>0</v>
      </c>
      <c r="O53" s="49">
        <f>IFERROR(VLOOKUP(D53,'Accruals Manager'!$B$2:$C$100,2,FALSE),0)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44408</v>
      </c>
      <c r="B54" s="40" t="s">
        <v>67</v>
      </c>
      <c r="C54" s="47">
        <f>VLOOKUP(D54,'Holdings Manager'!$C$2:$O$100,13,FALSE)</f>
        <v>43</v>
      </c>
      <c r="D54" s="55">
        <v>2704485</v>
      </c>
      <c r="E54" s="55">
        <v>705015105</v>
      </c>
      <c r="F54" s="49">
        <f>VLOOKUP(D54,'Holdings Manager'!$C$2:$E$100,3,FALSE)</f>
        <v>200000</v>
      </c>
      <c r="G54" s="49">
        <f>VLOOKUP(D54,Sheet1!$C$1:$E$100,3,FALSE)</f>
        <v>200000</v>
      </c>
      <c r="H54" s="41">
        <f t="shared" si="1"/>
        <v>0</v>
      </c>
      <c r="I54" s="49">
        <f>VLOOKUP(D54,'Holdings Manager'!$C$2:$J$100,8,FALSE)</f>
        <v>12.16</v>
      </c>
      <c r="J54" s="49">
        <f>VLOOKUP(D54,Sheet1!$C$1:$J$100,8,FALSE)</f>
        <v>12.16</v>
      </c>
      <c r="K54" s="42">
        <f t="shared" si="2"/>
        <v>0</v>
      </c>
      <c r="L54" s="49">
        <f>VLOOKUP(D54,'Holdings Manager'!$C$2:$H$100,6,FALSE)</f>
        <v>2432000</v>
      </c>
      <c r="M54" s="49">
        <f>VLOOKUP(D54,Sheet1!$C$1:$H$100,6,FALSE)</f>
        <v>2432000</v>
      </c>
      <c r="N54" s="42">
        <f t="shared" si="3"/>
        <v>0</v>
      </c>
      <c r="O54" s="49">
        <f>IFERROR(VLOOKUP(D54,'Accruals Manager'!$B$2:$C$100,2,FALSE),0)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44408</v>
      </c>
      <c r="B55" s="40" t="s">
        <v>67</v>
      </c>
      <c r="C55" s="47">
        <f>VLOOKUP(D55,'Holdings Manager'!$C$2:$O$100,13,FALSE)</f>
        <v>41</v>
      </c>
      <c r="D55" s="55">
        <v>2655657</v>
      </c>
      <c r="E55" s="55">
        <v>683715106</v>
      </c>
      <c r="F55" s="49">
        <f>VLOOKUP(D55,'Holdings Manager'!$C$2:$E$100,3,FALSE)</f>
        <v>41898</v>
      </c>
      <c r="G55" s="49">
        <f>VLOOKUP(D55,Sheet1!$C$1:$E$100,3,FALSE)</f>
        <v>41898</v>
      </c>
      <c r="H55" s="41">
        <f t="shared" si="1"/>
        <v>0</v>
      </c>
      <c r="I55" s="49">
        <f>VLOOKUP(D55,'Holdings Manager'!$C$2:$J$100,8,FALSE)</f>
        <v>51.91</v>
      </c>
      <c r="J55" s="49">
        <f>VLOOKUP(D55,Sheet1!$C$1:$J$100,8,FALSE)</f>
        <v>51.91</v>
      </c>
      <c r="K55" s="42">
        <f t="shared" si="2"/>
        <v>0</v>
      </c>
      <c r="L55" s="49">
        <f>VLOOKUP(D55,'Holdings Manager'!$C$2:$H$100,6,FALSE)</f>
        <v>2174925.1800000002</v>
      </c>
      <c r="M55" s="49">
        <f>VLOOKUP(D55,Sheet1!$C$1:$H$100,6,FALSE)</f>
        <v>2174925.1800000002</v>
      </c>
      <c r="N55" s="42">
        <f t="shared" si="3"/>
        <v>0</v>
      </c>
      <c r="O55" s="49">
        <f>IFERROR(VLOOKUP(D55,'Accruals Manager'!$B$2:$C$100,2,FALSE),0)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44408</v>
      </c>
      <c r="B56" s="40" t="s">
        <v>67</v>
      </c>
      <c r="C56" s="47">
        <f>VLOOKUP(D56,'Holdings Manager'!$C$2:$O$100,13,FALSE)</f>
        <v>43</v>
      </c>
      <c r="D56" s="55">
        <v>2640891</v>
      </c>
      <c r="E56" s="55">
        <v>654902204</v>
      </c>
      <c r="F56" s="49">
        <f>VLOOKUP(D56,'Holdings Manager'!$C$2:$E$100,3,FALSE)</f>
        <v>330000</v>
      </c>
      <c r="G56" s="49">
        <f>VLOOKUP(D56,Sheet1!$C$1:$E$100,3,FALSE)</f>
        <v>330000</v>
      </c>
      <c r="H56" s="41">
        <f t="shared" si="1"/>
        <v>0</v>
      </c>
      <c r="I56" s="49">
        <f>VLOOKUP(D56,'Holdings Manager'!$C$2:$J$100,8,FALSE)</f>
        <v>6.08</v>
      </c>
      <c r="J56" s="49">
        <f>VLOOKUP(D56,Sheet1!$C$1:$J$100,8,FALSE)</f>
        <v>6.08</v>
      </c>
      <c r="K56" s="42">
        <f t="shared" si="2"/>
        <v>0</v>
      </c>
      <c r="L56" s="49">
        <f>VLOOKUP(D56,'Holdings Manager'!$C$2:$H$100,6,FALSE)</f>
        <v>2006400</v>
      </c>
      <c r="M56" s="49">
        <f>VLOOKUP(D56,Sheet1!$C$1:$H$100,6,FALSE)</f>
        <v>2006400</v>
      </c>
      <c r="N56" s="42">
        <f t="shared" si="3"/>
        <v>0</v>
      </c>
      <c r="O56" s="49">
        <f>IFERROR(VLOOKUP(D56,'Accruals Manager'!$B$2:$C$100,2,FALSE),0)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44408</v>
      </c>
      <c r="B57" s="40" t="s">
        <v>67</v>
      </c>
      <c r="C57" s="47">
        <f>VLOOKUP(D57,'Holdings Manager'!$C$2:$O$100,13,FALSE)</f>
        <v>43</v>
      </c>
      <c r="D57" s="55">
        <v>2615565</v>
      </c>
      <c r="E57" s="55" t="s">
        <v>312</v>
      </c>
      <c r="F57" s="49">
        <f>VLOOKUP(D57,'Holdings Manager'!$C$2:$E$100,3,FALSE)</f>
        <v>82948</v>
      </c>
      <c r="G57" s="49">
        <f>VLOOKUP(D57,Sheet1!$C$1:$E$100,3,FALSE)</f>
        <v>82948</v>
      </c>
      <c r="H57" s="41">
        <f t="shared" si="1"/>
        <v>0</v>
      </c>
      <c r="I57" s="49">
        <f>VLOOKUP(D57,'Holdings Manager'!$C$2:$J$100,8,FALSE)</f>
        <v>40.93</v>
      </c>
      <c r="J57" s="49">
        <f>VLOOKUP(D57,Sheet1!$C$1:$J$100,8,FALSE)</f>
        <v>40.93</v>
      </c>
      <c r="K57" s="42">
        <f t="shared" si="2"/>
        <v>0</v>
      </c>
      <c r="L57" s="49">
        <f>VLOOKUP(D57,'Holdings Manager'!$C$2:$H$100,6,FALSE)</f>
        <v>3395061.64</v>
      </c>
      <c r="M57" s="49">
        <f>VLOOKUP(D57,Sheet1!$C$1:$H$100,6,FALSE)</f>
        <v>3395061.64</v>
      </c>
      <c r="N57" s="42">
        <f t="shared" si="3"/>
        <v>0</v>
      </c>
      <c r="O57" s="49">
        <f>IFERROR(VLOOKUP(D57,'Accruals Manager'!$B$2:$C$100,2,FALSE),0)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44408</v>
      </c>
      <c r="B58" s="40" t="s">
        <v>67</v>
      </c>
      <c r="C58" s="47">
        <f>VLOOKUP(D58,'Holdings Manager'!$C$2:$O$100,13,FALSE)</f>
        <v>43</v>
      </c>
      <c r="D58" s="55">
        <v>2544346</v>
      </c>
      <c r="E58" s="55">
        <v>539439109</v>
      </c>
      <c r="F58" s="49">
        <f>VLOOKUP(D58,'Holdings Manager'!$C$2:$E$100,3,FALSE)</f>
        <v>500000</v>
      </c>
      <c r="G58" s="49">
        <f>VLOOKUP(D58,Sheet1!$C$1:$E$100,3,FALSE)</f>
        <v>500000</v>
      </c>
      <c r="H58" s="41">
        <f t="shared" si="1"/>
        <v>0</v>
      </c>
      <c r="I58" s="49">
        <f>VLOOKUP(D58,'Holdings Manager'!$C$2:$J$100,8,FALSE)</f>
        <v>2.4900000000000002</v>
      </c>
      <c r="J58" s="49">
        <f>VLOOKUP(D58,Sheet1!$C$1:$J$100,8,FALSE)</f>
        <v>2.4900000000000002</v>
      </c>
      <c r="K58" s="42">
        <f t="shared" si="2"/>
        <v>0</v>
      </c>
      <c r="L58" s="49">
        <f>VLOOKUP(D58,'Holdings Manager'!$C$2:$H$100,6,FALSE)</f>
        <v>1245000</v>
      </c>
      <c r="M58" s="49">
        <f>VLOOKUP(D58,Sheet1!$C$1:$H$100,6,FALSE)</f>
        <v>1245000</v>
      </c>
      <c r="N58" s="42">
        <f t="shared" si="3"/>
        <v>0</v>
      </c>
      <c r="O58" s="49">
        <f>IFERROR(VLOOKUP(D58,'Accruals Manager'!$B$2:$C$100,2,FALSE),0)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44408</v>
      </c>
      <c r="B59" s="40" t="s">
        <v>67</v>
      </c>
      <c r="C59" s="47">
        <f>VLOOKUP(D59,'Holdings Manager'!$C$2:$O$100,13,FALSE)</f>
        <v>43</v>
      </c>
      <c r="D59" s="55">
        <v>2430025</v>
      </c>
      <c r="E59" s="55">
        <v>861012102</v>
      </c>
      <c r="F59" s="49">
        <f>VLOOKUP(D59,'Holdings Manager'!$C$2:$E$100,3,FALSE)</f>
        <v>113114</v>
      </c>
      <c r="G59" s="49">
        <f>VLOOKUP(D59,Sheet1!$C$1:$E$100,3,FALSE)</f>
        <v>113114</v>
      </c>
      <c r="H59" s="41">
        <f t="shared" si="1"/>
        <v>0</v>
      </c>
      <c r="I59" s="49">
        <f>VLOOKUP(D59,'Holdings Manager'!$C$2:$J$100,8,FALSE)</f>
        <v>41.27</v>
      </c>
      <c r="J59" s="49">
        <f>VLOOKUP(D59,Sheet1!$C$1:$J$100,8,FALSE)</f>
        <v>41.27</v>
      </c>
      <c r="K59" s="42">
        <f t="shared" si="2"/>
        <v>0</v>
      </c>
      <c r="L59" s="49">
        <f>VLOOKUP(D59,'Holdings Manager'!$C$2:$H$100,6,FALSE)</f>
        <v>4668214.78</v>
      </c>
      <c r="M59" s="49">
        <f>VLOOKUP(D59,Sheet1!$C$1:$H$100,6,FALSE)</f>
        <v>4668214.78</v>
      </c>
      <c r="N59" s="42">
        <f t="shared" si="3"/>
        <v>0</v>
      </c>
      <c r="O59" s="49">
        <f>IFERROR(VLOOKUP(D59,'Accruals Manager'!$B$2:$C$100,2,FALSE),0)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44408</v>
      </c>
      <c r="B60" s="40" t="s">
        <v>67</v>
      </c>
      <c r="C60" s="47">
        <f>VLOOKUP(D60,'Holdings Manager'!$C$2:$O$100,13,FALSE)</f>
        <v>43</v>
      </c>
      <c r="D60" s="55">
        <v>2402444</v>
      </c>
      <c r="E60" s="55">
        <v>686330101</v>
      </c>
      <c r="F60" s="49">
        <f>VLOOKUP(D60,'Holdings Manager'!$C$2:$E$100,3,FALSE)</f>
        <v>33866</v>
      </c>
      <c r="G60" s="49">
        <f>VLOOKUP(D60,Sheet1!$C$1:$E$100,3,FALSE)</f>
        <v>33866</v>
      </c>
      <c r="H60" s="41">
        <f t="shared" si="1"/>
        <v>0</v>
      </c>
      <c r="I60" s="49">
        <f>VLOOKUP(D60,'Holdings Manager'!$C$2:$J$100,8,FALSE)</f>
        <v>87.91</v>
      </c>
      <c r="J60" s="49">
        <f>VLOOKUP(D60,Sheet1!$C$1:$J$100,8,FALSE)</f>
        <v>87.91</v>
      </c>
      <c r="K60" s="42">
        <f t="shared" si="2"/>
        <v>0</v>
      </c>
      <c r="L60" s="49">
        <f>VLOOKUP(D60,'Holdings Manager'!$C$2:$H$100,6,FALSE)</f>
        <v>2977160.06</v>
      </c>
      <c r="M60" s="49">
        <f>VLOOKUP(D60,Sheet1!$C$1:$H$100,6,FALSE)</f>
        <v>2977160.06</v>
      </c>
      <c r="N60" s="42">
        <f t="shared" si="3"/>
        <v>0</v>
      </c>
      <c r="O60" s="49">
        <f>IFERROR(VLOOKUP(D60,'Accruals Manager'!$B$2:$C$100,2,FALSE),0)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44408</v>
      </c>
      <c r="B61" s="40" t="s">
        <v>67</v>
      </c>
      <c r="C61" s="47">
        <f>VLOOKUP(D61,'Holdings Manager'!$C$2:$O$100,13,FALSE)</f>
        <v>41</v>
      </c>
      <c r="D61" s="55">
        <v>2311614</v>
      </c>
      <c r="E61" s="55" t="s">
        <v>317</v>
      </c>
      <c r="F61" s="49">
        <f>VLOOKUP(D61,'Holdings Manager'!$C$2:$E$100,3,FALSE)</f>
        <v>17686</v>
      </c>
      <c r="G61" s="49">
        <f>VLOOKUP(D61,Sheet1!$C$1:$E$100,3,FALSE)</f>
        <v>17686</v>
      </c>
      <c r="H61" s="41">
        <f t="shared" si="1"/>
        <v>0</v>
      </c>
      <c r="I61" s="49">
        <f>VLOOKUP(D61,'Holdings Manager'!$C$2:$J$100,8,FALSE)</f>
        <v>132.63</v>
      </c>
      <c r="J61" s="49">
        <f>VLOOKUP(D61,Sheet1!$C$1:$J$100,8,FALSE)</f>
        <v>132.63</v>
      </c>
      <c r="K61" s="42">
        <f t="shared" si="2"/>
        <v>0</v>
      </c>
      <c r="L61" s="49">
        <f>VLOOKUP(D61,'Holdings Manager'!$C$2:$H$100,6,FALSE)</f>
        <v>2345694.1800000002</v>
      </c>
      <c r="M61" s="49">
        <f>VLOOKUP(D61,Sheet1!$C$1:$H$100,6,FALSE)</f>
        <v>2345694.1800000002</v>
      </c>
      <c r="N61" s="42">
        <f t="shared" si="3"/>
        <v>0</v>
      </c>
      <c r="O61" s="49">
        <f>IFERROR(VLOOKUP(D61,'Accruals Manager'!$B$2:$C$100,2,FALSE),0)</f>
        <v>0</v>
      </c>
      <c r="P61" s="49">
        <v>0</v>
      </c>
      <c r="Q61" s="41">
        <f t="shared" si="0"/>
        <v>0</v>
      </c>
      <c r="S61" s="43"/>
    </row>
    <row r="62" spans="1:19" x14ac:dyDescent="0.2">
      <c r="A62" s="46">
        <v>44408</v>
      </c>
      <c r="B62" s="40" t="s">
        <v>67</v>
      </c>
      <c r="C62" s="47">
        <f>VLOOKUP(D62,'Holdings Manager'!$C$2:$O$100,13,FALSE)</f>
        <v>41</v>
      </c>
      <c r="D62" s="55">
        <v>2260824</v>
      </c>
      <c r="E62" s="55">
        <v>683715957</v>
      </c>
      <c r="F62" s="49">
        <f>VLOOKUP(D62,'Holdings Manager'!$C$2:$E$100,3,FALSE)</f>
        <v>10175</v>
      </c>
      <c r="G62" s="49">
        <f>VLOOKUP(D62,Sheet1!$C$1:$E$100,3,FALSE)</f>
        <v>10175</v>
      </c>
      <c r="H62" s="41">
        <f t="shared" si="1"/>
        <v>0</v>
      </c>
      <c r="I62" s="49">
        <f>VLOOKUP(D62,'Holdings Manager'!$C$2:$J$100,8,FALSE)</f>
        <v>64.8</v>
      </c>
      <c r="J62" s="49">
        <f>VLOOKUP(D62,Sheet1!$C$1:$J$100,8,FALSE)</f>
        <v>64.8</v>
      </c>
      <c r="K62" s="42">
        <f t="shared" si="2"/>
        <v>0</v>
      </c>
      <c r="L62" s="49">
        <f>VLOOKUP(D62,'Holdings Manager'!$C$2:$H$100,6,FALSE)</f>
        <v>528169.18000000005</v>
      </c>
      <c r="M62" s="49">
        <f>VLOOKUP(D62,Sheet1!$C$1:$H$100,6,FALSE)</f>
        <v>528740.98</v>
      </c>
      <c r="N62" s="42">
        <f t="shared" si="3"/>
        <v>-571.79999999993015</v>
      </c>
      <c r="O62" s="49">
        <f>IFERROR(VLOOKUP(D62,'Accruals Manager'!$B$2:$C$100,2,FALSE),0)</f>
        <v>0</v>
      </c>
      <c r="P62" s="49">
        <v>0</v>
      </c>
      <c r="Q62" s="41">
        <f t="shared" si="0"/>
        <v>0</v>
      </c>
      <c r="R62" s="43" t="s">
        <v>47</v>
      </c>
      <c r="S62" s="43"/>
    </row>
    <row r="63" spans="1:19" x14ac:dyDescent="0.2">
      <c r="A63" s="46">
        <v>44408</v>
      </c>
      <c r="B63" s="40" t="s">
        <v>67</v>
      </c>
      <c r="C63" s="47">
        <f>VLOOKUP(D63,'Holdings Manager'!$C$2:$O$100,13,FALSE)</f>
        <v>41</v>
      </c>
      <c r="D63" s="55">
        <v>2182531</v>
      </c>
      <c r="E63" s="55" t="s">
        <v>320</v>
      </c>
      <c r="F63" s="49">
        <f>VLOOKUP(D63,'Holdings Manager'!$C$2:$E$100,3,FALSE)</f>
        <v>29500</v>
      </c>
      <c r="G63" s="49">
        <f>VLOOKUP(D63,Sheet1!$C$1:$E$100,3,FALSE)</f>
        <v>29500</v>
      </c>
      <c r="H63" s="41">
        <f t="shared" si="1"/>
        <v>0</v>
      </c>
      <c r="I63" s="49">
        <f>VLOOKUP(D63,'Holdings Manager'!$C$2:$J$100,8,FALSE)</f>
        <v>33.36</v>
      </c>
      <c r="J63" s="49">
        <f>VLOOKUP(D63,Sheet1!$C$1:$J$100,8,FALSE)</f>
        <v>33.36</v>
      </c>
      <c r="K63" s="42">
        <f t="shared" si="2"/>
        <v>0</v>
      </c>
      <c r="L63" s="49">
        <f>VLOOKUP(D63,'Holdings Manager'!$C$2:$H$100,6,FALSE)</f>
        <v>984120</v>
      </c>
      <c r="M63" s="49">
        <f>VLOOKUP(D63,Sheet1!$C$1:$H$100,6,FALSE)</f>
        <v>984120</v>
      </c>
      <c r="N63" s="42">
        <f t="shared" si="3"/>
        <v>0</v>
      </c>
      <c r="O63" s="49">
        <f>IFERROR(VLOOKUP(D63,'Accruals Manager'!$B$2:$C$100,2,FALSE),0)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44408</v>
      </c>
      <c r="B64" s="40" t="s">
        <v>67</v>
      </c>
      <c r="C64" s="47">
        <f>VLOOKUP(D64,'Holdings Manager'!$C$2:$O$100,13,FALSE)</f>
        <v>41</v>
      </c>
      <c r="D64" s="55">
        <v>2181334</v>
      </c>
      <c r="E64" s="55" t="s">
        <v>322</v>
      </c>
      <c r="F64" s="49">
        <f>VLOOKUP(D64,'Holdings Manager'!$C$2:$E$100,3,FALSE)</f>
        <v>17792</v>
      </c>
      <c r="G64" s="49">
        <f>VLOOKUP(D64,Sheet1!$C$1:$E$100,3,FALSE)</f>
        <v>17792</v>
      </c>
      <c r="H64" s="41">
        <f t="shared" ref="H64:H70" si="4">F64-G64</f>
        <v>0</v>
      </c>
      <c r="I64" s="49">
        <f>VLOOKUP(D64,'Holdings Manager'!$C$2:$J$100,8,FALSE)</f>
        <v>127.1</v>
      </c>
      <c r="J64" s="49">
        <f>VLOOKUP(D64,Sheet1!$C$1:$J$100,8,FALSE)</f>
        <v>127.1</v>
      </c>
      <c r="K64" s="42">
        <f t="shared" ref="K64:K70" si="5">I64-J64</f>
        <v>0</v>
      </c>
      <c r="L64" s="49">
        <f>VLOOKUP(D64,'Holdings Manager'!$C$2:$H$100,6,FALSE)</f>
        <v>2261363.2000000002</v>
      </c>
      <c r="M64" s="49">
        <f>VLOOKUP(D64,Sheet1!$C$1:$H$100,6,FALSE)</f>
        <v>2261363.2000000002</v>
      </c>
      <c r="N64" s="42">
        <f t="shared" ref="N64:N70" si="6">L64-M64</f>
        <v>0</v>
      </c>
      <c r="O64" s="49">
        <f>IFERROR(VLOOKUP(D64,'Accruals Manager'!$B$2:$C$100,2,FALSE),0)</f>
        <v>0</v>
      </c>
      <c r="P64" s="49">
        <v>0</v>
      </c>
      <c r="Q64" s="41">
        <f t="shared" ref="Q64:Q70" si="7">O64-P64</f>
        <v>0</v>
      </c>
      <c r="R64" s="43"/>
      <c r="S64" s="43"/>
    </row>
    <row r="65" spans="1:19" x14ac:dyDescent="0.2">
      <c r="A65" s="46">
        <v>44408</v>
      </c>
      <c r="B65" s="40" t="s">
        <v>67</v>
      </c>
      <c r="C65" s="47">
        <f>VLOOKUP(D65,'Holdings Manager'!$C$2:$O$100,13,FALSE)</f>
        <v>41</v>
      </c>
      <c r="D65" s="55">
        <v>2125097</v>
      </c>
      <c r="E65" s="55">
        <v>124765108</v>
      </c>
      <c r="F65" s="49">
        <f>VLOOKUP(D65,'Holdings Manager'!$C$2:$E$100,3,FALSE)</f>
        <v>82104</v>
      </c>
      <c r="G65" s="49">
        <f>VLOOKUP(D65,Sheet1!$C$1:$E$100,3,FALSE)</f>
        <v>82104</v>
      </c>
      <c r="H65" s="41">
        <f t="shared" ref="H65:H68" si="8">F65-G65</f>
        <v>0</v>
      </c>
      <c r="I65" s="49">
        <f>VLOOKUP(D65,'Holdings Manager'!$C$2:$J$100,8,FALSE)</f>
        <v>30.53</v>
      </c>
      <c r="J65" s="49">
        <f>VLOOKUP(D65,Sheet1!$C$1:$J$100,8,FALSE)</f>
        <v>30.53</v>
      </c>
      <c r="K65" s="42">
        <f t="shared" ref="K65:K68" si="9">I65-J65</f>
        <v>0</v>
      </c>
      <c r="L65" s="49">
        <f>VLOOKUP(D65,'Holdings Manager'!$C$2:$H$100,6,FALSE)</f>
        <v>2506635.12</v>
      </c>
      <c r="M65" s="49">
        <f>VLOOKUP(D65,Sheet1!$C$1:$H$100,6,FALSE)</f>
        <v>2506635.12</v>
      </c>
      <c r="N65" s="42">
        <f t="shared" ref="N65:N68" si="10">L65-M65</f>
        <v>0</v>
      </c>
      <c r="O65" s="49">
        <f>IFERROR(VLOOKUP(D65,'Accruals Manager'!$B$2:$C$100,2,FALSE),0)</f>
        <v>0</v>
      </c>
      <c r="P65" s="49">
        <v>0</v>
      </c>
      <c r="Q65" s="41">
        <f t="shared" ref="Q65:Q68" si="11">O65-P65</f>
        <v>0</v>
      </c>
      <c r="R65" s="43"/>
      <c r="S65" s="43"/>
    </row>
    <row r="66" spans="1:19" x14ac:dyDescent="0.2">
      <c r="A66" s="46">
        <v>44408</v>
      </c>
      <c r="B66" s="40" t="s">
        <v>67</v>
      </c>
      <c r="C66" s="47">
        <f>VLOOKUP(D66,'Holdings Manager'!$C$2:$O$100,13,FALSE)</f>
        <v>41</v>
      </c>
      <c r="D66" s="55">
        <v>2124533</v>
      </c>
      <c r="E66" s="55">
        <v>878742204</v>
      </c>
      <c r="F66" s="49">
        <f>VLOOKUP(D66,'Holdings Manager'!$C$2:$E$100,3,FALSE)</f>
        <v>35702</v>
      </c>
      <c r="G66" s="49">
        <f>VLOOKUP(D66,Sheet1!$C$1:$E$100,3,FALSE)</f>
        <v>35702</v>
      </c>
      <c r="H66" s="41">
        <f t="shared" si="8"/>
        <v>0</v>
      </c>
      <c r="I66" s="49">
        <f>VLOOKUP(D66,'Holdings Manager'!$C$2:$J$100,8,FALSE)</f>
        <v>22.84</v>
      </c>
      <c r="J66" s="49">
        <f>VLOOKUP(D66,Sheet1!$C$1:$J$100,8,FALSE)</f>
        <v>22.84</v>
      </c>
      <c r="K66" s="42">
        <f t="shared" si="9"/>
        <v>0</v>
      </c>
      <c r="L66" s="49">
        <f>VLOOKUP(D66,'Holdings Manager'!$C$2:$H$100,6,FALSE)</f>
        <v>815433.68</v>
      </c>
      <c r="M66" s="49">
        <f>VLOOKUP(D66,Sheet1!$C$1:$H$100,6,FALSE)</f>
        <v>815433.68</v>
      </c>
      <c r="N66" s="42">
        <f t="shared" si="10"/>
        <v>0</v>
      </c>
      <c r="O66" s="49">
        <f>IFERROR(VLOOKUP(D66,'Accruals Manager'!$B$2:$C$100,2,FALSE),0)</f>
        <v>0</v>
      </c>
      <c r="P66" s="49">
        <v>0</v>
      </c>
      <c r="Q66" s="41">
        <f t="shared" si="11"/>
        <v>0</v>
      </c>
      <c r="R66" s="43"/>
      <c r="S66" s="43"/>
    </row>
    <row r="67" spans="1:19" x14ac:dyDescent="0.2">
      <c r="A67" s="46">
        <v>44408</v>
      </c>
      <c r="B67" s="40" t="s">
        <v>67</v>
      </c>
      <c r="C67" s="47">
        <f>VLOOKUP(D67,'Holdings Manager'!$C$2:$O$100,13,FALSE)</f>
        <v>43</v>
      </c>
      <c r="D67" s="55">
        <v>2031730</v>
      </c>
      <c r="E67" s="55">
        <v>294821608</v>
      </c>
      <c r="F67" s="49">
        <f>VLOOKUP(D67,'Holdings Manager'!$C$2:$E$100,3,FALSE)</f>
        <v>289693</v>
      </c>
      <c r="G67" s="49">
        <f>VLOOKUP(D67,Sheet1!$C$1:$E$100,3,FALSE)</f>
        <v>289693</v>
      </c>
      <c r="H67" s="41">
        <f t="shared" si="8"/>
        <v>0</v>
      </c>
      <c r="I67" s="49">
        <f>VLOOKUP(D67,'Holdings Manager'!$C$2:$J$100,8,FALSE)</f>
        <v>11.53</v>
      </c>
      <c r="J67" s="49">
        <f>VLOOKUP(D67,Sheet1!$C$1:$J$100,8,FALSE)</f>
        <v>11.53</v>
      </c>
      <c r="K67" s="42">
        <f t="shared" si="9"/>
        <v>0</v>
      </c>
      <c r="L67" s="49">
        <f>VLOOKUP(D67,'Holdings Manager'!$C$2:$H$100,6,FALSE)</f>
        <v>3340160.29</v>
      </c>
      <c r="M67" s="49">
        <f>VLOOKUP(D67,Sheet1!$C$1:$H$100,6,FALSE)</f>
        <v>3340160.29</v>
      </c>
      <c r="N67" s="42">
        <f t="shared" si="10"/>
        <v>0</v>
      </c>
      <c r="O67" s="49">
        <f>IFERROR(VLOOKUP(D67,'Accruals Manager'!$B$2:$C$100,2,FALSE),0)</f>
        <v>0</v>
      </c>
      <c r="P67" s="49">
        <v>0</v>
      </c>
      <c r="Q67" s="41">
        <f t="shared" si="11"/>
        <v>0</v>
      </c>
      <c r="R67" s="43"/>
      <c r="S67" s="43"/>
    </row>
    <row r="68" spans="1:19" x14ac:dyDescent="0.2">
      <c r="A68" s="46">
        <v>44408</v>
      </c>
      <c r="B68" s="40" t="s">
        <v>67</v>
      </c>
      <c r="C68" s="47">
        <f>VLOOKUP(D68,'Holdings Manager'!$C$2:$O$100,13,FALSE)</f>
        <v>41</v>
      </c>
      <c r="D68" s="55" t="s">
        <v>327</v>
      </c>
      <c r="E68" s="55" t="s">
        <v>328</v>
      </c>
      <c r="F68" s="49">
        <f>VLOOKUP(D68,'Holdings Manager'!$C$2:$E$100,3,FALSE)</f>
        <v>130349</v>
      </c>
      <c r="G68" s="49">
        <f>VLOOKUP(D68,Sheet1!$C$1:$E$100,3,FALSE)</f>
        <v>130349</v>
      </c>
      <c r="H68" s="41">
        <f t="shared" si="8"/>
        <v>0</v>
      </c>
      <c r="I68" s="49">
        <f>VLOOKUP(D68,'Holdings Manager'!$C$2:$J$100,8,FALSE)</f>
        <v>8.6940000000000008</v>
      </c>
      <c r="J68" s="49">
        <f>VLOOKUP(D68,Sheet1!$C$1:$J$100,8,FALSE)</f>
        <v>8.69</v>
      </c>
      <c r="K68" s="42">
        <f t="shared" si="9"/>
        <v>4.0000000000013358E-3</v>
      </c>
      <c r="L68" s="49">
        <f>VLOOKUP(D68,'Holdings Manager'!$C$2:$H$100,6,FALSE)</f>
        <v>1575620.77</v>
      </c>
      <c r="M68" s="49">
        <f>VLOOKUP(D68,Sheet1!$C$1:$H$100,6,FALSE)</f>
        <v>1575276.91</v>
      </c>
      <c r="N68" s="42">
        <f t="shared" si="10"/>
        <v>343.86000000010245</v>
      </c>
      <c r="O68" s="49">
        <f>IFERROR(VLOOKUP(D68,'Accruals Manager'!$B$2:$C$100,2,FALSE),0)</f>
        <v>0</v>
      </c>
      <c r="P68" s="49">
        <v>0</v>
      </c>
      <c r="Q68" s="41">
        <f t="shared" si="11"/>
        <v>0</v>
      </c>
      <c r="R68" s="43" t="s">
        <v>47</v>
      </c>
      <c r="S68" s="43"/>
    </row>
    <row r="69" spans="1:19" x14ac:dyDescent="0.2">
      <c r="A69" s="46">
        <v>44408</v>
      </c>
      <c r="B69" s="40" t="s">
        <v>67</v>
      </c>
      <c r="C69" s="47" t="str">
        <f>VLOOKUP(D69,'Holdings Manager'!$C$2:$O$100,13,FALSE)</f>
        <v>FC</v>
      </c>
      <c r="D69" s="55" t="s">
        <v>275</v>
      </c>
      <c r="E69" s="46" t="s">
        <v>275</v>
      </c>
      <c r="F69" s="46"/>
      <c r="G69" s="46"/>
      <c r="H69" s="41">
        <f t="shared" si="4"/>
        <v>0</v>
      </c>
      <c r="I69" s="49">
        <f>VLOOKUP(D69,'Holdings Manager'!$C$2:$J$100,8,FALSE)</f>
        <v>1</v>
      </c>
      <c r="J69" s="49">
        <f t="shared" ref="J66:J70" si="12">I69</f>
        <v>1</v>
      </c>
      <c r="K69" s="42">
        <f t="shared" si="5"/>
        <v>0</v>
      </c>
      <c r="L69" s="49">
        <f>VLOOKUP(D69,'Holdings Manager'!$C$2:$H$100,6,FALSE)</f>
        <v>38.69</v>
      </c>
      <c r="M69" s="49">
        <f>VLOOKUP(D69,Sheet1!$C$1:$H$100,6,FALSE)</f>
        <v>38.69</v>
      </c>
      <c r="N69" s="42">
        <f t="shared" si="6"/>
        <v>0</v>
      </c>
      <c r="O69" s="49">
        <f>IFERROR(VLOOKUP(D69,'Accruals Manager'!$B$2:$C$100,2,FALSE),0)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44408</v>
      </c>
      <c r="B70" s="40" t="s">
        <v>67</v>
      </c>
      <c r="C70" s="47" t="str">
        <f>VLOOKUP(D70,'Holdings Manager'!$C$2:$O$100,13,FALSE)</f>
        <v>FC</v>
      </c>
      <c r="D70" s="46" t="s">
        <v>318</v>
      </c>
      <c r="E70" s="46" t="s">
        <v>318</v>
      </c>
      <c r="F70" s="46"/>
      <c r="G70" s="46"/>
      <c r="H70" s="41">
        <f t="shared" si="4"/>
        <v>0</v>
      </c>
      <c r="I70" s="49">
        <f>VLOOKUP(D70,'Holdings Manager'!$C$2:$J$100,8,FALSE)</f>
        <v>1</v>
      </c>
      <c r="J70" s="49">
        <f t="shared" si="12"/>
        <v>1</v>
      </c>
      <c r="K70" s="42">
        <f t="shared" si="5"/>
        <v>0</v>
      </c>
      <c r="L70" s="49">
        <f>VLOOKUP(D70,'Holdings Manager'!$C$2:$H$100,6,FALSE)</f>
        <v>287.14999999999998</v>
      </c>
      <c r="M70" s="49">
        <f>VLOOKUP(D70,Sheet1!$C$1:$H$100,6,FALSE)</f>
        <v>287.45999999999998</v>
      </c>
      <c r="N70" s="42">
        <f t="shared" si="6"/>
        <v>-0.31000000000000227</v>
      </c>
      <c r="O70" s="49">
        <f>IFERROR(VLOOKUP(D70,'Accruals Manager'!$B$2:$C$100,2,FALSE),0)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>
        <v>44408</v>
      </c>
      <c r="B71" s="40" t="s">
        <v>67</v>
      </c>
      <c r="C71" s="47" t="str">
        <f>VLOOKUP(D71,'Holdings Manager'!$C$2:$O$100,13,FALSE)</f>
        <v>FC</v>
      </c>
      <c r="D71" s="46" t="s">
        <v>220</v>
      </c>
      <c r="E71" s="46" t="s">
        <v>220</v>
      </c>
      <c r="F71" s="46"/>
      <c r="G71" s="46"/>
      <c r="H71" s="41">
        <f t="shared" ref="H71:H72" si="13">F71-G71</f>
        <v>0</v>
      </c>
      <c r="I71" s="49">
        <f>VLOOKUP(D71,'Holdings Manager'!$C$2:$J$100,8,FALSE)</f>
        <v>1</v>
      </c>
      <c r="J71" s="49">
        <f t="shared" ref="J71:J72" si="14">I71</f>
        <v>1</v>
      </c>
      <c r="K71" s="42">
        <f t="shared" ref="K71:K72" si="15">I71-J71</f>
        <v>0</v>
      </c>
      <c r="L71" s="49">
        <f>VLOOKUP(D71,'Holdings Manager'!$C$2:$H$100,6,FALSE)</f>
        <v>12.7</v>
      </c>
      <c r="M71" s="49">
        <f>VLOOKUP(D71,Sheet1!$C$1:$H$100,6,FALSE)</f>
        <v>12.69</v>
      </c>
      <c r="N71" s="42">
        <f t="shared" ref="N71:N72" si="16">L71-M71</f>
        <v>9.9999999999997868E-3</v>
      </c>
      <c r="O71" s="49">
        <f>IFERROR(VLOOKUP(D71,'Accruals Manager'!$B$2:$C$100,2,FALSE),0)</f>
        <v>0</v>
      </c>
      <c r="P71" s="49">
        <v>0</v>
      </c>
      <c r="Q71" s="41">
        <f t="shared" ref="Q71:Q72" si="17">O71-P71</f>
        <v>0</v>
      </c>
      <c r="R71" s="43"/>
      <c r="S71" s="43"/>
    </row>
    <row r="72" spans="1:19" x14ac:dyDescent="0.2">
      <c r="A72" s="46">
        <v>44408</v>
      </c>
      <c r="B72" s="40" t="s">
        <v>67</v>
      </c>
      <c r="C72" s="47" t="str">
        <f>VLOOKUP(D72,'Holdings Manager'!$C$2:$O$100,13,FALSE)</f>
        <v>SF</v>
      </c>
      <c r="D72" s="46" t="s">
        <v>334</v>
      </c>
      <c r="E72" s="46" t="s">
        <v>334</v>
      </c>
      <c r="F72" s="46"/>
      <c r="G72" s="46"/>
      <c r="H72" s="41">
        <f t="shared" si="13"/>
        <v>0</v>
      </c>
      <c r="I72" s="49">
        <f>VLOOKUP(D72,'Holdings Manager'!$C$2:$J$100,8,FALSE)</f>
        <v>100</v>
      </c>
      <c r="J72" s="49">
        <f t="shared" si="14"/>
        <v>100</v>
      </c>
      <c r="K72" s="42">
        <f t="shared" si="15"/>
        <v>0</v>
      </c>
      <c r="L72" s="49">
        <f>VLOOKUP(D72,'Holdings Manager'!$C$2:$H$100,6,FALSE)</f>
        <v>2257934.16</v>
      </c>
      <c r="M72" s="49">
        <f>VLOOKUP(D72,Sheet1!$C$1:$H$100,6,FALSE)</f>
        <v>2257934.16</v>
      </c>
      <c r="N72" s="42">
        <f t="shared" si="16"/>
        <v>0</v>
      </c>
      <c r="O72" s="49">
        <f>IFERROR(VLOOKUP(D72,'Accruals Manager'!$B$2:$C$100,2,FALSE),0)</f>
        <v>0.02</v>
      </c>
      <c r="P72" s="49">
        <v>0.02</v>
      </c>
      <c r="Q72" s="41">
        <f t="shared" si="17"/>
        <v>0</v>
      </c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4" priority="14"/>
  </conditionalFormatting>
  <conditionalFormatting sqref="D79:D83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208</v>
      </c>
      <c r="C2" s="61" t="s">
        <v>209</v>
      </c>
      <c r="D2" s="61">
        <v>617760202</v>
      </c>
      <c r="E2">
        <v>40000</v>
      </c>
      <c r="F2">
        <v>1364522.8</v>
      </c>
      <c r="G2">
        <v>13.91</v>
      </c>
      <c r="H2">
        <v>556400</v>
      </c>
      <c r="I2" t="s">
        <v>210</v>
      </c>
      <c r="J2">
        <v>13.91</v>
      </c>
      <c r="K2">
        <v>556400</v>
      </c>
      <c r="L2">
        <v>1364522.8</v>
      </c>
      <c r="M2" t="s">
        <v>210</v>
      </c>
      <c r="N2" s="37">
        <v>44408</v>
      </c>
      <c r="O2">
        <v>43</v>
      </c>
    </row>
    <row r="3" spans="1:15" x14ac:dyDescent="0.2">
      <c r="A3" t="s">
        <v>67</v>
      </c>
      <c r="B3" t="s">
        <v>211</v>
      </c>
      <c r="C3" s="61" t="s">
        <v>212</v>
      </c>
      <c r="D3" s="61" t="s">
        <v>213</v>
      </c>
      <c r="E3">
        <v>18335</v>
      </c>
      <c r="F3">
        <v>2047836.15</v>
      </c>
      <c r="G3">
        <v>218.29</v>
      </c>
      <c r="H3">
        <v>4002347.15</v>
      </c>
      <c r="I3" t="s">
        <v>210</v>
      </c>
      <c r="J3">
        <v>218.29</v>
      </c>
      <c r="K3">
        <v>4002347.15</v>
      </c>
      <c r="L3">
        <v>2047836.15</v>
      </c>
      <c r="M3" t="s">
        <v>210</v>
      </c>
      <c r="N3" s="37">
        <v>44408</v>
      </c>
      <c r="O3">
        <v>41</v>
      </c>
    </row>
    <row r="4" spans="1:15" x14ac:dyDescent="0.2">
      <c r="A4" t="s">
        <v>67</v>
      </c>
      <c r="B4" t="s">
        <v>214</v>
      </c>
      <c r="C4" s="61" t="s">
        <v>215</v>
      </c>
      <c r="D4" s="61" t="s">
        <v>216</v>
      </c>
      <c r="E4">
        <v>3100</v>
      </c>
      <c r="F4">
        <v>492875.79</v>
      </c>
      <c r="G4">
        <v>1499.93</v>
      </c>
      <c r="H4">
        <v>4649783</v>
      </c>
      <c r="I4" t="s">
        <v>210</v>
      </c>
      <c r="J4">
        <v>1499.93</v>
      </c>
      <c r="K4">
        <v>4649783</v>
      </c>
      <c r="L4">
        <v>492875.79</v>
      </c>
      <c r="M4" t="s">
        <v>210</v>
      </c>
      <c r="N4" s="37">
        <v>44408</v>
      </c>
      <c r="O4">
        <v>41</v>
      </c>
    </row>
    <row r="5" spans="1:15" x14ac:dyDescent="0.2">
      <c r="A5" t="s">
        <v>67</v>
      </c>
      <c r="B5" t="s">
        <v>217</v>
      </c>
      <c r="C5" s="61" t="s">
        <v>218</v>
      </c>
      <c r="D5" s="61" t="s">
        <v>219</v>
      </c>
      <c r="E5">
        <v>514932</v>
      </c>
      <c r="F5">
        <v>1234996.1200000001</v>
      </c>
      <c r="G5">
        <v>2.1830980000000002</v>
      </c>
      <c r="H5">
        <v>1124147</v>
      </c>
      <c r="I5" t="s">
        <v>210</v>
      </c>
      <c r="J5">
        <v>2.97</v>
      </c>
      <c r="K5">
        <v>1529348.04</v>
      </c>
      <c r="L5">
        <v>1730171.52</v>
      </c>
      <c r="M5" t="s">
        <v>220</v>
      </c>
      <c r="N5" s="37">
        <v>44408</v>
      </c>
      <c r="O5">
        <v>41</v>
      </c>
    </row>
    <row r="6" spans="1:15" x14ac:dyDescent="0.2">
      <c r="A6" t="s">
        <v>67</v>
      </c>
      <c r="B6" t="s">
        <v>221</v>
      </c>
      <c r="C6" s="61" t="s">
        <v>222</v>
      </c>
      <c r="D6" s="61" t="s">
        <v>223</v>
      </c>
      <c r="E6">
        <v>35000</v>
      </c>
      <c r="F6">
        <v>882661.9</v>
      </c>
      <c r="G6">
        <v>18.75</v>
      </c>
      <c r="H6">
        <v>656250</v>
      </c>
      <c r="I6" t="s">
        <v>210</v>
      </c>
      <c r="J6">
        <v>18.75</v>
      </c>
      <c r="K6">
        <v>656250</v>
      </c>
      <c r="L6">
        <v>882661.9</v>
      </c>
      <c r="M6" t="s">
        <v>210</v>
      </c>
      <c r="N6" s="37">
        <v>44408</v>
      </c>
      <c r="O6">
        <v>41</v>
      </c>
    </row>
    <row r="7" spans="1:15" x14ac:dyDescent="0.2">
      <c r="A7" t="s">
        <v>67</v>
      </c>
      <c r="B7" t="s">
        <v>224</v>
      </c>
      <c r="C7" s="61" t="s">
        <v>225</v>
      </c>
      <c r="D7" s="61" t="s">
        <v>226</v>
      </c>
      <c r="E7">
        <v>14400</v>
      </c>
      <c r="F7">
        <v>1821156.81</v>
      </c>
      <c r="G7">
        <v>118.19</v>
      </c>
      <c r="H7">
        <v>1701936</v>
      </c>
      <c r="I7" t="s">
        <v>210</v>
      </c>
      <c r="J7">
        <v>118.19</v>
      </c>
      <c r="K7">
        <v>1701936</v>
      </c>
      <c r="L7">
        <v>1821156.81</v>
      </c>
      <c r="M7" t="s">
        <v>210</v>
      </c>
      <c r="N7" s="37">
        <v>44408</v>
      </c>
      <c r="O7">
        <v>43</v>
      </c>
    </row>
    <row r="8" spans="1:15" x14ac:dyDescent="0.2">
      <c r="A8" t="s">
        <v>67</v>
      </c>
      <c r="B8" t="s">
        <v>227</v>
      </c>
      <c r="C8" s="61" t="s">
        <v>228</v>
      </c>
      <c r="D8" s="61" t="s">
        <v>229</v>
      </c>
      <c r="E8">
        <v>154000</v>
      </c>
      <c r="F8">
        <v>1638702.2</v>
      </c>
      <c r="G8">
        <v>16.48</v>
      </c>
      <c r="H8">
        <v>2537920</v>
      </c>
      <c r="I8" t="s">
        <v>210</v>
      </c>
      <c r="J8">
        <v>16.48</v>
      </c>
      <c r="K8">
        <v>2537920</v>
      </c>
      <c r="L8">
        <v>1638702.2</v>
      </c>
      <c r="M8" t="s">
        <v>210</v>
      </c>
      <c r="N8" s="37">
        <v>44408</v>
      </c>
      <c r="O8">
        <v>41</v>
      </c>
    </row>
    <row r="9" spans="1:15" x14ac:dyDescent="0.2">
      <c r="A9" t="s">
        <v>67</v>
      </c>
      <c r="B9" t="s">
        <v>230</v>
      </c>
      <c r="C9" s="61" t="s">
        <v>231</v>
      </c>
      <c r="D9" s="61" t="s">
        <v>232</v>
      </c>
      <c r="E9">
        <v>78815</v>
      </c>
      <c r="F9">
        <v>1972717.83</v>
      </c>
      <c r="G9">
        <v>55.163384999999998</v>
      </c>
      <c r="H9">
        <v>4347702.22</v>
      </c>
      <c r="I9" t="s">
        <v>210</v>
      </c>
      <c r="J9">
        <v>46.52</v>
      </c>
      <c r="K9">
        <v>3666473.8</v>
      </c>
      <c r="L9">
        <v>1737082.6</v>
      </c>
      <c r="M9" t="s">
        <v>233</v>
      </c>
      <c r="N9" s="37">
        <v>44408</v>
      </c>
      <c r="O9">
        <v>41</v>
      </c>
    </row>
    <row r="10" spans="1:15" x14ac:dyDescent="0.2">
      <c r="A10" t="s">
        <v>67</v>
      </c>
      <c r="B10" t="s">
        <v>234</v>
      </c>
      <c r="C10" s="61" t="s">
        <v>235</v>
      </c>
      <c r="D10" s="61" t="s">
        <v>236</v>
      </c>
      <c r="E10">
        <v>2700</v>
      </c>
      <c r="F10">
        <v>705333.69</v>
      </c>
      <c r="G10">
        <v>260.02999999999997</v>
      </c>
      <c r="H10">
        <v>702081</v>
      </c>
      <c r="I10" t="s">
        <v>210</v>
      </c>
      <c r="J10">
        <v>260.02999999999997</v>
      </c>
      <c r="K10">
        <v>702081</v>
      </c>
      <c r="L10">
        <v>705333.69</v>
      </c>
      <c r="M10" t="s">
        <v>210</v>
      </c>
      <c r="N10" s="37">
        <v>44408</v>
      </c>
      <c r="O10">
        <v>41</v>
      </c>
    </row>
    <row r="11" spans="1:15" x14ac:dyDescent="0.2">
      <c r="A11" t="s">
        <v>67</v>
      </c>
      <c r="B11" t="s">
        <v>237</v>
      </c>
      <c r="C11" s="61" t="s">
        <v>238</v>
      </c>
      <c r="D11" s="61" t="s">
        <v>239</v>
      </c>
      <c r="E11">
        <v>12000</v>
      </c>
      <c r="F11">
        <v>623880</v>
      </c>
      <c r="G11">
        <v>54.23</v>
      </c>
      <c r="H11">
        <v>650760</v>
      </c>
      <c r="I11" t="s">
        <v>210</v>
      </c>
      <c r="J11">
        <v>54.23</v>
      </c>
      <c r="K11">
        <v>650760</v>
      </c>
      <c r="L11">
        <v>623880</v>
      </c>
      <c r="M11" t="s">
        <v>210</v>
      </c>
      <c r="N11" s="37">
        <v>44408</v>
      </c>
      <c r="O11">
        <v>43</v>
      </c>
    </row>
    <row r="12" spans="1:15" x14ac:dyDescent="0.2">
      <c r="A12" t="s">
        <v>67</v>
      </c>
      <c r="B12" t="s">
        <v>240</v>
      </c>
      <c r="C12" s="61" t="s">
        <v>241</v>
      </c>
      <c r="D12" s="61" t="s">
        <v>242</v>
      </c>
      <c r="E12">
        <v>30000</v>
      </c>
      <c r="F12">
        <v>1051903</v>
      </c>
      <c r="G12">
        <v>21.86</v>
      </c>
      <c r="H12">
        <v>655800</v>
      </c>
      <c r="I12" t="s">
        <v>210</v>
      </c>
      <c r="J12">
        <v>21.86</v>
      </c>
      <c r="K12">
        <v>655800</v>
      </c>
      <c r="L12">
        <v>1051903</v>
      </c>
      <c r="M12" t="s">
        <v>210</v>
      </c>
      <c r="N12" s="37">
        <v>44408</v>
      </c>
      <c r="O12">
        <v>43</v>
      </c>
    </row>
    <row r="13" spans="1:15" x14ac:dyDescent="0.2">
      <c r="A13" t="s">
        <v>67</v>
      </c>
      <c r="B13" t="s">
        <v>243</v>
      </c>
      <c r="C13" s="61" t="s">
        <v>244</v>
      </c>
      <c r="D13" s="61" t="s">
        <v>245</v>
      </c>
      <c r="E13">
        <v>48720</v>
      </c>
      <c r="F13">
        <v>1784807.5</v>
      </c>
      <c r="G13">
        <v>29.01</v>
      </c>
      <c r="H13">
        <v>1413367.2</v>
      </c>
      <c r="I13" t="s">
        <v>210</v>
      </c>
      <c r="J13">
        <v>29.01</v>
      </c>
      <c r="K13">
        <v>1413367.2</v>
      </c>
      <c r="L13">
        <v>1784807.5</v>
      </c>
      <c r="M13" t="s">
        <v>210</v>
      </c>
      <c r="N13" s="37">
        <v>44408</v>
      </c>
      <c r="O13">
        <v>41</v>
      </c>
    </row>
    <row r="14" spans="1:15" x14ac:dyDescent="0.2">
      <c r="A14" t="s">
        <v>67</v>
      </c>
      <c r="B14" t="s">
        <v>246</v>
      </c>
      <c r="C14" s="61" t="s">
        <v>247</v>
      </c>
      <c r="D14" s="61" t="s">
        <v>248</v>
      </c>
      <c r="E14">
        <v>37061</v>
      </c>
      <c r="F14">
        <v>2385987.1800000002</v>
      </c>
      <c r="G14">
        <v>90.93</v>
      </c>
      <c r="H14">
        <v>3369956.73</v>
      </c>
      <c r="I14" t="s">
        <v>210</v>
      </c>
      <c r="J14">
        <v>90.93</v>
      </c>
      <c r="K14">
        <v>3369956.73</v>
      </c>
      <c r="L14">
        <v>2385987.1800000002</v>
      </c>
      <c r="M14" t="s">
        <v>210</v>
      </c>
      <c r="N14" s="37">
        <v>44408</v>
      </c>
      <c r="O14">
        <v>41</v>
      </c>
    </row>
    <row r="15" spans="1:15" x14ac:dyDescent="0.2">
      <c r="A15" t="s">
        <v>67</v>
      </c>
      <c r="B15" t="s">
        <v>249</v>
      </c>
      <c r="C15" s="61" t="s">
        <v>250</v>
      </c>
      <c r="D15" s="61" t="s">
        <v>251</v>
      </c>
      <c r="E15">
        <v>29302</v>
      </c>
      <c r="F15">
        <v>1677539.5</v>
      </c>
      <c r="G15">
        <v>66.06</v>
      </c>
      <c r="H15">
        <v>1935690.12</v>
      </c>
      <c r="I15" t="s">
        <v>210</v>
      </c>
      <c r="J15">
        <v>66.06</v>
      </c>
      <c r="K15">
        <v>1935690.12</v>
      </c>
      <c r="L15">
        <v>1677539.5</v>
      </c>
      <c r="M15" t="s">
        <v>210</v>
      </c>
      <c r="N15" s="37">
        <v>44408</v>
      </c>
      <c r="O15">
        <v>43</v>
      </c>
    </row>
    <row r="16" spans="1:15" x14ac:dyDescent="0.2">
      <c r="A16" t="s">
        <v>67</v>
      </c>
      <c r="B16" t="s">
        <v>252</v>
      </c>
      <c r="C16" s="61" t="s">
        <v>253</v>
      </c>
      <c r="D16" s="61">
        <v>846517100</v>
      </c>
      <c r="E16">
        <v>30000</v>
      </c>
      <c r="F16">
        <v>218397</v>
      </c>
      <c r="G16">
        <v>3.95</v>
      </c>
      <c r="H16">
        <v>118500</v>
      </c>
      <c r="I16" t="s">
        <v>210</v>
      </c>
      <c r="J16">
        <v>3.95</v>
      </c>
      <c r="K16">
        <v>118500</v>
      </c>
      <c r="L16">
        <v>218397</v>
      </c>
      <c r="M16" t="s">
        <v>210</v>
      </c>
      <c r="N16" s="37">
        <v>44408</v>
      </c>
      <c r="O16">
        <v>43</v>
      </c>
    </row>
    <row r="17" spans="1:15" x14ac:dyDescent="0.2">
      <c r="A17" t="s">
        <v>67</v>
      </c>
      <c r="B17" t="s">
        <v>254</v>
      </c>
      <c r="C17" s="61" t="s">
        <v>255</v>
      </c>
      <c r="D17" s="61" t="s">
        <v>256</v>
      </c>
      <c r="E17">
        <v>13426</v>
      </c>
      <c r="F17">
        <v>1775991.28</v>
      </c>
      <c r="G17">
        <v>243.27</v>
      </c>
      <c r="H17">
        <v>3266143.02</v>
      </c>
      <c r="I17" t="s">
        <v>210</v>
      </c>
      <c r="J17">
        <v>243.27</v>
      </c>
      <c r="K17">
        <v>3266143.02</v>
      </c>
      <c r="L17">
        <v>1775991.28</v>
      </c>
      <c r="M17" t="s">
        <v>210</v>
      </c>
      <c r="N17" s="37">
        <v>44408</v>
      </c>
      <c r="O17">
        <v>41</v>
      </c>
    </row>
    <row r="18" spans="1:15" x14ac:dyDescent="0.2">
      <c r="A18" t="s">
        <v>67</v>
      </c>
      <c r="B18" t="s">
        <v>257</v>
      </c>
      <c r="C18" s="61" t="s">
        <v>258</v>
      </c>
      <c r="D18" s="61" t="s">
        <v>259</v>
      </c>
      <c r="E18">
        <v>900</v>
      </c>
      <c r="F18">
        <v>646238.88</v>
      </c>
      <c r="G18">
        <v>766.74</v>
      </c>
      <c r="H18">
        <v>690066</v>
      </c>
      <c r="I18" t="s">
        <v>210</v>
      </c>
      <c r="J18">
        <v>766.74</v>
      </c>
      <c r="K18">
        <v>690066</v>
      </c>
      <c r="L18">
        <v>646238.88</v>
      </c>
      <c r="M18" t="s">
        <v>210</v>
      </c>
      <c r="N18" s="37">
        <v>44408</v>
      </c>
      <c r="O18">
        <v>43</v>
      </c>
    </row>
    <row r="19" spans="1:15" x14ac:dyDescent="0.2">
      <c r="A19" t="s">
        <v>67</v>
      </c>
      <c r="B19" t="s">
        <v>260</v>
      </c>
      <c r="C19" s="61" t="s">
        <v>261</v>
      </c>
      <c r="D19" s="61">
        <v>398438408</v>
      </c>
      <c r="E19">
        <v>63170</v>
      </c>
      <c r="F19">
        <v>1205283.6000000001</v>
      </c>
      <c r="G19">
        <v>15.21</v>
      </c>
      <c r="H19">
        <v>960815.7</v>
      </c>
      <c r="I19" t="s">
        <v>210</v>
      </c>
      <c r="J19">
        <v>15.21</v>
      </c>
      <c r="K19">
        <v>960815.7</v>
      </c>
      <c r="L19">
        <v>1205283.6000000001</v>
      </c>
      <c r="M19" t="s">
        <v>210</v>
      </c>
      <c r="N19" s="37">
        <v>44408</v>
      </c>
      <c r="O19">
        <v>43</v>
      </c>
    </row>
    <row r="20" spans="1:15" x14ac:dyDescent="0.2">
      <c r="A20" t="s">
        <v>67</v>
      </c>
      <c r="B20" t="s">
        <v>262</v>
      </c>
      <c r="C20" s="61" t="s">
        <v>263</v>
      </c>
      <c r="D20" s="61" t="s">
        <v>264</v>
      </c>
      <c r="E20">
        <v>84843</v>
      </c>
      <c r="F20">
        <v>937064.44</v>
      </c>
      <c r="G20">
        <v>8.7544430000000002</v>
      </c>
      <c r="H20">
        <v>742753.24</v>
      </c>
      <c r="I20" t="s">
        <v>210</v>
      </c>
      <c r="J20">
        <v>11.91</v>
      </c>
      <c r="K20">
        <v>1010480.13</v>
      </c>
      <c r="L20">
        <v>1312878.3500000001</v>
      </c>
      <c r="M20" t="s">
        <v>220</v>
      </c>
      <c r="N20" s="37">
        <v>44408</v>
      </c>
      <c r="O20">
        <v>41</v>
      </c>
    </row>
    <row r="21" spans="1:15" x14ac:dyDescent="0.2">
      <c r="A21" t="s">
        <v>67</v>
      </c>
      <c r="B21" t="s">
        <v>265</v>
      </c>
      <c r="C21" s="61" t="s">
        <v>266</v>
      </c>
      <c r="D21" s="61" t="s">
        <v>267</v>
      </c>
      <c r="E21">
        <v>12688</v>
      </c>
      <c r="F21">
        <v>110902</v>
      </c>
      <c r="G21">
        <v>13.16</v>
      </c>
      <c r="H21">
        <v>166974.07999999999</v>
      </c>
      <c r="I21" t="s">
        <v>210</v>
      </c>
      <c r="J21">
        <v>13.16</v>
      </c>
      <c r="K21">
        <v>166974.07999999999</v>
      </c>
      <c r="L21">
        <v>110902</v>
      </c>
      <c r="M21" t="s">
        <v>210</v>
      </c>
      <c r="N21" s="37">
        <v>44408</v>
      </c>
      <c r="O21">
        <v>43</v>
      </c>
    </row>
    <row r="22" spans="1:15" x14ac:dyDescent="0.2">
      <c r="A22" t="s">
        <v>67</v>
      </c>
      <c r="B22" t="s">
        <v>268</v>
      </c>
      <c r="C22" s="61" t="s">
        <v>269</v>
      </c>
      <c r="D22" s="61" t="s">
        <v>270</v>
      </c>
      <c r="E22">
        <v>31384</v>
      </c>
      <c r="F22">
        <v>1268763.25</v>
      </c>
      <c r="G22">
        <v>66.137040999999996</v>
      </c>
      <c r="H22">
        <v>2075644.89</v>
      </c>
      <c r="I22" t="s">
        <v>210</v>
      </c>
      <c r="J22">
        <v>59.94</v>
      </c>
      <c r="K22">
        <v>1881156.96</v>
      </c>
      <c r="L22">
        <v>1268878.6000000001</v>
      </c>
      <c r="M22" t="s">
        <v>271</v>
      </c>
      <c r="N22" s="37">
        <v>44408</v>
      </c>
      <c r="O22">
        <v>41</v>
      </c>
    </row>
    <row r="23" spans="1:15" x14ac:dyDescent="0.2">
      <c r="A23" t="s">
        <v>67</v>
      </c>
      <c r="B23" t="s">
        <v>272</v>
      </c>
      <c r="C23" s="61" t="s">
        <v>273</v>
      </c>
      <c r="D23" s="61" t="s">
        <v>274</v>
      </c>
      <c r="E23">
        <v>43307</v>
      </c>
      <c r="F23">
        <v>818580.47999999998</v>
      </c>
      <c r="G23">
        <v>21.626905000000001</v>
      </c>
      <c r="H23">
        <v>936596.38</v>
      </c>
      <c r="I23" t="s">
        <v>210</v>
      </c>
      <c r="J23">
        <v>15.555</v>
      </c>
      <c r="K23">
        <v>673640.39</v>
      </c>
      <c r="L23">
        <v>631208.54</v>
      </c>
      <c r="M23" t="s">
        <v>275</v>
      </c>
      <c r="N23" s="37">
        <v>44408</v>
      </c>
      <c r="O23">
        <v>41</v>
      </c>
    </row>
    <row r="24" spans="1:15" x14ac:dyDescent="0.2">
      <c r="A24" t="s">
        <v>67</v>
      </c>
      <c r="B24" t="s">
        <v>276</v>
      </c>
      <c r="C24" s="61" t="s">
        <v>277</v>
      </c>
      <c r="D24" s="61" t="s">
        <v>278</v>
      </c>
      <c r="E24">
        <v>29538</v>
      </c>
      <c r="F24">
        <v>2462861.36</v>
      </c>
      <c r="G24">
        <v>147.394858</v>
      </c>
      <c r="H24">
        <v>4353749.32</v>
      </c>
      <c r="I24" t="s">
        <v>210</v>
      </c>
      <c r="J24">
        <v>124.3</v>
      </c>
      <c r="K24">
        <v>3671573.4</v>
      </c>
      <c r="L24">
        <v>2168679.96</v>
      </c>
      <c r="M24" t="s">
        <v>233</v>
      </c>
      <c r="N24" s="37">
        <v>44408</v>
      </c>
      <c r="O24">
        <v>41</v>
      </c>
    </row>
    <row r="25" spans="1:15" x14ac:dyDescent="0.2">
      <c r="A25" t="s">
        <v>67</v>
      </c>
      <c r="B25" t="s">
        <v>279</v>
      </c>
      <c r="C25" s="61" t="s">
        <v>280</v>
      </c>
      <c r="D25" s="61" t="s">
        <v>281</v>
      </c>
      <c r="E25">
        <v>51580</v>
      </c>
      <c r="F25">
        <v>2438256.2400000002</v>
      </c>
      <c r="G25">
        <v>53</v>
      </c>
      <c r="H25">
        <v>2733740</v>
      </c>
      <c r="I25" t="s">
        <v>210</v>
      </c>
      <c r="J25">
        <v>53</v>
      </c>
      <c r="K25">
        <v>2733740</v>
      </c>
      <c r="L25">
        <v>2438256.2400000002</v>
      </c>
      <c r="M25" t="s">
        <v>210</v>
      </c>
      <c r="N25" s="37">
        <v>44408</v>
      </c>
      <c r="O25">
        <v>41</v>
      </c>
    </row>
    <row r="26" spans="1:15" x14ac:dyDescent="0.2">
      <c r="A26" t="s">
        <v>67</v>
      </c>
      <c r="B26" t="s">
        <v>282</v>
      </c>
      <c r="C26" s="61" t="s">
        <v>283</v>
      </c>
      <c r="D26" s="61" t="s">
        <v>284</v>
      </c>
      <c r="E26">
        <v>29000</v>
      </c>
      <c r="F26">
        <v>1200507.2</v>
      </c>
      <c r="G26">
        <v>44.010100000000001</v>
      </c>
      <c r="H26">
        <v>1276292.8999999999</v>
      </c>
      <c r="I26" t="s">
        <v>210</v>
      </c>
      <c r="J26">
        <v>44.010100000000001</v>
      </c>
      <c r="K26">
        <v>1276292.8999999999</v>
      </c>
      <c r="L26">
        <v>1200507.2</v>
      </c>
      <c r="M26" t="s">
        <v>210</v>
      </c>
      <c r="N26" s="37">
        <v>44408</v>
      </c>
      <c r="O26">
        <v>43</v>
      </c>
    </row>
    <row r="27" spans="1:15" x14ac:dyDescent="0.2">
      <c r="A27" t="s">
        <v>67</v>
      </c>
      <c r="B27" t="s">
        <v>285</v>
      </c>
      <c r="C27" s="61" t="s">
        <v>286</v>
      </c>
      <c r="D27" s="61" t="s">
        <v>287</v>
      </c>
      <c r="E27">
        <v>34090</v>
      </c>
      <c r="F27">
        <v>1148833</v>
      </c>
      <c r="G27">
        <v>109.05</v>
      </c>
      <c r="H27">
        <v>3717514.5</v>
      </c>
      <c r="I27" t="s">
        <v>210</v>
      </c>
      <c r="J27">
        <v>109.05</v>
      </c>
      <c r="K27">
        <v>3717514.5</v>
      </c>
      <c r="L27">
        <v>1148833</v>
      </c>
      <c r="M27" t="s">
        <v>210</v>
      </c>
      <c r="N27" s="37">
        <v>44408</v>
      </c>
      <c r="O27">
        <v>41</v>
      </c>
    </row>
    <row r="28" spans="1:15" x14ac:dyDescent="0.2">
      <c r="A28" t="s">
        <v>67</v>
      </c>
      <c r="B28" t="s">
        <v>288</v>
      </c>
      <c r="C28" s="61" t="s">
        <v>289</v>
      </c>
      <c r="D28" s="61" t="s">
        <v>290</v>
      </c>
      <c r="E28">
        <v>27563</v>
      </c>
      <c r="F28">
        <v>1611560.69</v>
      </c>
      <c r="G28">
        <v>104.13726699999999</v>
      </c>
      <c r="H28">
        <v>2870335.48</v>
      </c>
      <c r="I28" t="s">
        <v>210</v>
      </c>
      <c r="J28">
        <v>74.900000000000006</v>
      </c>
      <c r="K28">
        <v>2064468.7</v>
      </c>
      <c r="L28">
        <v>1237574.1599999999</v>
      </c>
      <c r="M28" t="s">
        <v>275</v>
      </c>
      <c r="N28" s="37">
        <v>44408</v>
      </c>
      <c r="O28">
        <v>41</v>
      </c>
    </row>
    <row r="29" spans="1:15" x14ac:dyDescent="0.2">
      <c r="A29" t="s">
        <v>67</v>
      </c>
      <c r="B29" t="s">
        <v>291</v>
      </c>
      <c r="C29" s="61" t="s">
        <v>292</v>
      </c>
      <c r="D29" s="61" t="s">
        <v>293</v>
      </c>
      <c r="E29">
        <v>57104</v>
      </c>
      <c r="F29">
        <v>1782311.35</v>
      </c>
      <c r="G29">
        <v>37.066749000000002</v>
      </c>
      <c r="H29">
        <v>2116659.65</v>
      </c>
      <c r="I29" t="s">
        <v>210</v>
      </c>
      <c r="J29">
        <v>26.66</v>
      </c>
      <c r="K29">
        <v>1522392.64</v>
      </c>
      <c r="L29">
        <v>1373693.56</v>
      </c>
      <c r="M29" t="s">
        <v>275</v>
      </c>
      <c r="N29" s="37">
        <v>44408</v>
      </c>
      <c r="O29">
        <v>41</v>
      </c>
    </row>
    <row r="30" spans="1:15" x14ac:dyDescent="0.2">
      <c r="A30" t="s">
        <v>67</v>
      </c>
      <c r="B30" t="s">
        <v>294</v>
      </c>
      <c r="C30" s="61">
        <v>7333378</v>
      </c>
      <c r="D30" s="61">
        <v>733337901</v>
      </c>
      <c r="E30">
        <v>8487</v>
      </c>
      <c r="F30">
        <v>2325928.0299999998</v>
      </c>
      <c r="G30">
        <v>778.10879399999999</v>
      </c>
      <c r="H30">
        <v>6603809.3300000001</v>
      </c>
      <c r="I30" t="s">
        <v>210</v>
      </c>
      <c r="J30">
        <v>705.2</v>
      </c>
      <c r="K30">
        <v>5985032.4000000004</v>
      </c>
      <c r="L30">
        <v>2320345.7999999998</v>
      </c>
      <c r="M30" t="s">
        <v>271</v>
      </c>
      <c r="N30" s="37">
        <v>44408</v>
      </c>
      <c r="O30">
        <v>41</v>
      </c>
    </row>
    <row r="31" spans="1:15" x14ac:dyDescent="0.2">
      <c r="A31" t="s">
        <v>67</v>
      </c>
      <c r="B31" t="s">
        <v>295</v>
      </c>
      <c r="C31" s="61">
        <v>7124594</v>
      </c>
      <c r="D31" s="61">
        <v>712459908</v>
      </c>
      <c r="E31">
        <v>7989</v>
      </c>
      <c r="F31">
        <v>1234066.6599999999</v>
      </c>
      <c r="G31">
        <v>157.89473699999999</v>
      </c>
      <c r="H31">
        <v>1261421.05</v>
      </c>
      <c r="I31" t="s">
        <v>210</v>
      </c>
      <c r="J31">
        <v>143.1</v>
      </c>
      <c r="K31">
        <v>1143225.8999999999</v>
      </c>
      <c r="L31">
        <v>1231104.8999999999</v>
      </c>
      <c r="M31" t="s">
        <v>271</v>
      </c>
      <c r="N31" s="37">
        <v>44408</v>
      </c>
      <c r="O31">
        <v>41</v>
      </c>
    </row>
    <row r="32" spans="1:15" x14ac:dyDescent="0.2">
      <c r="A32" t="s">
        <v>67</v>
      </c>
      <c r="B32" t="s">
        <v>296</v>
      </c>
      <c r="C32" s="61">
        <v>6986041</v>
      </c>
      <c r="D32" s="61">
        <v>698604006</v>
      </c>
      <c r="E32">
        <v>24100</v>
      </c>
      <c r="F32">
        <v>646542.4</v>
      </c>
      <c r="G32">
        <v>49.020501000000003</v>
      </c>
      <c r="H32">
        <v>1181394.08</v>
      </c>
      <c r="I32" t="s">
        <v>210</v>
      </c>
      <c r="J32">
        <v>5380</v>
      </c>
      <c r="K32">
        <v>129658000</v>
      </c>
      <c r="L32">
        <v>70757600</v>
      </c>
      <c r="M32" t="s">
        <v>297</v>
      </c>
      <c r="N32" s="37">
        <v>44408</v>
      </c>
      <c r="O32">
        <v>41</v>
      </c>
    </row>
    <row r="33" spans="1:15" x14ac:dyDescent="0.2">
      <c r="A33" t="s">
        <v>67</v>
      </c>
      <c r="B33" t="s">
        <v>298</v>
      </c>
      <c r="C33" s="61">
        <v>6640682</v>
      </c>
      <c r="D33" s="61">
        <v>664068004</v>
      </c>
      <c r="E33">
        <v>36600</v>
      </c>
      <c r="F33">
        <v>2076809.21</v>
      </c>
      <c r="G33">
        <v>111.526196</v>
      </c>
      <c r="H33">
        <v>4081858.77</v>
      </c>
      <c r="I33" t="s">
        <v>210</v>
      </c>
      <c r="J33">
        <v>12240</v>
      </c>
      <c r="K33">
        <v>447984000</v>
      </c>
      <c r="L33">
        <v>227286000</v>
      </c>
      <c r="M33" t="s">
        <v>297</v>
      </c>
      <c r="N33" s="37">
        <v>44408</v>
      </c>
      <c r="O33">
        <v>41</v>
      </c>
    </row>
    <row r="34" spans="1:15" x14ac:dyDescent="0.2">
      <c r="A34" t="s">
        <v>67</v>
      </c>
      <c r="B34" t="s">
        <v>299</v>
      </c>
      <c r="C34" s="61">
        <v>6555805</v>
      </c>
      <c r="D34" s="61">
        <v>655580009</v>
      </c>
      <c r="E34">
        <v>30900</v>
      </c>
      <c r="F34">
        <v>1136444.6299999999</v>
      </c>
      <c r="G34">
        <v>51.571753999999999</v>
      </c>
      <c r="H34">
        <v>1593567.2</v>
      </c>
      <c r="I34" t="s">
        <v>210</v>
      </c>
      <c r="J34">
        <v>5660</v>
      </c>
      <c r="K34">
        <v>174894000</v>
      </c>
      <c r="L34">
        <v>124372500</v>
      </c>
      <c r="M34" t="s">
        <v>297</v>
      </c>
      <c r="N34" s="37">
        <v>44408</v>
      </c>
      <c r="O34">
        <v>41</v>
      </c>
    </row>
    <row r="35" spans="1:15" x14ac:dyDescent="0.2">
      <c r="A35" t="s">
        <v>67</v>
      </c>
      <c r="B35" t="s">
        <v>300</v>
      </c>
      <c r="C35" s="61">
        <v>6229597</v>
      </c>
      <c r="D35" s="61">
        <v>622959906</v>
      </c>
      <c r="E35">
        <v>294491</v>
      </c>
      <c r="F35">
        <v>2540522.2200000002</v>
      </c>
      <c r="G35">
        <v>10.961276</v>
      </c>
      <c r="H35">
        <v>3227997.02</v>
      </c>
      <c r="I35" t="s">
        <v>210</v>
      </c>
      <c r="J35">
        <v>1203</v>
      </c>
      <c r="K35">
        <v>354272673</v>
      </c>
      <c r="L35">
        <v>280071868</v>
      </c>
      <c r="M35" t="s">
        <v>297</v>
      </c>
      <c r="N35" s="37">
        <v>44408</v>
      </c>
      <c r="O35">
        <v>41</v>
      </c>
    </row>
    <row r="36" spans="1:15" x14ac:dyDescent="0.2">
      <c r="A36" t="s">
        <v>67</v>
      </c>
      <c r="B36" t="s">
        <v>301</v>
      </c>
      <c r="C36" s="61">
        <v>6054603</v>
      </c>
      <c r="D36" s="61">
        <v>605460005</v>
      </c>
      <c r="E36">
        <v>118200</v>
      </c>
      <c r="F36">
        <v>1242050.44</v>
      </c>
      <c r="G36">
        <v>10.81549</v>
      </c>
      <c r="H36">
        <v>1278390.8899999999</v>
      </c>
      <c r="I36" t="s">
        <v>210</v>
      </c>
      <c r="J36">
        <v>1187</v>
      </c>
      <c r="K36">
        <v>140303400</v>
      </c>
      <c r="L36">
        <v>135930000</v>
      </c>
      <c r="M36" t="s">
        <v>297</v>
      </c>
      <c r="N36" s="37">
        <v>44408</v>
      </c>
      <c r="O36">
        <v>41</v>
      </c>
    </row>
    <row r="37" spans="1:15" x14ac:dyDescent="0.2">
      <c r="A37" t="s">
        <v>67</v>
      </c>
      <c r="B37" t="s">
        <v>302</v>
      </c>
      <c r="C37" s="61">
        <v>5999330</v>
      </c>
      <c r="D37" s="61">
        <v>599933900</v>
      </c>
      <c r="E37">
        <v>9594</v>
      </c>
      <c r="F37">
        <v>1624430.3</v>
      </c>
      <c r="G37">
        <v>421.67024600000002</v>
      </c>
      <c r="H37">
        <v>4045504.34</v>
      </c>
      <c r="I37" t="s">
        <v>210</v>
      </c>
      <c r="J37">
        <v>355.6</v>
      </c>
      <c r="K37">
        <v>3411626.4</v>
      </c>
      <c r="L37">
        <v>1433374.7</v>
      </c>
      <c r="M37" t="s">
        <v>233</v>
      </c>
      <c r="N37" s="37">
        <v>44408</v>
      </c>
      <c r="O37">
        <v>41</v>
      </c>
    </row>
    <row r="38" spans="1:15" x14ac:dyDescent="0.2">
      <c r="A38" t="s">
        <v>67</v>
      </c>
      <c r="B38" t="s">
        <v>303</v>
      </c>
      <c r="C38" s="61">
        <v>5889505</v>
      </c>
      <c r="D38" s="61">
        <v>588950907</v>
      </c>
      <c r="E38">
        <v>105988</v>
      </c>
      <c r="F38">
        <v>2187638.79</v>
      </c>
      <c r="G38">
        <v>38.105662000000002</v>
      </c>
      <c r="H38">
        <v>4038742.89</v>
      </c>
      <c r="I38" t="s">
        <v>210</v>
      </c>
      <c r="J38">
        <v>32.134999999999998</v>
      </c>
      <c r="K38">
        <v>3405924.38</v>
      </c>
      <c r="L38">
        <v>1926331.9</v>
      </c>
      <c r="M38" t="s">
        <v>233</v>
      </c>
      <c r="N38" s="37">
        <v>44408</v>
      </c>
      <c r="O38">
        <v>41</v>
      </c>
    </row>
    <row r="39" spans="1:15" x14ac:dyDescent="0.2">
      <c r="A39" t="s">
        <v>67</v>
      </c>
      <c r="B39" t="s">
        <v>304</v>
      </c>
      <c r="C39" s="61">
        <v>4741844</v>
      </c>
      <c r="D39" s="61">
        <v>474184900</v>
      </c>
      <c r="E39">
        <v>13484</v>
      </c>
      <c r="F39">
        <v>1384917.16</v>
      </c>
      <c r="G39">
        <v>204.72825599999999</v>
      </c>
      <c r="H39">
        <v>2760555.81</v>
      </c>
      <c r="I39" t="s">
        <v>210</v>
      </c>
      <c r="J39">
        <v>172.65</v>
      </c>
      <c r="K39">
        <v>2328012.6</v>
      </c>
      <c r="L39">
        <v>1219492.96</v>
      </c>
      <c r="M39" t="s">
        <v>233</v>
      </c>
      <c r="N39" s="37">
        <v>44408</v>
      </c>
      <c r="O39">
        <v>41</v>
      </c>
    </row>
    <row r="40" spans="1:15" x14ac:dyDescent="0.2">
      <c r="A40" t="s">
        <v>67</v>
      </c>
      <c r="B40" t="s">
        <v>305</v>
      </c>
      <c r="C40" s="61">
        <v>4031879</v>
      </c>
      <c r="D40" s="61">
        <v>403187909</v>
      </c>
      <c r="E40">
        <v>58820</v>
      </c>
      <c r="F40">
        <v>1208058.69</v>
      </c>
      <c r="G40">
        <v>32.822926000000002</v>
      </c>
      <c r="H40">
        <v>1930644.49</v>
      </c>
      <c r="I40" t="s">
        <v>210</v>
      </c>
      <c r="J40">
        <v>27.68</v>
      </c>
      <c r="K40">
        <v>1628137.6</v>
      </c>
      <c r="L40">
        <v>1063759.7</v>
      </c>
      <c r="M40" t="s">
        <v>233</v>
      </c>
      <c r="N40" s="37">
        <v>44408</v>
      </c>
      <c r="O40">
        <v>41</v>
      </c>
    </row>
    <row r="41" spans="1:15" x14ac:dyDescent="0.2">
      <c r="A41" t="s">
        <v>67</v>
      </c>
      <c r="B41" t="s">
        <v>306</v>
      </c>
      <c r="C41" s="61">
        <v>2821481</v>
      </c>
      <c r="D41" s="61">
        <v>835699307</v>
      </c>
      <c r="E41">
        <v>53325</v>
      </c>
      <c r="F41">
        <v>2584662.75</v>
      </c>
      <c r="G41">
        <v>104.3</v>
      </c>
      <c r="H41">
        <v>5561797.5</v>
      </c>
      <c r="I41" t="s">
        <v>210</v>
      </c>
      <c r="J41">
        <v>104.3</v>
      </c>
      <c r="K41">
        <v>5561797.5</v>
      </c>
      <c r="L41">
        <v>2584662.75</v>
      </c>
      <c r="M41" t="s">
        <v>210</v>
      </c>
      <c r="N41" s="37">
        <v>44408</v>
      </c>
      <c r="O41">
        <v>43</v>
      </c>
    </row>
    <row r="42" spans="1:15" x14ac:dyDescent="0.2">
      <c r="A42" t="s">
        <v>67</v>
      </c>
      <c r="B42" t="s">
        <v>307</v>
      </c>
      <c r="C42" s="61">
        <v>2775135</v>
      </c>
      <c r="D42" s="61">
        <v>803054204</v>
      </c>
      <c r="E42">
        <v>11024</v>
      </c>
      <c r="F42">
        <v>1139109.92</v>
      </c>
      <c r="G42">
        <v>143.72</v>
      </c>
      <c r="H42">
        <v>1584369.28</v>
      </c>
      <c r="I42" t="s">
        <v>210</v>
      </c>
      <c r="J42">
        <v>143.72</v>
      </c>
      <c r="K42">
        <v>1584369.28</v>
      </c>
      <c r="L42">
        <v>1139109.92</v>
      </c>
      <c r="M42" t="s">
        <v>210</v>
      </c>
      <c r="N42" s="37">
        <v>44408</v>
      </c>
      <c r="O42">
        <v>43</v>
      </c>
    </row>
    <row r="43" spans="1:15" x14ac:dyDescent="0.2">
      <c r="A43" t="s">
        <v>67</v>
      </c>
      <c r="B43" t="s">
        <v>308</v>
      </c>
      <c r="C43" s="61">
        <v>2704485</v>
      </c>
      <c r="D43" s="61">
        <v>705015105</v>
      </c>
      <c r="E43">
        <v>200000</v>
      </c>
      <c r="F43">
        <v>2010060</v>
      </c>
      <c r="G43">
        <v>12.16</v>
      </c>
      <c r="H43">
        <v>2432000</v>
      </c>
      <c r="I43" t="s">
        <v>210</v>
      </c>
      <c r="J43">
        <v>12.16</v>
      </c>
      <c r="K43">
        <v>2432000</v>
      </c>
      <c r="L43">
        <v>2010060</v>
      </c>
      <c r="M43" t="s">
        <v>210</v>
      </c>
      <c r="N43" s="37">
        <v>44408</v>
      </c>
      <c r="O43">
        <v>43</v>
      </c>
    </row>
    <row r="44" spans="1:15" x14ac:dyDescent="0.2">
      <c r="A44" t="s">
        <v>67</v>
      </c>
      <c r="B44" t="s">
        <v>309</v>
      </c>
      <c r="C44" s="61">
        <v>2655657</v>
      </c>
      <c r="D44" s="61">
        <v>683715106</v>
      </c>
      <c r="E44">
        <v>41898</v>
      </c>
      <c r="F44">
        <v>1457212.44</v>
      </c>
      <c r="G44">
        <v>51.91</v>
      </c>
      <c r="H44">
        <v>2174925.1800000002</v>
      </c>
      <c r="I44" t="s">
        <v>210</v>
      </c>
      <c r="J44">
        <v>51.91</v>
      </c>
      <c r="K44">
        <v>2174925.1800000002</v>
      </c>
      <c r="L44">
        <v>1457212.44</v>
      </c>
      <c r="M44" t="s">
        <v>210</v>
      </c>
      <c r="N44" s="37">
        <v>44408</v>
      </c>
      <c r="O44">
        <v>41</v>
      </c>
    </row>
    <row r="45" spans="1:15" x14ac:dyDescent="0.2">
      <c r="A45" t="s">
        <v>67</v>
      </c>
      <c r="B45" t="s">
        <v>310</v>
      </c>
      <c r="C45" s="61">
        <v>2640891</v>
      </c>
      <c r="D45" s="61">
        <v>654902204</v>
      </c>
      <c r="E45">
        <v>330000</v>
      </c>
      <c r="F45">
        <v>1048872</v>
      </c>
      <c r="G45">
        <v>6.08</v>
      </c>
      <c r="H45">
        <v>2006400</v>
      </c>
      <c r="I45" t="s">
        <v>210</v>
      </c>
      <c r="J45">
        <v>6.08</v>
      </c>
      <c r="K45">
        <v>2006400</v>
      </c>
      <c r="L45">
        <v>1048872</v>
      </c>
      <c r="M45" t="s">
        <v>210</v>
      </c>
      <c r="N45" s="37">
        <v>44408</v>
      </c>
      <c r="O45">
        <v>43</v>
      </c>
    </row>
    <row r="46" spans="1:15" x14ac:dyDescent="0.2">
      <c r="A46" t="s">
        <v>67</v>
      </c>
      <c r="B46" t="s">
        <v>311</v>
      </c>
      <c r="C46" s="61">
        <v>2615565</v>
      </c>
      <c r="D46" s="61" t="s">
        <v>312</v>
      </c>
      <c r="E46">
        <v>82948</v>
      </c>
      <c r="F46">
        <v>3266980.89</v>
      </c>
      <c r="G46">
        <v>40.93</v>
      </c>
      <c r="H46">
        <v>3395061.64</v>
      </c>
      <c r="I46" t="s">
        <v>210</v>
      </c>
      <c r="J46">
        <v>40.93</v>
      </c>
      <c r="K46">
        <v>3395061.64</v>
      </c>
      <c r="L46">
        <v>3266980.89</v>
      </c>
      <c r="M46" t="s">
        <v>210</v>
      </c>
      <c r="N46" s="37">
        <v>44408</v>
      </c>
      <c r="O46">
        <v>43</v>
      </c>
    </row>
    <row r="47" spans="1:15" x14ac:dyDescent="0.2">
      <c r="A47" t="s">
        <v>67</v>
      </c>
      <c r="B47" t="s">
        <v>313</v>
      </c>
      <c r="C47" s="61">
        <v>2544346</v>
      </c>
      <c r="D47" s="61">
        <v>539439109</v>
      </c>
      <c r="E47">
        <v>500000</v>
      </c>
      <c r="F47">
        <v>1494921.16</v>
      </c>
      <c r="G47">
        <v>2.4900000000000002</v>
      </c>
      <c r="H47">
        <v>1245000</v>
      </c>
      <c r="I47" t="s">
        <v>210</v>
      </c>
      <c r="J47">
        <v>2.4900000000000002</v>
      </c>
      <c r="K47">
        <v>1245000</v>
      </c>
      <c r="L47">
        <v>1494921.16</v>
      </c>
      <c r="M47" t="s">
        <v>210</v>
      </c>
      <c r="N47" s="37">
        <v>44408</v>
      </c>
      <c r="O47">
        <v>43</v>
      </c>
    </row>
    <row r="48" spans="1:15" x14ac:dyDescent="0.2">
      <c r="A48" t="s">
        <v>67</v>
      </c>
      <c r="B48" t="s">
        <v>314</v>
      </c>
      <c r="C48" s="61">
        <v>2430025</v>
      </c>
      <c r="D48" s="61">
        <v>861012102</v>
      </c>
      <c r="E48">
        <v>113114</v>
      </c>
      <c r="F48">
        <v>1635216.25</v>
      </c>
      <c r="G48">
        <v>41.27</v>
      </c>
      <c r="H48">
        <v>4668214.78</v>
      </c>
      <c r="I48" t="s">
        <v>210</v>
      </c>
      <c r="J48">
        <v>41.27</v>
      </c>
      <c r="K48">
        <v>4668214.78</v>
      </c>
      <c r="L48">
        <v>1635216.25</v>
      </c>
      <c r="M48" t="s">
        <v>210</v>
      </c>
      <c r="N48" s="37">
        <v>44408</v>
      </c>
      <c r="O48">
        <v>43</v>
      </c>
    </row>
    <row r="49" spans="1:15" x14ac:dyDescent="0.2">
      <c r="A49" t="s">
        <v>67</v>
      </c>
      <c r="B49" t="s">
        <v>315</v>
      </c>
      <c r="C49" s="61">
        <v>2402444</v>
      </c>
      <c r="D49" s="61">
        <v>686330101</v>
      </c>
      <c r="E49">
        <v>33866</v>
      </c>
      <c r="F49">
        <v>2601768.79</v>
      </c>
      <c r="G49">
        <v>87.91</v>
      </c>
      <c r="H49">
        <v>2977160.06</v>
      </c>
      <c r="I49" t="s">
        <v>210</v>
      </c>
      <c r="J49">
        <v>87.91</v>
      </c>
      <c r="K49">
        <v>2977160.06</v>
      </c>
      <c r="L49">
        <v>2601768.79</v>
      </c>
      <c r="M49" t="s">
        <v>210</v>
      </c>
      <c r="N49" s="37">
        <v>44408</v>
      </c>
      <c r="O49">
        <v>43</v>
      </c>
    </row>
    <row r="50" spans="1:15" x14ac:dyDescent="0.2">
      <c r="A50" t="s">
        <v>67</v>
      </c>
      <c r="B50" t="s">
        <v>316</v>
      </c>
      <c r="C50" s="61">
        <v>2311614</v>
      </c>
      <c r="D50" s="61" t="s">
        <v>317</v>
      </c>
      <c r="E50">
        <v>17686</v>
      </c>
      <c r="F50">
        <v>2171310.2200000002</v>
      </c>
      <c r="G50">
        <v>132.63</v>
      </c>
      <c r="H50">
        <v>2345694.1800000002</v>
      </c>
      <c r="I50" t="s">
        <v>210</v>
      </c>
      <c r="J50">
        <v>132.63</v>
      </c>
      <c r="K50">
        <v>2345694.1800000002</v>
      </c>
      <c r="L50">
        <v>2171310.2200000002</v>
      </c>
      <c r="M50" t="s">
        <v>210</v>
      </c>
      <c r="N50" s="37">
        <v>44408</v>
      </c>
      <c r="O50">
        <v>41</v>
      </c>
    </row>
    <row r="51" spans="1:15" x14ac:dyDescent="0.2">
      <c r="A51" t="s">
        <v>67</v>
      </c>
      <c r="B51" t="s">
        <v>309</v>
      </c>
      <c r="C51" s="61">
        <v>2260824</v>
      </c>
      <c r="D51" s="61">
        <v>683715957</v>
      </c>
      <c r="E51">
        <v>10175</v>
      </c>
      <c r="F51">
        <v>355826.45</v>
      </c>
      <c r="G51">
        <v>51.908518999999998</v>
      </c>
      <c r="H51">
        <v>528169.18000000005</v>
      </c>
      <c r="I51" t="s">
        <v>210</v>
      </c>
      <c r="J51">
        <v>64.8</v>
      </c>
      <c r="K51">
        <v>659340</v>
      </c>
      <c r="L51">
        <v>469726.49</v>
      </c>
      <c r="M51" t="s">
        <v>318</v>
      </c>
      <c r="N51" s="37">
        <v>44408</v>
      </c>
      <c r="O51">
        <v>41</v>
      </c>
    </row>
    <row r="52" spans="1:15" x14ac:dyDescent="0.2">
      <c r="A52" t="s">
        <v>67</v>
      </c>
      <c r="B52" t="s">
        <v>319</v>
      </c>
      <c r="C52" s="73">
        <v>2182531</v>
      </c>
      <c r="D52" s="61" t="s">
        <v>320</v>
      </c>
      <c r="E52">
        <v>29500</v>
      </c>
      <c r="F52">
        <v>1348387.83</v>
      </c>
      <c r="G52">
        <v>33.36</v>
      </c>
      <c r="H52">
        <v>984120</v>
      </c>
      <c r="I52" t="s">
        <v>210</v>
      </c>
      <c r="J52">
        <v>33.36</v>
      </c>
      <c r="K52">
        <v>984120</v>
      </c>
      <c r="L52">
        <v>1348387.83</v>
      </c>
      <c r="M52" t="s">
        <v>210</v>
      </c>
      <c r="N52" s="37">
        <v>44408</v>
      </c>
      <c r="O52">
        <v>41</v>
      </c>
    </row>
    <row r="53" spans="1:15" x14ac:dyDescent="0.2">
      <c r="A53" t="s">
        <v>67</v>
      </c>
      <c r="B53" t="s">
        <v>321</v>
      </c>
      <c r="C53" s="61">
        <v>2181334</v>
      </c>
      <c r="D53" s="61" t="s">
        <v>322</v>
      </c>
      <c r="E53">
        <v>17792</v>
      </c>
      <c r="F53">
        <v>1897694.72</v>
      </c>
      <c r="G53">
        <v>127.1</v>
      </c>
      <c r="H53">
        <v>2261363.2000000002</v>
      </c>
      <c r="I53" t="s">
        <v>210</v>
      </c>
      <c r="J53">
        <v>127.1</v>
      </c>
      <c r="K53">
        <v>2261363.2000000002</v>
      </c>
      <c r="L53">
        <v>1897694.72</v>
      </c>
      <c r="M53" t="s">
        <v>210</v>
      </c>
      <c r="N53" s="37">
        <v>44408</v>
      </c>
      <c r="O53">
        <v>41</v>
      </c>
    </row>
    <row r="54" spans="1:15" x14ac:dyDescent="0.2">
      <c r="A54" t="s">
        <v>67</v>
      </c>
      <c r="B54" t="s">
        <v>323</v>
      </c>
      <c r="C54" s="61">
        <v>2125097</v>
      </c>
      <c r="D54" s="61">
        <v>124765108</v>
      </c>
      <c r="E54">
        <v>82104</v>
      </c>
      <c r="F54">
        <v>1660963.92</v>
      </c>
      <c r="G54">
        <v>30.53</v>
      </c>
      <c r="H54">
        <v>2506635.12</v>
      </c>
      <c r="I54" t="s">
        <v>210</v>
      </c>
      <c r="J54">
        <v>30.53</v>
      </c>
      <c r="K54">
        <v>2506635.12</v>
      </c>
      <c r="L54">
        <v>1660963.92</v>
      </c>
      <c r="M54" t="s">
        <v>210</v>
      </c>
      <c r="N54" s="37">
        <v>44408</v>
      </c>
      <c r="O54">
        <v>41</v>
      </c>
    </row>
    <row r="55" spans="1:15" x14ac:dyDescent="0.2">
      <c r="A55" t="s">
        <v>67</v>
      </c>
      <c r="B55" t="s">
        <v>324</v>
      </c>
      <c r="C55" s="61">
        <v>2124533</v>
      </c>
      <c r="D55" s="61">
        <v>878742204</v>
      </c>
      <c r="E55">
        <v>35702</v>
      </c>
      <c r="F55">
        <v>797582.68</v>
      </c>
      <c r="G55">
        <v>22.84</v>
      </c>
      <c r="H55">
        <v>815433.68</v>
      </c>
      <c r="I55" t="s">
        <v>210</v>
      </c>
      <c r="J55">
        <v>22.84</v>
      </c>
      <c r="K55">
        <v>815433.68</v>
      </c>
      <c r="L55">
        <v>797582.68</v>
      </c>
      <c r="M55" t="s">
        <v>210</v>
      </c>
      <c r="N55" s="37">
        <v>44408</v>
      </c>
      <c r="O55">
        <v>41</v>
      </c>
    </row>
    <row r="56" spans="1:15" x14ac:dyDescent="0.2">
      <c r="A56" t="s">
        <v>67</v>
      </c>
      <c r="B56" t="s">
        <v>325</v>
      </c>
      <c r="C56" s="61">
        <v>2031730</v>
      </c>
      <c r="D56" s="61">
        <v>294821608</v>
      </c>
      <c r="E56">
        <v>289693</v>
      </c>
      <c r="F56">
        <v>2417456.16</v>
      </c>
      <c r="G56">
        <v>11.53</v>
      </c>
      <c r="H56">
        <v>3340160.29</v>
      </c>
      <c r="I56" t="s">
        <v>210</v>
      </c>
      <c r="J56">
        <v>11.53</v>
      </c>
      <c r="K56">
        <v>3340160.29</v>
      </c>
      <c r="L56">
        <v>2417456.16</v>
      </c>
      <c r="M56" t="s">
        <v>210</v>
      </c>
      <c r="N56" s="37">
        <v>44408</v>
      </c>
      <c r="O56">
        <v>43</v>
      </c>
    </row>
    <row r="57" spans="1:15" x14ac:dyDescent="0.2">
      <c r="A57" t="s">
        <v>67</v>
      </c>
      <c r="B57" t="s">
        <v>326</v>
      </c>
      <c r="C57" s="61" t="s">
        <v>327</v>
      </c>
      <c r="D57" s="61" t="s">
        <v>328</v>
      </c>
      <c r="E57">
        <v>130349</v>
      </c>
      <c r="F57">
        <v>1551553.12</v>
      </c>
      <c r="G57">
        <v>12.087709</v>
      </c>
      <c r="H57">
        <v>1575620.77</v>
      </c>
      <c r="I57" t="s">
        <v>210</v>
      </c>
      <c r="J57">
        <v>8.6940000000000008</v>
      </c>
      <c r="K57">
        <v>1133254.21</v>
      </c>
      <c r="L57">
        <v>1196155.3500000001</v>
      </c>
      <c r="M57" t="s">
        <v>275</v>
      </c>
      <c r="N57" s="37">
        <v>44408</v>
      </c>
      <c r="O57">
        <v>41</v>
      </c>
    </row>
    <row r="58" spans="1:15" x14ac:dyDescent="0.2">
      <c r="A58" t="s">
        <v>67</v>
      </c>
      <c r="B58" t="s">
        <v>329</v>
      </c>
      <c r="C58" s="61" t="s">
        <v>275</v>
      </c>
      <c r="D58" s="61" t="s">
        <v>275</v>
      </c>
      <c r="E58">
        <v>27.83</v>
      </c>
      <c r="F58">
        <v>39.4</v>
      </c>
      <c r="G58">
        <v>1.3903509999999999</v>
      </c>
      <c r="H58">
        <v>38.69</v>
      </c>
      <c r="I58" t="s">
        <v>210</v>
      </c>
      <c r="J58">
        <v>1</v>
      </c>
      <c r="K58">
        <v>27.83</v>
      </c>
      <c r="L58">
        <v>27.83</v>
      </c>
      <c r="M58" t="s">
        <v>275</v>
      </c>
      <c r="N58" s="37">
        <v>44408</v>
      </c>
      <c r="O58" t="s">
        <v>330</v>
      </c>
    </row>
    <row r="59" spans="1:15" x14ac:dyDescent="0.2">
      <c r="A59" t="s">
        <v>67</v>
      </c>
      <c r="B59" t="s">
        <v>331</v>
      </c>
      <c r="C59" s="61" t="s">
        <v>318</v>
      </c>
      <c r="D59" s="61" t="s">
        <v>318</v>
      </c>
      <c r="E59">
        <v>358.46</v>
      </c>
      <c r="F59">
        <v>290.42</v>
      </c>
      <c r="G59">
        <v>0.80105700000000002</v>
      </c>
      <c r="H59">
        <v>287.14999999999998</v>
      </c>
      <c r="I59" t="s">
        <v>210</v>
      </c>
      <c r="J59">
        <v>1</v>
      </c>
      <c r="K59">
        <v>358.46</v>
      </c>
      <c r="L59">
        <v>358.46</v>
      </c>
      <c r="M59" t="s">
        <v>318</v>
      </c>
      <c r="N59" s="37">
        <v>44408</v>
      </c>
      <c r="O59" t="s">
        <v>330</v>
      </c>
    </row>
    <row r="60" spans="1:15" x14ac:dyDescent="0.2">
      <c r="A60" t="s">
        <v>67</v>
      </c>
      <c r="B60" t="s">
        <v>332</v>
      </c>
      <c r="C60" s="61" t="s">
        <v>220</v>
      </c>
      <c r="D60" s="61" t="s">
        <v>220</v>
      </c>
      <c r="E60">
        <v>17.28</v>
      </c>
      <c r="F60">
        <v>13.29</v>
      </c>
      <c r="G60">
        <v>0.73504999999999998</v>
      </c>
      <c r="H60">
        <v>12.7</v>
      </c>
      <c r="I60" t="s">
        <v>210</v>
      </c>
      <c r="J60">
        <v>1</v>
      </c>
      <c r="K60">
        <v>17.28</v>
      </c>
      <c r="L60">
        <v>17.28</v>
      </c>
      <c r="M60" t="s">
        <v>220</v>
      </c>
      <c r="N60" s="37">
        <v>44408</v>
      </c>
      <c r="O60" t="s">
        <v>330</v>
      </c>
    </row>
    <row r="61" spans="1:15" x14ac:dyDescent="0.2">
      <c r="A61" t="s">
        <v>67</v>
      </c>
      <c r="B61" t="s">
        <v>333</v>
      </c>
      <c r="C61" s="61" t="s">
        <v>334</v>
      </c>
      <c r="D61" s="61" t="s">
        <v>334</v>
      </c>
      <c r="E61">
        <v>2257934.16</v>
      </c>
      <c r="F61">
        <v>2257934.16</v>
      </c>
      <c r="G61">
        <v>100</v>
      </c>
      <c r="H61">
        <v>2257934.16</v>
      </c>
      <c r="I61" t="s">
        <v>210</v>
      </c>
      <c r="J61">
        <v>100</v>
      </c>
      <c r="K61">
        <v>2257934.16</v>
      </c>
      <c r="L61">
        <v>2257934.16</v>
      </c>
      <c r="M61" t="s">
        <v>210</v>
      </c>
      <c r="N61" s="37">
        <v>44408</v>
      </c>
      <c r="O61" t="s">
        <v>335</v>
      </c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0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336</v>
      </c>
      <c r="B2" s="64">
        <v>2775135</v>
      </c>
      <c r="C2" s="63">
        <v>0</v>
      </c>
      <c r="D2" s="64">
        <v>803054204</v>
      </c>
      <c r="E2" s="63">
        <v>1.7337020000000001</v>
      </c>
      <c r="F2" s="65">
        <v>43984</v>
      </c>
      <c r="G2" s="63" t="s">
        <v>67</v>
      </c>
      <c r="H2" s="63" t="s">
        <v>337</v>
      </c>
      <c r="I2" s="63">
        <v>11024</v>
      </c>
      <c r="J2" s="63">
        <v>0</v>
      </c>
      <c r="K2" s="63">
        <v>0</v>
      </c>
      <c r="L2" s="63">
        <v>0</v>
      </c>
      <c r="M2" s="63">
        <v>0</v>
      </c>
      <c r="N2" s="63" t="s">
        <v>210</v>
      </c>
      <c r="O2" s="63">
        <v>425</v>
      </c>
      <c r="P2" s="63" t="s">
        <v>338</v>
      </c>
    </row>
    <row r="3" spans="1:16" x14ac:dyDescent="0.2">
      <c r="A3" s="63" t="s">
        <v>339</v>
      </c>
      <c r="B3" s="64" t="s">
        <v>228</v>
      </c>
      <c r="C3" s="63">
        <v>0</v>
      </c>
      <c r="D3" s="64" t="s">
        <v>229</v>
      </c>
      <c r="E3" s="63">
        <v>0.185</v>
      </c>
      <c r="F3" s="65">
        <v>44301</v>
      </c>
      <c r="G3" s="63" t="s">
        <v>67</v>
      </c>
      <c r="H3" s="63" t="s">
        <v>337</v>
      </c>
      <c r="I3" s="63">
        <v>235000</v>
      </c>
      <c r="J3" s="63">
        <v>0</v>
      </c>
      <c r="K3" s="63">
        <v>0</v>
      </c>
      <c r="L3" s="63">
        <v>0</v>
      </c>
      <c r="M3" s="63">
        <v>0</v>
      </c>
      <c r="N3" s="63" t="s">
        <v>210</v>
      </c>
      <c r="O3" s="63">
        <v>108</v>
      </c>
      <c r="P3" s="63" t="s">
        <v>338</v>
      </c>
    </row>
    <row r="4" spans="1:16" x14ac:dyDescent="0.2">
      <c r="A4" s="63" t="s">
        <v>340</v>
      </c>
      <c r="B4" s="64">
        <v>2159762</v>
      </c>
      <c r="C4" s="63">
        <v>0</v>
      </c>
      <c r="D4" s="64">
        <v>225401108</v>
      </c>
      <c r="E4" s="63">
        <v>5.4987000000000001E-2</v>
      </c>
      <c r="F4" s="65">
        <v>44368</v>
      </c>
      <c r="G4" s="63" t="s">
        <v>67</v>
      </c>
      <c r="H4" s="63" t="s">
        <v>337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210</v>
      </c>
      <c r="O4" s="63">
        <v>41</v>
      </c>
      <c r="P4" s="63" t="s">
        <v>338</v>
      </c>
    </row>
    <row r="5" spans="1:16" x14ac:dyDescent="0.2">
      <c r="A5" s="63" t="s">
        <v>341</v>
      </c>
      <c r="B5" s="64">
        <v>4741844</v>
      </c>
      <c r="C5" s="63">
        <v>0</v>
      </c>
      <c r="D5" s="64">
        <v>474184900</v>
      </c>
      <c r="E5" s="63">
        <v>1.25</v>
      </c>
      <c r="F5" s="65">
        <v>43587</v>
      </c>
      <c r="G5" s="63" t="s">
        <v>67</v>
      </c>
      <c r="H5" s="63" t="s">
        <v>337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233</v>
      </c>
      <c r="O5" s="63">
        <v>822</v>
      </c>
      <c r="P5" s="63" t="s">
        <v>338</v>
      </c>
    </row>
    <row r="6" spans="1:16" x14ac:dyDescent="0.2">
      <c r="A6" s="63" t="s">
        <v>341</v>
      </c>
      <c r="B6" s="64">
        <v>4741844</v>
      </c>
      <c r="C6" s="63">
        <v>0</v>
      </c>
      <c r="D6" s="64">
        <v>474184900</v>
      </c>
      <c r="E6" s="63">
        <v>1.3</v>
      </c>
      <c r="F6" s="65">
        <v>43985</v>
      </c>
      <c r="G6" s="63" t="s">
        <v>67</v>
      </c>
      <c r="H6" s="63" t="s">
        <v>337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233</v>
      </c>
      <c r="O6" s="63">
        <v>424</v>
      </c>
      <c r="P6" s="63" t="s">
        <v>338</v>
      </c>
    </row>
    <row r="7" spans="1:16" x14ac:dyDescent="0.2">
      <c r="A7" s="63" t="s">
        <v>341</v>
      </c>
      <c r="B7" s="64">
        <v>4741844</v>
      </c>
      <c r="C7" s="63">
        <v>0</v>
      </c>
      <c r="D7" s="64">
        <v>474184900</v>
      </c>
      <c r="E7" s="63">
        <v>1.4</v>
      </c>
      <c r="F7" s="65">
        <v>44314</v>
      </c>
      <c r="G7" s="63" t="s">
        <v>67</v>
      </c>
      <c r="H7" s="63" t="s">
        <v>337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233</v>
      </c>
      <c r="O7" s="63">
        <v>95</v>
      </c>
      <c r="P7" s="63" t="s">
        <v>338</v>
      </c>
    </row>
    <row r="8" spans="1:16" x14ac:dyDescent="0.2">
      <c r="A8" s="63" t="s">
        <v>342</v>
      </c>
      <c r="B8" s="64">
        <v>5889505</v>
      </c>
      <c r="C8" s="63">
        <v>0</v>
      </c>
      <c r="D8" s="64">
        <v>588950907</v>
      </c>
      <c r="E8" s="63">
        <v>0.22</v>
      </c>
      <c r="F8" s="65">
        <v>44257</v>
      </c>
      <c r="G8" s="63" t="s">
        <v>67</v>
      </c>
      <c r="H8" s="63" t="s">
        <v>337</v>
      </c>
      <c r="I8" s="63">
        <v>105988</v>
      </c>
      <c r="J8" s="63">
        <v>0</v>
      </c>
      <c r="K8" s="63">
        <v>0</v>
      </c>
      <c r="L8" s="63">
        <v>0</v>
      </c>
      <c r="M8" s="63">
        <v>0</v>
      </c>
      <c r="N8" s="63" t="s">
        <v>233</v>
      </c>
      <c r="O8" s="63">
        <v>152</v>
      </c>
      <c r="P8" s="63" t="s">
        <v>338</v>
      </c>
    </row>
    <row r="9" spans="1:16" x14ac:dyDescent="0.2">
      <c r="A9" s="63" t="s">
        <v>342</v>
      </c>
      <c r="B9" s="64">
        <v>5889505</v>
      </c>
      <c r="C9" s="63">
        <v>0</v>
      </c>
      <c r="D9" s="64">
        <v>588950907</v>
      </c>
      <c r="E9" s="63">
        <v>0.27</v>
      </c>
      <c r="F9" s="65">
        <v>43522</v>
      </c>
      <c r="G9" s="63" t="s">
        <v>67</v>
      </c>
      <c r="H9" s="63" t="s">
        <v>337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233</v>
      </c>
      <c r="O9" s="63">
        <v>887</v>
      </c>
      <c r="P9" s="63" t="s">
        <v>338</v>
      </c>
    </row>
    <row r="10" spans="1:16" x14ac:dyDescent="0.2">
      <c r="A10" s="63" t="s">
        <v>342</v>
      </c>
      <c r="B10" s="64">
        <v>5889505</v>
      </c>
      <c r="C10" s="63">
        <v>0</v>
      </c>
      <c r="D10" s="64">
        <v>588950907</v>
      </c>
      <c r="E10" s="63">
        <v>0.27</v>
      </c>
      <c r="F10" s="65">
        <v>43886</v>
      </c>
      <c r="G10" s="63" t="s">
        <v>67</v>
      </c>
      <c r="H10" s="63" t="s">
        <v>337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233</v>
      </c>
      <c r="O10" s="63">
        <v>523</v>
      </c>
      <c r="P10" s="63" t="s">
        <v>338</v>
      </c>
    </row>
    <row r="11" spans="1:16" x14ac:dyDescent="0.2">
      <c r="A11" s="63" t="s">
        <v>343</v>
      </c>
      <c r="B11" s="64">
        <v>2430025</v>
      </c>
      <c r="C11" s="63">
        <v>0</v>
      </c>
      <c r="D11" s="64">
        <v>861012102</v>
      </c>
      <c r="E11" s="63">
        <v>0.06</v>
      </c>
      <c r="F11" s="65">
        <v>43641</v>
      </c>
      <c r="G11" s="63" t="s">
        <v>67</v>
      </c>
      <c r="H11" s="63" t="s">
        <v>337</v>
      </c>
      <c r="I11" s="63">
        <v>113114</v>
      </c>
      <c r="J11" s="63">
        <v>0</v>
      </c>
      <c r="K11" s="63">
        <v>0</v>
      </c>
      <c r="L11" s="63">
        <v>0</v>
      </c>
      <c r="M11" s="63">
        <v>0</v>
      </c>
      <c r="N11" s="63" t="s">
        <v>210</v>
      </c>
      <c r="O11" s="63">
        <v>768</v>
      </c>
      <c r="P11" s="63" t="s">
        <v>338</v>
      </c>
    </row>
    <row r="12" spans="1:16" x14ac:dyDescent="0.2">
      <c r="A12" s="63" t="s">
        <v>343</v>
      </c>
      <c r="B12" s="64">
        <v>2430025</v>
      </c>
      <c r="C12" s="63">
        <v>0</v>
      </c>
      <c r="D12" s="64">
        <v>861012102</v>
      </c>
      <c r="E12" s="63">
        <v>0.06</v>
      </c>
      <c r="F12" s="65">
        <v>44376</v>
      </c>
      <c r="G12" s="63" t="s">
        <v>67</v>
      </c>
      <c r="H12" s="63" t="s">
        <v>337</v>
      </c>
      <c r="I12" s="63">
        <v>113114</v>
      </c>
      <c r="J12" s="63">
        <v>0</v>
      </c>
      <c r="K12" s="63">
        <v>0</v>
      </c>
      <c r="L12" s="63">
        <v>0</v>
      </c>
      <c r="M12" s="63">
        <v>0</v>
      </c>
      <c r="N12" s="63" t="s">
        <v>210</v>
      </c>
      <c r="O12" s="63">
        <v>33</v>
      </c>
      <c r="P12" s="63" t="s">
        <v>338</v>
      </c>
    </row>
    <row r="13" spans="1:16" x14ac:dyDescent="0.2">
      <c r="A13" s="63" t="s">
        <v>343</v>
      </c>
      <c r="B13" s="64">
        <v>2430025</v>
      </c>
      <c r="C13" s="63">
        <v>0</v>
      </c>
      <c r="D13" s="64">
        <v>861012102</v>
      </c>
      <c r="E13" s="63">
        <v>4.2000000000000003E-2</v>
      </c>
      <c r="F13" s="65">
        <v>44187</v>
      </c>
      <c r="G13" s="63" t="s">
        <v>67</v>
      </c>
      <c r="H13" s="63" t="s">
        <v>337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210</v>
      </c>
      <c r="O13" s="63">
        <v>222</v>
      </c>
      <c r="P13" s="63" t="s">
        <v>338</v>
      </c>
    </row>
    <row r="14" spans="1:16" x14ac:dyDescent="0.2">
      <c r="A14" s="63" t="s">
        <v>343</v>
      </c>
      <c r="B14" s="64">
        <v>2430025</v>
      </c>
      <c r="C14" s="63">
        <v>0</v>
      </c>
      <c r="D14" s="64">
        <v>861012102</v>
      </c>
      <c r="E14" s="63">
        <v>4.2000000000000003E-2</v>
      </c>
      <c r="F14" s="65">
        <v>44285</v>
      </c>
      <c r="G14" s="63" t="s">
        <v>67</v>
      </c>
      <c r="H14" s="63" t="s">
        <v>337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210</v>
      </c>
      <c r="O14" s="63">
        <v>124</v>
      </c>
      <c r="P14" s="63" t="s">
        <v>338</v>
      </c>
    </row>
    <row r="15" spans="1:16" x14ac:dyDescent="0.2">
      <c r="A15" s="63" t="s">
        <v>336</v>
      </c>
      <c r="B15" s="64">
        <v>2775135</v>
      </c>
      <c r="C15" s="63">
        <v>0</v>
      </c>
      <c r="D15" s="64">
        <v>803054204</v>
      </c>
      <c r="E15" s="63">
        <v>1.6742699999999999</v>
      </c>
      <c r="F15" s="65">
        <v>43613</v>
      </c>
      <c r="G15" s="63" t="s">
        <v>67</v>
      </c>
      <c r="H15" s="63" t="s">
        <v>337</v>
      </c>
      <c r="I15" s="63">
        <v>11024</v>
      </c>
      <c r="J15" s="63">
        <v>0</v>
      </c>
      <c r="K15" s="63">
        <v>0</v>
      </c>
      <c r="L15" s="63">
        <v>0</v>
      </c>
      <c r="M15" s="63">
        <v>0</v>
      </c>
      <c r="N15" s="63" t="s">
        <v>210</v>
      </c>
      <c r="O15" s="63">
        <v>796</v>
      </c>
      <c r="P15" s="63" t="s">
        <v>338</v>
      </c>
    </row>
    <row r="16" spans="1:16" x14ac:dyDescent="0.2">
      <c r="A16" s="63" t="s">
        <v>344</v>
      </c>
      <c r="B16" s="64" t="s">
        <v>235</v>
      </c>
      <c r="C16" s="63">
        <v>1377</v>
      </c>
      <c r="D16" s="64" t="s">
        <v>236</v>
      </c>
      <c r="E16" s="63">
        <v>0.51</v>
      </c>
      <c r="F16" s="65">
        <v>44421</v>
      </c>
      <c r="G16" s="63" t="s">
        <v>67</v>
      </c>
      <c r="H16" s="63" t="s">
        <v>337</v>
      </c>
      <c r="I16" s="63">
        <v>2700</v>
      </c>
      <c r="J16" s="63">
        <v>1377</v>
      </c>
      <c r="K16" s="63">
        <v>1377</v>
      </c>
      <c r="L16" s="63">
        <v>0</v>
      </c>
      <c r="M16" s="63">
        <v>0</v>
      </c>
      <c r="N16" s="63" t="s">
        <v>210</v>
      </c>
      <c r="O16" s="63">
        <v>0</v>
      </c>
      <c r="P16" s="63" t="s">
        <v>338</v>
      </c>
    </row>
    <row r="17" spans="1:16" x14ac:dyDescent="0.2">
      <c r="A17" s="63" t="s">
        <v>336</v>
      </c>
      <c r="B17" s="64">
        <v>2775135</v>
      </c>
      <c r="C17" s="63">
        <v>0</v>
      </c>
      <c r="D17" s="64">
        <v>803054204</v>
      </c>
      <c r="E17" s="63">
        <v>2.2598859999999998</v>
      </c>
      <c r="F17" s="65">
        <v>44341</v>
      </c>
      <c r="G17" s="63" t="s">
        <v>67</v>
      </c>
      <c r="H17" s="63" t="s">
        <v>337</v>
      </c>
      <c r="I17" s="63">
        <v>11024</v>
      </c>
      <c r="J17" s="63">
        <v>0</v>
      </c>
      <c r="K17" s="63">
        <v>0</v>
      </c>
      <c r="L17" s="63">
        <v>0</v>
      </c>
      <c r="M17" s="63">
        <v>0</v>
      </c>
      <c r="N17" s="63" t="s">
        <v>210</v>
      </c>
      <c r="O17" s="63">
        <v>68</v>
      </c>
      <c r="P17" s="63" t="s">
        <v>338</v>
      </c>
    </row>
    <row r="18" spans="1:16" x14ac:dyDescent="0.2">
      <c r="A18" s="63" t="s">
        <v>345</v>
      </c>
      <c r="B18" s="64">
        <v>7124594</v>
      </c>
      <c r="C18" s="63">
        <v>0</v>
      </c>
      <c r="D18" s="64">
        <v>712459908</v>
      </c>
      <c r="E18" s="63">
        <v>6.4</v>
      </c>
      <c r="F18" s="65">
        <v>43951</v>
      </c>
      <c r="G18" s="63" t="s">
        <v>67</v>
      </c>
      <c r="H18" s="63" t="s">
        <v>337</v>
      </c>
      <c r="I18" s="63">
        <v>7989</v>
      </c>
      <c r="J18" s="63">
        <v>0</v>
      </c>
      <c r="K18" s="63">
        <v>0</v>
      </c>
      <c r="L18" s="63">
        <v>0</v>
      </c>
      <c r="M18" s="63">
        <v>0</v>
      </c>
      <c r="N18" s="63" t="s">
        <v>271</v>
      </c>
      <c r="O18" s="63">
        <v>458</v>
      </c>
      <c r="P18" s="63" t="s">
        <v>338</v>
      </c>
    </row>
    <row r="19" spans="1:16" x14ac:dyDescent="0.2">
      <c r="A19" s="69" t="s">
        <v>345</v>
      </c>
      <c r="B19" s="70">
        <v>7124594</v>
      </c>
      <c r="C19" s="69">
        <v>0</v>
      </c>
      <c r="D19" s="70">
        <v>712459908</v>
      </c>
      <c r="E19" s="69">
        <v>6.4</v>
      </c>
      <c r="F19" s="71">
        <v>44322</v>
      </c>
      <c r="G19" s="69" t="s">
        <v>67</v>
      </c>
      <c r="H19" s="69" t="s">
        <v>337</v>
      </c>
      <c r="I19" s="69">
        <v>7989</v>
      </c>
      <c r="J19" s="69">
        <v>0</v>
      </c>
      <c r="K19" s="69">
        <v>0</v>
      </c>
      <c r="L19" s="69">
        <v>0</v>
      </c>
      <c r="M19" s="69">
        <v>0</v>
      </c>
      <c r="N19" s="69" t="s">
        <v>271</v>
      </c>
      <c r="O19" s="69">
        <v>87</v>
      </c>
      <c r="P19" s="69" t="s">
        <v>338</v>
      </c>
    </row>
    <row r="20" spans="1:16" x14ac:dyDescent="0.2">
      <c r="A20" s="63" t="s">
        <v>346</v>
      </c>
      <c r="B20" s="64">
        <v>7333378</v>
      </c>
      <c r="C20" s="63">
        <v>0</v>
      </c>
      <c r="D20" s="64">
        <v>733337901</v>
      </c>
      <c r="E20" s="63">
        <v>1.375</v>
      </c>
      <c r="F20" s="65">
        <v>43956</v>
      </c>
      <c r="G20" s="63" t="s">
        <v>67</v>
      </c>
      <c r="H20" s="63" t="s">
        <v>337</v>
      </c>
      <c r="I20" s="63">
        <v>8487</v>
      </c>
      <c r="J20" s="63">
        <v>0</v>
      </c>
      <c r="K20" s="63">
        <v>0</v>
      </c>
      <c r="L20" s="63">
        <v>0</v>
      </c>
      <c r="M20" s="63">
        <v>0</v>
      </c>
      <c r="N20" s="63" t="s">
        <v>271</v>
      </c>
      <c r="O20" s="63">
        <v>453</v>
      </c>
      <c r="P20" s="63" t="s">
        <v>338</v>
      </c>
    </row>
    <row r="21" spans="1:16" x14ac:dyDescent="0.2">
      <c r="A21" s="63" t="s">
        <v>346</v>
      </c>
      <c r="B21" s="64">
        <v>7333378</v>
      </c>
      <c r="C21" s="63">
        <v>0</v>
      </c>
      <c r="D21" s="64">
        <v>733337901</v>
      </c>
      <c r="E21" s="63">
        <v>1.5</v>
      </c>
      <c r="F21" s="65">
        <v>44328</v>
      </c>
      <c r="G21" s="63" t="s">
        <v>67</v>
      </c>
      <c r="H21" s="63" t="s">
        <v>337</v>
      </c>
      <c r="I21" s="63">
        <v>8487</v>
      </c>
      <c r="J21" s="63">
        <v>0</v>
      </c>
      <c r="K21" s="63">
        <v>0</v>
      </c>
      <c r="L21" s="63">
        <v>0</v>
      </c>
      <c r="M21" s="63">
        <v>0</v>
      </c>
      <c r="N21" s="63" t="s">
        <v>271</v>
      </c>
      <c r="O21" s="63">
        <v>81</v>
      </c>
      <c r="P21" s="63" t="s">
        <v>338</v>
      </c>
    </row>
    <row r="22" spans="1:16" x14ac:dyDescent="0.2">
      <c r="A22" s="67" t="s">
        <v>347</v>
      </c>
      <c r="B22" s="68" t="s">
        <v>286</v>
      </c>
      <c r="C22" s="67">
        <v>0</v>
      </c>
      <c r="D22" s="68" t="s">
        <v>287</v>
      </c>
      <c r="E22" s="67">
        <v>0.74401799999999996</v>
      </c>
      <c r="F22" s="72">
        <v>43728</v>
      </c>
      <c r="G22" s="67" t="s">
        <v>67</v>
      </c>
      <c r="H22" s="67" t="s">
        <v>337</v>
      </c>
      <c r="I22" s="67">
        <v>34090</v>
      </c>
      <c r="J22" s="67">
        <v>0</v>
      </c>
      <c r="K22" s="67">
        <v>0</v>
      </c>
      <c r="L22" s="67">
        <v>0</v>
      </c>
      <c r="M22" s="67">
        <v>0</v>
      </c>
      <c r="N22" s="67" t="s">
        <v>210</v>
      </c>
      <c r="O22" s="67">
        <v>681</v>
      </c>
      <c r="P22" s="67" t="s">
        <v>338</v>
      </c>
    </row>
    <row r="23" spans="1:16" x14ac:dyDescent="0.2">
      <c r="A23" s="67" t="s">
        <v>348</v>
      </c>
      <c r="B23" s="68" t="s">
        <v>277</v>
      </c>
      <c r="C23" s="67">
        <v>0</v>
      </c>
      <c r="D23" s="68" t="s">
        <v>278</v>
      </c>
      <c r="E23" s="67">
        <v>0.9</v>
      </c>
      <c r="F23" s="72">
        <v>43612</v>
      </c>
      <c r="G23" s="67" t="s">
        <v>67</v>
      </c>
      <c r="H23" s="67" t="s">
        <v>337</v>
      </c>
      <c r="I23" s="67">
        <v>29538</v>
      </c>
      <c r="J23" s="67">
        <v>0</v>
      </c>
      <c r="K23" s="67">
        <v>0</v>
      </c>
      <c r="L23" s="67">
        <v>0</v>
      </c>
      <c r="M23" s="67">
        <v>0</v>
      </c>
      <c r="N23" s="67" t="s">
        <v>233</v>
      </c>
      <c r="O23" s="67">
        <v>797</v>
      </c>
      <c r="P23" s="67" t="s">
        <v>338</v>
      </c>
    </row>
    <row r="24" spans="1:16" x14ac:dyDescent="0.2">
      <c r="A24" s="67" t="s">
        <v>348</v>
      </c>
      <c r="B24" s="68" t="s">
        <v>277</v>
      </c>
      <c r="C24" s="67">
        <v>0</v>
      </c>
      <c r="D24" s="68" t="s">
        <v>278</v>
      </c>
      <c r="E24" s="67">
        <v>0.95</v>
      </c>
      <c r="F24" s="72">
        <v>44004</v>
      </c>
      <c r="G24" s="67" t="s">
        <v>67</v>
      </c>
      <c r="H24" s="67" t="s">
        <v>337</v>
      </c>
      <c r="I24" s="67">
        <v>29538</v>
      </c>
      <c r="J24" s="67">
        <v>0</v>
      </c>
      <c r="K24" s="67">
        <v>0</v>
      </c>
      <c r="L24" s="67">
        <v>0</v>
      </c>
      <c r="M24" s="67">
        <v>0</v>
      </c>
      <c r="N24" s="67" t="s">
        <v>233</v>
      </c>
      <c r="O24" s="67">
        <v>405</v>
      </c>
      <c r="P24" s="67" t="s">
        <v>338</v>
      </c>
    </row>
    <row r="25" spans="1:16" x14ac:dyDescent="0.2">
      <c r="A25" s="67" t="s">
        <v>348</v>
      </c>
      <c r="B25" s="68" t="s">
        <v>277</v>
      </c>
      <c r="C25" s="67">
        <v>0</v>
      </c>
      <c r="D25" s="68" t="s">
        <v>278</v>
      </c>
      <c r="E25" s="67">
        <v>0.97</v>
      </c>
      <c r="F25" s="72">
        <v>44326</v>
      </c>
      <c r="G25" s="67" t="s">
        <v>67</v>
      </c>
      <c r="H25" s="67" t="s">
        <v>337</v>
      </c>
      <c r="I25" s="67">
        <v>29538</v>
      </c>
      <c r="J25" s="67">
        <v>0</v>
      </c>
      <c r="K25" s="67">
        <v>0</v>
      </c>
      <c r="L25" s="67">
        <v>0</v>
      </c>
      <c r="M25" s="67">
        <v>0</v>
      </c>
      <c r="N25" s="67" t="s">
        <v>233</v>
      </c>
      <c r="O25" s="67">
        <v>83</v>
      </c>
      <c r="P25" s="67" t="s">
        <v>338</v>
      </c>
    </row>
    <row r="26" spans="1:16" x14ac:dyDescent="0.2">
      <c r="A26" s="67" t="s">
        <v>349</v>
      </c>
      <c r="B26" s="64" t="s">
        <v>269</v>
      </c>
      <c r="C26" s="67">
        <v>0</v>
      </c>
      <c r="D26" s="68" t="s">
        <v>270</v>
      </c>
      <c r="E26" s="67">
        <v>0.64</v>
      </c>
      <c r="F26" s="72">
        <v>44306</v>
      </c>
      <c r="G26" s="67" t="s">
        <v>67</v>
      </c>
      <c r="H26" s="67" t="s">
        <v>337</v>
      </c>
      <c r="I26" s="67">
        <v>31384</v>
      </c>
      <c r="J26" s="67">
        <v>0</v>
      </c>
      <c r="K26" s="67">
        <v>0</v>
      </c>
      <c r="L26" s="67">
        <v>0</v>
      </c>
      <c r="M26" s="67">
        <v>0</v>
      </c>
      <c r="N26" s="67" t="s">
        <v>271</v>
      </c>
      <c r="O26" s="67">
        <v>103</v>
      </c>
      <c r="P26" s="67" t="s">
        <v>338</v>
      </c>
    </row>
    <row r="27" spans="1:16" x14ac:dyDescent="0.2">
      <c r="A27" s="67" t="s">
        <v>349</v>
      </c>
      <c r="B27" s="66" t="s">
        <v>269</v>
      </c>
      <c r="C27" s="67">
        <v>0</v>
      </c>
      <c r="D27" s="68" t="s">
        <v>270</v>
      </c>
      <c r="E27" s="67">
        <v>0.375</v>
      </c>
      <c r="F27" s="72">
        <v>43976</v>
      </c>
      <c r="G27" s="67" t="s">
        <v>67</v>
      </c>
      <c r="H27" s="67" t="s">
        <v>337</v>
      </c>
      <c r="I27" s="67">
        <v>31384</v>
      </c>
      <c r="J27" s="67">
        <v>0</v>
      </c>
      <c r="K27" s="67">
        <v>0</v>
      </c>
      <c r="L27" s="67">
        <v>0</v>
      </c>
      <c r="M27" s="67">
        <v>0</v>
      </c>
      <c r="N27" s="67" t="s">
        <v>271</v>
      </c>
      <c r="O27" s="67">
        <v>433</v>
      </c>
      <c r="P27" s="67" t="s">
        <v>338</v>
      </c>
    </row>
    <row r="28" spans="1:16" x14ac:dyDescent="0.2">
      <c r="A28" s="63" t="s">
        <v>349</v>
      </c>
      <c r="B28" s="64" t="s">
        <v>269</v>
      </c>
      <c r="C28" s="63">
        <v>0</v>
      </c>
      <c r="D28" s="64" t="s">
        <v>270</v>
      </c>
      <c r="E28" s="63">
        <v>0.375</v>
      </c>
      <c r="F28" s="63">
        <v>44141</v>
      </c>
      <c r="G28" s="63" t="s">
        <v>67</v>
      </c>
      <c r="H28" s="63" t="s">
        <v>337</v>
      </c>
      <c r="I28" s="63">
        <v>31384</v>
      </c>
      <c r="J28" s="63">
        <v>0</v>
      </c>
      <c r="K28" s="63">
        <v>0</v>
      </c>
      <c r="L28" s="63">
        <v>0</v>
      </c>
      <c r="M28" s="63">
        <v>0</v>
      </c>
      <c r="N28" s="63" t="s">
        <v>271</v>
      </c>
      <c r="O28" s="63">
        <v>268</v>
      </c>
      <c r="P28" s="63" t="s">
        <v>338</v>
      </c>
    </row>
    <row r="29" spans="1:16" x14ac:dyDescent="0.2">
      <c r="A29" s="63" t="s">
        <v>350</v>
      </c>
      <c r="B29" s="64" t="s">
        <v>334</v>
      </c>
      <c r="C29" s="63">
        <v>0.02</v>
      </c>
      <c r="D29" s="64" t="s">
        <v>334</v>
      </c>
      <c r="E29" s="63">
        <v>4.4538000000000001E-2</v>
      </c>
      <c r="F29" s="63">
        <v>44409</v>
      </c>
      <c r="G29" s="63" t="s">
        <v>67</v>
      </c>
      <c r="H29" s="63" t="s">
        <v>351</v>
      </c>
      <c r="I29" s="63">
        <v>7094.4</v>
      </c>
      <c r="J29" s="63">
        <v>0.02</v>
      </c>
      <c r="K29" s="63">
        <v>0.02</v>
      </c>
      <c r="L29" s="63">
        <v>0</v>
      </c>
      <c r="M29" s="63">
        <v>0</v>
      </c>
      <c r="N29" s="63" t="s">
        <v>210</v>
      </c>
      <c r="O29" s="63">
        <v>0</v>
      </c>
      <c r="P29" s="63" t="s">
        <v>338</v>
      </c>
    </row>
    <row r="30" spans="1:16" x14ac:dyDescent="0.2">
      <c r="A30" s="63" t="s">
        <v>350</v>
      </c>
      <c r="B30" s="64" t="s">
        <v>334</v>
      </c>
      <c r="C30" s="63">
        <v>88.94</v>
      </c>
      <c r="D30" s="64" t="s">
        <v>334</v>
      </c>
      <c r="E30" s="63">
        <v>4.41E-2</v>
      </c>
      <c r="F30" s="63">
        <v>44409</v>
      </c>
      <c r="G30" s="63" t="s">
        <v>67</v>
      </c>
      <c r="H30" s="63" t="s">
        <v>351</v>
      </c>
      <c r="I30" s="63">
        <v>2250744.36</v>
      </c>
      <c r="J30" s="63">
        <v>88.94</v>
      </c>
      <c r="K30" s="63">
        <v>88.94</v>
      </c>
      <c r="L30" s="63">
        <v>0</v>
      </c>
      <c r="M30" s="63">
        <v>0</v>
      </c>
      <c r="N30" s="63" t="s">
        <v>210</v>
      </c>
      <c r="O30" s="63">
        <v>0</v>
      </c>
      <c r="P30" s="63" t="s">
        <v>338</v>
      </c>
    </row>
  </sheetData>
  <conditionalFormatting sqref="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>
      <selection activeCell="B2" sqref="B2:G105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83721287.530000001</v>
      </c>
      <c r="D3" s="58">
        <v>5248237.0599999996</v>
      </c>
      <c r="E3" s="58">
        <v>4612065.5199999996</v>
      </c>
      <c r="F3" s="58">
        <v>636171.54</v>
      </c>
      <c r="G3" s="58">
        <v>84357459.069999993</v>
      </c>
      <c r="H3" s="16"/>
    </row>
    <row r="4" spans="1:12" x14ac:dyDescent="0.2">
      <c r="A4" s="16" t="s">
        <v>22</v>
      </c>
      <c r="B4" s="59" t="s">
        <v>109</v>
      </c>
      <c r="C4" s="58">
        <v>1999950.2</v>
      </c>
      <c r="D4" s="58">
        <v>359516.4</v>
      </c>
      <c r="E4" s="58">
        <v>101532.44</v>
      </c>
      <c r="F4" s="58">
        <v>257983.96</v>
      </c>
      <c r="G4" s="58">
        <v>2257934.16</v>
      </c>
      <c r="H4" s="16"/>
    </row>
    <row r="5" spans="1:12" x14ac:dyDescent="0.2">
      <c r="A5" s="16" t="s">
        <v>22</v>
      </c>
      <c r="B5" s="59" t="s">
        <v>206</v>
      </c>
      <c r="C5" s="58">
        <v>71348.17</v>
      </c>
      <c r="D5" s="58">
        <v>3566681.49</v>
      </c>
      <c r="E5" s="58">
        <v>3637686.55</v>
      </c>
      <c r="F5" s="58">
        <v>-71005.06</v>
      </c>
      <c r="G5" s="58">
        <v>343.11</v>
      </c>
      <c r="H5" s="16"/>
    </row>
    <row r="6" spans="1:12" x14ac:dyDescent="0.2">
      <c r="A6" s="16" t="s">
        <v>22</v>
      </c>
      <c r="B6" s="59" t="s">
        <v>207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110</v>
      </c>
      <c r="C7" s="58">
        <v>2071298.37</v>
      </c>
      <c r="D7" s="58">
        <v>3926197.89</v>
      </c>
      <c r="E7" s="58">
        <v>3739218.99</v>
      </c>
      <c r="F7" s="58">
        <v>186978.9</v>
      </c>
      <c r="G7" s="58">
        <v>2258277.27</v>
      </c>
      <c r="H7" s="16"/>
    </row>
    <row r="8" spans="1:12" x14ac:dyDescent="0.2">
      <c r="A8" s="16" t="s">
        <v>22</v>
      </c>
      <c r="B8" s="59" t="s">
        <v>111</v>
      </c>
      <c r="C8" s="58">
        <v>0</v>
      </c>
      <c r="D8" s="58">
        <v>5430019.8700000001</v>
      </c>
      <c r="E8" s="58">
        <v>5430019.8700000001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112</v>
      </c>
      <c r="C9" s="58">
        <v>69821.289999999994</v>
      </c>
      <c r="D9" s="58">
        <v>2043.14</v>
      </c>
      <c r="E9" s="58">
        <v>71864.429999999993</v>
      </c>
      <c r="F9" s="58">
        <v>-69821.289999999994</v>
      </c>
      <c r="G9" s="58">
        <v>0</v>
      </c>
      <c r="H9" s="2"/>
      <c r="I9" s="52"/>
      <c r="L9" s="16"/>
    </row>
    <row r="10" spans="1:12" x14ac:dyDescent="0.2">
      <c r="A10" s="2" t="s">
        <v>52</v>
      </c>
      <c r="B10" s="59" t="s">
        <v>113</v>
      </c>
      <c r="C10" s="58">
        <v>30487.57</v>
      </c>
      <c r="D10" s="58">
        <v>8951.4</v>
      </c>
      <c r="E10" s="58">
        <v>38061.97</v>
      </c>
      <c r="F10" s="58">
        <v>-29110.57</v>
      </c>
      <c r="G10" s="58">
        <v>1377</v>
      </c>
      <c r="H10" s="16"/>
      <c r="L10" s="2"/>
    </row>
    <row r="11" spans="1:12" x14ac:dyDescent="0.2">
      <c r="A11" s="29"/>
      <c r="B11" s="59" t="s">
        <v>114</v>
      </c>
      <c r="C11" s="58">
        <v>104.82</v>
      </c>
      <c r="D11" s="58">
        <v>92.72</v>
      </c>
      <c r="E11" s="58">
        <v>108.03</v>
      </c>
      <c r="F11" s="58">
        <v>-15.31</v>
      </c>
      <c r="G11" s="58">
        <v>89.51</v>
      </c>
      <c r="L11" s="16"/>
    </row>
    <row r="12" spans="1:12" x14ac:dyDescent="0.2">
      <c r="A12" s="2" t="s">
        <v>24</v>
      </c>
      <c r="B12" s="59" t="s">
        <v>115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116</v>
      </c>
      <c r="C13" s="58">
        <v>176103.59</v>
      </c>
      <c r="D13" s="58">
        <v>2528.39</v>
      </c>
      <c r="E13" s="58">
        <v>94.82</v>
      </c>
      <c r="F13" s="58">
        <v>2433.5700000000002</v>
      </c>
      <c r="G13" s="58">
        <v>178537.16</v>
      </c>
      <c r="H13" s="2"/>
      <c r="L13" s="2"/>
    </row>
    <row r="14" spans="1:12" x14ac:dyDescent="0.2">
      <c r="A14" s="2" t="s">
        <v>24</v>
      </c>
      <c r="B14" s="59" t="s">
        <v>117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118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119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120</v>
      </c>
      <c r="C17" s="58">
        <v>86069103.170000002</v>
      </c>
      <c r="D17" s="58">
        <v>14618070.470000001</v>
      </c>
      <c r="E17" s="58">
        <v>13891433.630000001</v>
      </c>
      <c r="F17" s="58">
        <v>726636.84</v>
      </c>
      <c r="G17" s="58">
        <v>86795740.010000005</v>
      </c>
      <c r="H17" s="16"/>
    </row>
    <row r="18" spans="1:8" x14ac:dyDescent="0.2">
      <c r="A18" s="2" t="s">
        <v>33</v>
      </c>
      <c r="B18" s="57" t="s">
        <v>121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122</v>
      </c>
      <c r="C19" s="58">
        <v>69821.289999999994</v>
      </c>
      <c r="D19" s="58">
        <v>71864.429999999993</v>
      </c>
      <c r="E19" s="58">
        <v>2043.14</v>
      </c>
      <c r="F19" s="58">
        <v>-69821.289999999994</v>
      </c>
      <c r="G19" s="58">
        <v>0</v>
      </c>
    </row>
    <row r="20" spans="1:8" x14ac:dyDescent="0.2">
      <c r="A20" s="29"/>
      <c r="B20" s="59" t="s">
        <v>123</v>
      </c>
      <c r="C20" s="58">
        <v>0</v>
      </c>
      <c r="D20" s="58">
        <v>5537932.1699999999</v>
      </c>
      <c r="E20" s="58">
        <v>5537932.1699999999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124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125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126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127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128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129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130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131</v>
      </c>
      <c r="C28" s="58">
        <v>69821.289999999994</v>
      </c>
      <c r="D28" s="58">
        <v>5609796.5999999996</v>
      </c>
      <c r="E28" s="58">
        <v>5539975.3099999996</v>
      </c>
      <c r="F28" s="58">
        <v>-69821.289999999994</v>
      </c>
      <c r="G28" s="58">
        <v>0</v>
      </c>
      <c r="H28" s="2"/>
    </row>
    <row r="29" spans="1:8" x14ac:dyDescent="0.2">
      <c r="A29" s="2" t="s">
        <v>33</v>
      </c>
      <c r="B29" s="59" t="s">
        <v>132</v>
      </c>
      <c r="C29" s="58">
        <v>85999281.879999995</v>
      </c>
      <c r="D29" s="58">
        <v>20227867.07</v>
      </c>
      <c r="E29" s="58">
        <v>19431408.940000001</v>
      </c>
      <c r="F29" s="58">
        <v>796458.13</v>
      </c>
      <c r="G29" s="58">
        <v>86795740.010000005</v>
      </c>
      <c r="H29" s="2"/>
    </row>
    <row r="30" spans="1:8" x14ac:dyDescent="0.2">
      <c r="A30" s="29"/>
      <c r="B30" s="57" t="s">
        <v>133</v>
      </c>
      <c r="C30" s="58"/>
      <c r="D30" s="58"/>
      <c r="E30" s="58"/>
      <c r="F30" s="58"/>
      <c r="G30" s="58"/>
    </row>
    <row r="31" spans="1:8" x14ac:dyDescent="0.2">
      <c r="A31" s="29"/>
      <c r="B31" s="59" t="s">
        <v>134</v>
      </c>
      <c r="C31" s="58">
        <v>40828654.100000001</v>
      </c>
      <c r="D31" s="58">
        <v>1559585.91</v>
      </c>
      <c r="E31" s="58">
        <v>9762.77</v>
      </c>
      <c r="F31" s="58">
        <v>1549823.14</v>
      </c>
      <c r="G31" s="58">
        <v>42378477.240000002</v>
      </c>
    </row>
    <row r="32" spans="1:8" x14ac:dyDescent="0.2">
      <c r="A32" s="29"/>
      <c r="B32" s="59" t="s">
        <v>135</v>
      </c>
      <c r="C32" s="58">
        <v>-700.45</v>
      </c>
      <c r="D32" s="58">
        <v>-2.35</v>
      </c>
      <c r="E32" s="58">
        <v>-698.23</v>
      </c>
      <c r="F32" s="58">
        <v>695.88</v>
      </c>
      <c r="G32" s="58">
        <v>-4.57</v>
      </c>
    </row>
    <row r="33" spans="1:8" x14ac:dyDescent="0.2">
      <c r="A33" s="16" t="s">
        <v>22</v>
      </c>
      <c r="B33" s="59" t="s">
        <v>136</v>
      </c>
      <c r="C33" s="58">
        <v>2467.65</v>
      </c>
      <c r="D33" s="58">
        <v>1278.3</v>
      </c>
      <c r="E33" s="58">
        <v>-738.65</v>
      </c>
      <c r="F33" s="58">
        <v>2016.95</v>
      </c>
      <c r="G33" s="58">
        <v>4484.6000000000004</v>
      </c>
      <c r="H33" s="16"/>
    </row>
    <row r="34" spans="1:8" x14ac:dyDescent="0.2">
      <c r="A34" s="16" t="s">
        <v>22</v>
      </c>
      <c r="B34" s="59" t="s">
        <v>137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138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139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140</v>
      </c>
      <c r="C37" s="58">
        <v>-0.5</v>
      </c>
      <c r="D37" s="58">
        <v>0</v>
      </c>
      <c r="E37" s="58">
        <v>-0.5</v>
      </c>
      <c r="F37" s="58">
        <v>0.5</v>
      </c>
      <c r="G37" s="58">
        <v>0</v>
      </c>
      <c r="H37" s="2"/>
    </row>
    <row r="38" spans="1:8" x14ac:dyDescent="0.2">
      <c r="A38" s="16" t="s">
        <v>35</v>
      </c>
      <c r="B38" s="59" t="s">
        <v>141</v>
      </c>
      <c r="C38" s="58">
        <v>106.95</v>
      </c>
      <c r="D38" s="58">
        <v>-106.95</v>
      </c>
      <c r="E38" s="58">
        <v>0</v>
      </c>
      <c r="F38" s="58">
        <v>-106.95</v>
      </c>
      <c r="G38" s="58">
        <v>0</v>
      </c>
      <c r="H38" s="16"/>
    </row>
    <row r="39" spans="1:8" x14ac:dyDescent="0.2">
      <c r="A39" s="2" t="s">
        <v>28</v>
      </c>
      <c r="B39" s="59" t="s">
        <v>142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143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144</v>
      </c>
      <c r="C41" s="58">
        <v>40830527.75</v>
      </c>
      <c r="D41" s="58">
        <v>1560754.91</v>
      </c>
      <c r="E41" s="58">
        <v>8325.39</v>
      </c>
      <c r="F41" s="58">
        <v>1552429.52</v>
      </c>
      <c r="G41" s="58">
        <v>42382957.270000003</v>
      </c>
      <c r="H41" s="2"/>
    </row>
    <row r="42" spans="1:8" x14ac:dyDescent="0.2">
      <c r="A42" s="31" t="s">
        <v>51</v>
      </c>
      <c r="B42" s="59" t="s">
        <v>145</v>
      </c>
      <c r="C42" s="58">
        <v>126829809.63</v>
      </c>
      <c r="D42" s="58">
        <v>21788621.98</v>
      </c>
      <c r="E42" s="58">
        <v>19439734.329999998</v>
      </c>
      <c r="F42" s="58">
        <v>2348887.65</v>
      </c>
      <c r="G42" s="58">
        <v>129178697.28</v>
      </c>
    </row>
    <row r="43" spans="1:8" x14ac:dyDescent="0.2">
      <c r="A43" s="31" t="s">
        <v>51</v>
      </c>
      <c r="B43" s="57" t="s">
        <v>146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147</v>
      </c>
      <c r="C44" s="58">
        <v>0</v>
      </c>
      <c r="D44" s="58">
        <v>0</v>
      </c>
      <c r="E44" s="58">
        <v>11479.79</v>
      </c>
      <c r="F44" s="58">
        <v>11479.79</v>
      </c>
      <c r="G44" s="58">
        <v>11479.79</v>
      </c>
    </row>
    <row r="45" spans="1:8" ht="15" x14ac:dyDescent="0.25">
      <c r="A45" s="26"/>
      <c r="B45" s="59" t="s">
        <v>148</v>
      </c>
      <c r="C45" s="58">
        <v>0</v>
      </c>
      <c r="D45" s="58">
        <v>65.72</v>
      </c>
      <c r="E45" s="58">
        <v>92.72</v>
      </c>
      <c r="F45" s="58">
        <v>27</v>
      </c>
      <c r="G45" s="58">
        <v>27</v>
      </c>
    </row>
    <row r="46" spans="1:8" x14ac:dyDescent="0.2">
      <c r="A46" s="28" t="s">
        <v>51</v>
      </c>
      <c r="B46" s="59" t="s">
        <v>149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150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151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152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153</v>
      </c>
      <c r="C50" s="58">
        <v>0</v>
      </c>
      <c r="D50" s="58">
        <v>0</v>
      </c>
      <c r="E50" s="58">
        <v>0.01</v>
      </c>
      <c r="F50" s="58">
        <v>0.01</v>
      </c>
      <c r="G50" s="58">
        <v>0.01</v>
      </c>
    </row>
    <row r="51" spans="1:7" x14ac:dyDescent="0.2">
      <c r="A51" s="28" t="s">
        <v>51</v>
      </c>
      <c r="B51" s="59" t="s">
        <v>154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155</v>
      </c>
      <c r="C52" s="58">
        <v>0</v>
      </c>
      <c r="D52" s="58">
        <v>1762.82</v>
      </c>
      <c r="E52" s="58">
        <v>2.36</v>
      </c>
      <c r="F52" s="58">
        <v>-1760.46</v>
      </c>
      <c r="G52" s="58">
        <v>-1760.46</v>
      </c>
    </row>
    <row r="53" spans="1:7" x14ac:dyDescent="0.2">
      <c r="A53" s="28" t="s">
        <v>51</v>
      </c>
      <c r="B53" s="59" t="s">
        <v>156</v>
      </c>
      <c r="C53" s="58">
        <v>0</v>
      </c>
      <c r="D53" s="58">
        <v>0.51</v>
      </c>
      <c r="E53" s="58">
        <v>469.1</v>
      </c>
      <c r="F53" s="58">
        <v>468.59</v>
      </c>
      <c r="G53" s="58">
        <v>468.59</v>
      </c>
    </row>
    <row r="54" spans="1:7" x14ac:dyDescent="0.2">
      <c r="A54" s="28" t="s">
        <v>51</v>
      </c>
      <c r="B54" s="59" t="s">
        <v>157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158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159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160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161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162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163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164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165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166</v>
      </c>
      <c r="C63" s="58">
        <v>0</v>
      </c>
      <c r="D63" s="58">
        <v>1829.05</v>
      </c>
      <c r="E63" s="58">
        <v>12043.98</v>
      </c>
      <c r="F63" s="58">
        <v>10214.93</v>
      </c>
      <c r="G63" s="58">
        <v>10214.93</v>
      </c>
    </row>
    <row r="64" spans="1:7" x14ac:dyDescent="0.2">
      <c r="A64" s="28" t="s">
        <v>51</v>
      </c>
      <c r="B64" s="57" t="s">
        <v>167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168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169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170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171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172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173</v>
      </c>
      <c r="C70" s="58">
        <v>0</v>
      </c>
      <c r="D70" s="58">
        <v>0</v>
      </c>
      <c r="E70" s="58">
        <v>0</v>
      </c>
      <c r="F70" s="58">
        <v>0</v>
      </c>
      <c r="G70" s="58">
        <v>0</v>
      </c>
    </row>
    <row r="71" spans="1:7" ht="15" x14ac:dyDescent="0.25">
      <c r="A71" s="26"/>
      <c r="B71" s="59" t="s">
        <v>174</v>
      </c>
      <c r="C71" s="58">
        <v>0</v>
      </c>
      <c r="D71" s="58">
        <v>1829.05</v>
      </c>
      <c r="E71" s="58">
        <v>12043.98</v>
      </c>
      <c r="F71" s="58">
        <v>10214.93</v>
      </c>
      <c r="G71" s="58">
        <v>10214.93</v>
      </c>
    </row>
    <row r="72" spans="1:7" x14ac:dyDescent="0.2">
      <c r="A72" s="28" t="s">
        <v>51</v>
      </c>
      <c r="B72" s="57" t="s">
        <v>175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176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177</v>
      </c>
      <c r="C74" s="58">
        <v>0</v>
      </c>
      <c r="D74" s="58">
        <v>1829.05</v>
      </c>
      <c r="E74" s="58">
        <v>12043.98</v>
      </c>
      <c r="F74" s="58">
        <v>10214.93</v>
      </c>
      <c r="G74" s="58">
        <v>10214.93</v>
      </c>
    </row>
    <row r="75" spans="1:7" ht="15" x14ac:dyDescent="0.25">
      <c r="A75" s="26"/>
      <c r="B75" s="59" t="s">
        <v>178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179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180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181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182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183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184</v>
      </c>
      <c r="C81" s="58">
        <v>0</v>
      </c>
      <c r="D81" s="58">
        <v>0</v>
      </c>
      <c r="E81" s="58">
        <v>2043.14</v>
      </c>
      <c r="F81" s="58">
        <v>2043.14</v>
      </c>
      <c r="G81" s="58">
        <v>2043.14</v>
      </c>
    </row>
    <row r="82" spans="1:7" x14ac:dyDescent="0.2">
      <c r="A82" s="28" t="s">
        <v>51</v>
      </c>
      <c r="B82" s="59" t="s">
        <v>185</v>
      </c>
      <c r="C82" s="58">
        <v>0</v>
      </c>
      <c r="D82" s="58">
        <v>2043.14</v>
      </c>
      <c r="E82" s="58">
        <v>0</v>
      </c>
      <c r="F82" s="58">
        <v>-2043.14</v>
      </c>
      <c r="G82" s="58">
        <v>-2043.14</v>
      </c>
    </row>
    <row r="83" spans="1:7" x14ac:dyDescent="0.2">
      <c r="A83" s="28" t="s">
        <v>51</v>
      </c>
      <c r="B83" s="59" t="s">
        <v>186</v>
      </c>
      <c r="C83" s="58">
        <v>0</v>
      </c>
      <c r="D83" s="58">
        <v>2043.14</v>
      </c>
      <c r="E83" s="58">
        <v>2043.14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187</v>
      </c>
      <c r="C84" s="58">
        <v>0</v>
      </c>
      <c r="D84" s="58">
        <v>477191.57</v>
      </c>
      <c r="E84" s="58">
        <v>1263434.77</v>
      </c>
      <c r="F84" s="58">
        <v>786243.2</v>
      </c>
      <c r="G84" s="58">
        <v>786243.2</v>
      </c>
    </row>
    <row r="85" spans="1:7" x14ac:dyDescent="0.2">
      <c r="A85" s="28" t="s">
        <v>51</v>
      </c>
      <c r="B85" s="59" t="s">
        <v>188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189</v>
      </c>
      <c r="C86" s="58">
        <v>0</v>
      </c>
      <c r="D86" s="58">
        <v>477191.57</v>
      </c>
      <c r="E86" s="58">
        <v>1263434.77</v>
      </c>
      <c r="F86" s="58">
        <v>786243.2</v>
      </c>
      <c r="G86" s="58">
        <v>786243.2</v>
      </c>
    </row>
    <row r="87" spans="1:7" x14ac:dyDescent="0.2">
      <c r="A87" s="28" t="s">
        <v>51</v>
      </c>
      <c r="B87" s="59" t="s">
        <v>190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191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192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193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194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195</v>
      </c>
      <c r="C92" s="58">
        <v>0</v>
      </c>
      <c r="D92" s="58">
        <v>1972717.83</v>
      </c>
      <c r="E92" s="58">
        <v>1972717.83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196</v>
      </c>
      <c r="C93" s="58">
        <v>85999281.879999995</v>
      </c>
      <c r="D93" s="58">
        <v>2453781.59</v>
      </c>
      <c r="E93" s="58">
        <v>3250239.72</v>
      </c>
      <c r="F93" s="58">
        <v>796458.13</v>
      </c>
      <c r="G93" s="58">
        <v>86795740.010000005</v>
      </c>
    </row>
    <row r="94" spans="1:7" ht="15" x14ac:dyDescent="0.25">
      <c r="A94" s="26"/>
      <c r="B94" s="59" t="s">
        <v>197</v>
      </c>
      <c r="C94" s="58">
        <v>40830527.75</v>
      </c>
      <c r="D94" s="58">
        <v>8325.39</v>
      </c>
      <c r="E94" s="58">
        <v>1560754.91</v>
      </c>
      <c r="F94" s="58">
        <v>1552429.52</v>
      </c>
      <c r="G94" s="58">
        <v>42382957.270000003</v>
      </c>
    </row>
    <row r="95" spans="1:7" x14ac:dyDescent="0.2">
      <c r="A95" s="28" t="s">
        <v>51</v>
      </c>
      <c r="B95" s="59" t="s">
        <v>198</v>
      </c>
      <c r="C95" s="58">
        <v>126829809.63</v>
      </c>
      <c r="D95" s="58">
        <v>2462106.98</v>
      </c>
      <c r="E95" s="58">
        <v>4810994.63</v>
      </c>
      <c r="F95" s="58">
        <v>2348887.65</v>
      </c>
      <c r="G95" s="58">
        <v>129178697.28</v>
      </c>
    </row>
    <row r="96" spans="1:7" x14ac:dyDescent="0.2">
      <c r="A96" s="28" t="s">
        <v>51</v>
      </c>
      <c r="B96" s="59" t="s">
        <v>107</v>
      </c>
      <c r="C96" s="58">
        <v>86069103.170000002</v>
      </c>
      <c r="D96" s="58">
        <v>14618070.470000001</v>
      </c>
      <c r="E96" s="58">
        <v>13891433.630000001</v>
      </c>
      <c r="F96" s="58">
        <v>726636.84</v>
      </c>
      <c r="G96" s="58">
        <v>86795740.010000005</v>
      </c>
    </row>
    <row r="97" spans="1:7" x14ac:dyDescent="0.2">
      <c r="A97" s="28" t="s">
        <v>51</v>
      </c>
      <c r="B97" s="59" t="s">
        <v>121</v>
      </c>
      <c r="C97" s="58">
        <v>69821.289999999994</v>
      </c>
      <c r="D97" s="58">
        <v>5609796.5999999996</v>
      </c>
      <c r="E97" s="58">
        <v>5539975.3099999996</v>
      </c>
      <c r="F97" s="58">
        <v>-69821.289999999994</v>
      </c>
      <c r="G97" s="58">
        <v>0</v>
      </c>
    </row>
    <row r="98" spans="1:7" x14ac:dyDescent="0.2">
      <c r="A98" s="28" t="s">
        <v>51</v>
      </c>
      <c r="B98" s="59" t="s">
        <v>175</v>
      </c>
      <c r="C98" s="58">
        <v>85999281.879999995</v>
      </c>
      <c r="D98" s="58">
        <v>2453781.59</v>
      </c>
      <c r="E98" s="58">
        <v>3250239.72</v>
      </c>
      <c r="F98" s="58">
        <v>796458.13</v>
      </c>
      <c r="G98" s="58">
        <v>86795740.010000005</v>
      </c>
    </row>
    <row r="99" spans="1:7" x14ac:dyDescent="0.2">
      <c r="A99" s="28" t="s">
        <v>51</v>
      </c>
      <c r="B99" s="59" t="s">
        <v>199</v>
      </c>
      <c r="C99" s="58">
        <v>0</v>
      </c>
      <c r="D99" s="58">
        <v>24250728.960000001</v>
      </c>
      <c r="E99" s="58">
        <v>24250728.960000001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200</v>
      </c>
      <c r="C100" s="58">
        <v>126623113.65000001</v>
      </c>
      <c r="D100" s="58">
        <v>10735189.859999999</v>
      </c>
      <c r="E100" s="58">
        <v>8359609.9000000004</v>
      </c>
      <c r="F100" s="58">
        <v>2375579.96</v>
      </c>
      <c r="G100" s="58">
        <v>128998693.61</v>
      </c>
    </row>
    <row r="101" spans="1:7" x14ac:dyDescent="0.2">
      <c r="A101" s="28" t="s">
        <v>51</v>
      </c>
      <c r="B101" s="59" t="s">
        <v>201</v>
      </c>
      <c r="C101" s="58">
        <v>126829809.63</v>
      </c>
      <c r="D101" s="58">
        <v>21788621.98</v>
      </c>
      <c r="E101" s="58">
        <v>19439734.329999998</v>
      </c>
      <c r="F101" s="58">
        <v>2348887.65</v>
      </c>
      <c r="G101" s="58">
        <v>129178697.28</v>
      </c>
    </row>
    <row r="102" spans="1:7" x14ac:dyDescent="0.2">
      <c r="A102" s="28" t="s">
        <v>51</v>
      </c>
      <c r="B102" s="59" t="s">
        <v>202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203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204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205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1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352</v>
      </c>
      <c r="B2" s="61" t="s">
        <v>236</v>
      </c>
      <c r="C2" s="61" t="s">
        <v>235</v>
      </c>
      <c r="D2" t="s">
        <v>353</v>
      </c>
      <c r="E2">
        <v>2700</v>
      </c>
      <c r="F2">
        <v>705333.69</v>
      </c>
      <c r="G2">
        <v>260.02999999999997</v>
      </c>
      <c r="H2">
        <v>702081</v>
      </c>
      <c r="I2">
        <v>705333.69</v>
      </c>
      <c r="J2">
        <v>260.02999999999997</v>
      </c>
      <c r="K2">
        <v>702081</v>
      </c>
      <c r="L2" t="s">
        <v>354</v>
      </c>
      <c r="M2" s="37">
        <v>44408</v>
      </c>
    </row>
    <row r="3" spans="1:13" x14ac:dyDescent="0.2">
      <c r="A3" t="s">
        <v>352</v>
      </c>
      <c r="B3" s="61" t="s">
        <v>259</v>
      </c>
      <c r="C3" s="61" t="s">
        <v>258</v>
      </c>
      <c r="D3" t="s">
        <v>355</v>
      </c>
      <c r="E3">
        <v>900</v>
      </c>
      <c r="F3">
        <v>646238.88</v>
      </c>
      <c r="G3">
        <v>766.74</v>
      </c>
      <c r="H3">
        <v>690066</v>
      </c>
      <c r="I3">
        <v>646238.88</v>
      </c>
      <c r="J3">
        <v>766.74</v>
      </c>
      <c r="K3">
        <v>690066</v>
      </c>
      <c r="L3" t="s">
        <v>354</v>
      </c>
      <c r="M3" s="37">
        <v>44408</v>
      </c>
    </row>
    <row r="4" spans="1:13" x14ac:dyDescent="0.2">
      <c r="A4" t="s">
        <v>352</v>
      </c>
      <c r="B4" s="61" t="s">
        <v>239</v>
      </c>
      <c r="C4" s="61" t="s">
        <v>238</v>
      </c>
      <c r="D4" t="s">
        <v>356</v>
      </c>
      <c r="E4">
        <v>12000</v>
      </c>
      <c r="F4">
        <v>623880</v>
      </c>
      <c r="G4">
        <v>54.23</v>
      </c>
      <c r="H4">
        <v>650760</v>
      </c>
      <c r="I4">
        <v>623880</v>
      </c>
      <c r="J4">
        <v>54.23</v>
      </c>
      <c r="K4">
        <v>650760</v>
      </c>
      <c r="L4" t="s">
        <v>354</v>
      </c>
      <c r="M4" s="37">
        <v>44408</v>
      </c>
    </row>
    <row r="5" spans="1:13" x14ac:dyDescent="0.2">
      <c r="A5" t="s">
        <v>352</v>
      </c>
      <c r="B5" s="61" t="s">
        <v>281</v>
      </c>
      <c r="C5" s="61" t="s">
        <v>280</v>
      </c>
      <c r="D5" t="s">
        <v>357</v>
      </c>
      <c r="E5">
        <v>51580</v>
      </c>
      <c r="F5">
        <v>2458651.2999999998</v>
      </c>
      <c r="G5">
        <v>53</v>
      </c>
      <c r="H5">
        <v>2733740</v>
      </c>
      <c r="I5">
        <v>2458651.2999999998</v>
      </c>
      <c r="J5">
        <v>53</v>
      </c>
      <c r="K5">
        <v>2733740</v>
      </c>
      <c r="L5" t="s">
        <v>354</v>
      </c>
      <c r="M5" s="37">
        <v>44408</v>
      </c>
    </row>
    <row r="6" spans="1:13" x14ac:dyDescent="0.2">
      <c r="A6" t="s">
        <v>352</v>
      </c>
      <c r="B6" s="61" t="s">
        <v>226</v>
      </c>
      <c r="C6" s="61" t="s">
        <v>225</v>
      </c>
      <c r="D6" t="s">
        <v>358</v>
      </c>
      <c r="E6">
        <v>14400</v>
      </c>
      <c r="F6">
        <v>1821156.81</v>
      </c>
      <c r="G6">
        <v>118.19</v>
      </c>
      <c r="H6">
        <v>1701936</v>
      </c>
      <c r="I6">
        <v>1821156.81</v>
      </c>
      <c r="J6">
        <v>118.19</v>
      </c>
      <c r="K6">
        <v>1701936</v>
      </c>
      <c r="L6" t="s">
        <v>354</v>
      </c>
      <c r="M6" s="37">
        <v>44408</v>
      </c>
    </row>
    <row r="7" spans="1:13" x14ac:dyDescent="0.2">
      <c r="A7" t="s">
        <v>352</v>
      </c>
      <c r="B7" s="61" t="s">
        <v>248</v>
      </c>
      <c r="C7" s="61" t="s">
        <v>247</v>
      </c>
      <c r="D7" t="s">
        <v>359</v>
      </c>
      <c r="E7">
        <v>37061</v>
      </c>
      <c r="F7">
        <v>2385987.1800000002</v>
      </c>
      <c r="G7">
        <v>90.93</v>
      </c>
      <c r="H7">
        <v>3369956.73</v>
      </c>
      <c r="I7">
        <v>2385987.1800000002</v>
      </c>
      <c r="J7">
        <v>90.93</v>
      </c>
      <c r="K7">
        <v>3369956.73</v>
      </c>
      <c r="L7" t="s">
        <v>354</v>
      </c>
      <c r="M7" s="37">
        <v>44408</v>
      </c>
    </row>
    <row r="8" spans="1:13" x14ac:dyDescent="0.2">
      <c r="A8" t="s">
        <v>352</v>
      </c>
      <c r="B8" s="61" t="s">
        <v>322</v>
      </c>
      <c r="C8" s="61">
        <v>2181334</v>
      </c>
      <c r="D8" t="s">
        <v>321</v>
      </c>
      <c r="E8">
        <v>17792</v>
      </c>
      <c r="F8">
        <v>1897694.72</v>
      </c>
      <c r="G8">
        <v>127.1</v>
      </c>
      <c r="H8">
        <v>2261363.2000000002</v>
      </c>
      <c r="I8">
        <v>1897694.72</v>
      </c>
      <c r="J8">
        <v>127.1</v>
      </c>
      <c r="K8">
        <v>2261363.2000000002</v>
      </c>
      <c r="L8" t="s">
        <v>354</v>
      </c>
      <c r="M8" s="37">
        <v>44408</v>
      </c>
    </row>
    <row r="9" spans="1:13" x14ac:dyDescent="0.2">
      <c r="A9" t="s">
        <v>352</v>
      </c>
      <c r="B9" s="61">
        <v>124765108</v>
      </c>
      <c r="C9" s="61">
        <v>2125097</v>
      </c>
      <c r="D9" t="s">
        <v>360</v>
      </c>
      <c r="E9">
        <v>82104</v>
      </c>
      <c r="F9">
        <v>1660963.92</v>
      </c>
      <c r="G9">
        <v>30.53</v>
      </c>
      <c r="H9">
        <v>2506635.12</v>
      </c>
      <c r="I9">
        <v>1660963.92</v>
      </c>
      <c r="J9">
        <v>30.53</v>
      </c>
      <c r="K9">
        <v>2506635.12</v>
      </c>
      <c r="L9" t="s">
        <v>354</v>
      </c>
      <c r="M9" s="37">
        <v>44408</v>
      </c>
    </row>
    <row r="10" spans="1:13" x14ac:dyDescent="0.2">
      <c r="A10" t="s">
        <v>352</v>
      </c>
      <c r="B10" s="61" t="s">
        <v>320</v>
      </c>
      <c r="C10" s="61">
        <v>2182531</v>
      </c>
      <c r="D10" t="s">
        <v>361</v>
      </c>
      <c r="E10">
        <v>29500</v>
      </c>
      <c r="F10">
        <v>1348387.83</v>
      </c>
      <c r="G10">
        <v>33.36</v>
      </c>
      <c r="H10">
        <v>984120</v>
      </c>
      <c r="I10">
        <v>1348387.83</v>
      </c>
      <c r="J10">
        <v>33.36</v>
      </c>
      <c r="K10">
        <v>984120</v>
      </c>
      <c r="L10" t="s">
        <v>354</v>
      </c>
      <c r="M10" s="37">
        <v>44408</v>
      </c>
    </row>
    <row r="11" spans="1:13" x14ac:dyDescent="0.2">
      <c r="A11" t="s">
        <v>352</v>
      </c>
      <c r="B11" s="61">
        <v>294821608</v>
      </c>
      <c r="C11" s="61">
        <v>2031730</v>
      </c>
      <c r="D11" t="s">
        <v>362</v>
      </c>
      <c r="E11">
        <v>289693</v>
      </c>
      <c r="F11">
        <v>2406433.34</v>
      </c>
      <c r="G11">
        <v>11.53</v>
      </c>
      <c r="H11">
        <v>3340160.29</v>
      </c>
      <c r="I11">
        <v>2406433.34</v>
      </c>
      <c r="J11">
        <v>11.53</v>
      </c>
      <c r="K11">
        <v>3340160.29</v>
      </c>
      <c r="L11" t="s">
        <v>354</v>
      </c>
      <c r="M11" s="37">
        <v>44408</v>
      </c>
    </row>
    <row r="12" spans="1:13" x14ac:dyDescent="0.2">
      <c r="A12" t="s">
        <v>352</v>
      </c>
      <c r="B12" s="61" t="s">
        <v>317</v>
      </c>
      <c r="C12" s="61">
        <v>2311614</v>
      </c>
      <c r="D12" t="s">
        <v>363</v>
      </c>
      <c r="E12">
        <v>17686</v>
      </c>
      <c r="F12">
        <v>2171310.2200000002</v>
      </c>
      <c r="G12">
        <v>132.63</v>
      </c>
      <c r="H12">
        <v>2345694.1800000002</v>
      </c>
      <c r="I12">
        <v>2171310.2200000002</v>
      </c>
      <c r="J12">
        <v>132.63</v>
      </c>
      <c r="K12">
        <v>2345694.1800000002</v>
      </c>
      <c r="L12" t="s">
        <v>354</v>
      </c>
      <c r="M12" s="37">
        <v>44408</v>
      </c>
    </row>
    <row r="13" spans="1:13" x14ac:dyDescent="0.2">
      <c r="A13" t="s">
        <v>352</v>
      </c>
      <c r="B13" s="61" t="s">
        <v>284</v>
      </c>
      <c r="C13" s="61" t="s">
        <v>283</v>
      </c>
      <c r="D13" t="s">
        <v>364</v>
      </c>
      <c r="E13">
        <v>29000</v>
      </c>
      <c r="F13">
        <v>1200507.2</v>
      </c>
      <c r="G13">
        <v>44.01</v>
      </c>
      <c r="H13">
        <v>1276292.8999999999</v>
      </c>
      <c r="I13">
        <v>1200507.2</v>
      </c>
      <c r="J13">
        <v>44.01</v>
      </c>
      <c r="K13">
        <v>1276292.8999999999</v>
      </c>
      <c r="L13" t="s">
        <v>354</v>
      </c>
      <c r="M13" s="37">
        <v>44408</v>
      </c>
    </row>
    <row r="14" spans="1:13" x14ac:dyDescent="0.2">
      <c r="A14" t="s">
        <v>352</v>
      </c>
      <c r="B14" s="61" t="s">
        <v>213</v>
      </c>
      <c r="C14" s="61" t="s">
        <v>212</v>
      </c>
      <c r="D14" t="s">
        <v>365</v>
      </c>
      <c r="E14">
        <v>18335</v>
      </c>
      <c r="F14">
        <v>2047836.15</v>
      </c>
      <c r="G14">
        <v>218.29</v>
      </c>
      <c r="H14">
        <v>4002347.15</v>
      </c>
      <c r="I14">
        <v>2047836.15</v>
      </c>
      <c r="J14">
        <v>218.29</v>
      </c>
      <c r="K14">
        <v>4002347.15</v>
      </c>
      <c r="L14" t="s">
        <v>354</v>
      </c>
      <c r="M14" s="37">
        <v>44408</v>
      </c>
    </row>
    <row r="15" spans="1:13" x14ac:dyDescent="0.2">
      <c r="A15" t="s">
        <v>352</v>
      </c>
      <c r="B15" s="61">
        <v>398438408</v>
      </c>
      <c r="C15" s="61" t="s">
        <v>261</v>
      </c>
      <c r="D15" t="s">
        <v>366</v>
      </c>
      <c r="E15">
        <v>63170</v>
      </c>
      <c r="F15">
        <v>1205283.6000000001</v>
      </c>
      <c r="G15">
        <v>15.21</v>
      </c>
      <c r="H15">
        <v>960815.7</v>
      </c>
      <c r="I15">
        <v>1205283.6000000001</v>
      </c>
      <c r="J15">
        <v>15.21</v>
      </c>
      <c r="K15">
        <v>960815.7</v>
      </c>
      <c r="L15" t="s">
        <v>354</v>
      </c>
      <c r="M15" s="37">
        <v>44408</v>
      </c>
    </row>
    <row r="16" spans="1:13" x14ac:dyDescent="0.2">
      <c r="A16" t="s">
        <v>352</v>
      </c>
      <c r="B16" s="61" t="s">
        <v>251</v>
      </c>
      <c r="C16" s="61" t="s">
        <v>250</v>
      </c>
      <c r="D16" t="s">
        <v>367</v>
      </c>
      <c r="E16">
        <v>29302</v>
      </c>
      <c r="F16">
        <v>1677539.5</v>
      </c>
      <c r="G16">
        <v>66.06</v>
      </c>
      <c r="H16">
        <v>1935690.12</v>
      </c>
      <c r="I16">
        <v>1677539.5</v>
      </c>
      <c r="J16">
        <v>66.06</v>
      </c>
      <c r="K16">
        <v>1935690.12</v>
      </c>
      <c r="L16" t="s">
        <v>354</v>
      </c>
      <c r="M16" s="37">
        <v>44408</v>
      </c>
    </row>
    <row r="17" spans="1:13" x14ac:dyDescent="0.2">
      <c r="A17" t="s">
        <v>352</v>
      </c>
      <c r="B17" s="61" t="s">
        <v>256</v>
      </c>
      <c r="C17" s="61" t="s">
        <v>255</v>
      </c>
      <c r="D17" t="s">
        <v>368</v>
      </c>
      <c r="E17">
        <v>13426</v>
      </c>
      <c r="F17">
        <v>1775991.28</v>
      </c>
      <c r="G17">
        <v>243.27</v>
      </c>
      <c r="H17">
        <v>3266143.02</v>
      </c>
      <c r="I17">
        <v>1775991.28</v>
      </c>
      <c r="J17">
        <v>243.27</v>
      </c>
      <c r="K17">
        <v>3266143.02</v>
      </c>
      <c r="L17" t="s">
        <v>354</v>
      </c>
      <c r="M17" s="37">
        <v>44408</v>
      </c>
    </row>
    <row r="18" spans="1:13" x14ac:dyDescent="0.2">
      <c r="A18" t="s">
        <v>352</v>
      </c>
      <c r="B18" s="61" t="s">
        <v>223</v>
      </c>
      <c r="C18" s="61" t="s">
        <v>222</v>
      </c>
      <c r="D18" t="s">
        <v>369</v>
      </c>
      <c r="E18">
        <v>35000</v>
      </c>
      <c r="F18">
        <v>882661.9</v>
      </c>
      <c r="G18">
        <v>18.75</v>
      </c>
      <c r="H18">
        <v>656250</v>
      </c>
      <c r="I18">
        <v>882661.9</v>
      </c>
      <c r="J18">
        <v>18.75</v>
      </c>
      <c r="K18">
        <v>656250</v>
      </c>
      <c r="L18" t="s">
        <v>354</v>
      </c>
      <c r="M18" s="37">
        <v>44408</v>
      </c>
    </row>
    <row r="19" spans="1:13" x14ac:dyDescent="0.2">
      <c r="A19" t="s">
        <v>352</v>
      </c>
      <c r="B19" s="61" t="s">
        <v>267</v>
      </c>
      <c r="C19" s="61" t="s">
        <v>266</v>
      </c>
      <c r="D19" t="s">
        <v>370</v>
      </c>
      <c r="E19">
        <v>12688</v>
      </c>
      <c r="F19">
        <v>110902</v>
      </c>
      <c r="G19">
        <v>13.16</v>
      </c>
      <c r="H19">
        <v>166974.07999999999</v>
      </c>
      <c r="I19">
        <v>110902</v>
      </c>
      <c r="J19">
        <v>13.16</v>
      </c>
      <c r="K19">
        <v>166974.07999999999</v>
      </c>
      <c r="L19" t="s">
        <v>354</v>
      </c>
      <c r="M19" s="37">
        <v>44408</v>
      </c>
    </row>
    <row r="20" spans="1:13" x14ac:dyDescent="0.2">
      <c r="A20" t="s">
        <v>352</v>
      </c>
      <c r="B20" s="61" t="s">
        <v>242</v>
      </c>
      <c r="C20" s="61" t="s">
        <v>241</v>
      </c>
      <c r="D20" t="s">
        <v>371</v>
      </c>
      <c r="E20">
        <v>30000</v>
      </c>
      <c r="F20">
        <v>1051903</v>
      </c>
      <c r="G20">
        <v>21.86</v>
      </c>
      <c r="H20">
        <v>655800</v>
      </c>
      <c r="I20">
        <v>1051903</v>
      </c>
      <c r="J20">
        <v>21.86</v>
      </c>
      <c r="K20">
        <v>655800</v>
      </c>
      <c r="L20" t="s">
        <v>354</v>
      </c>
      <c r="M20" s="37">
        <v>44408</v>
      </c>
    </row>
    <row r="21" spans="1:13" x14ac:dyDescent="0.2">
      <c r="A21" t="s">
        <v>352</v>
      </c>
      <c r="B21" s="61">
        <v>539439109</v>
      </c>
      <c r="C21" s="61">
        <v>2544346</v>
      </c>
      <c r="D21" t="s">
        <v>372</v>
      </c>
      <c r="E21">
        <v>500000</v>
      </c>
      <c r="F21">
        <v>1494260.1</v>
      </c>
      <c r="G21">
        <v>2.4900000000000002</v>
      </c>
      <c r="H21">
        <v>1245000</v>
      </c>
      <c r="I21">
        <v>1494260.1</v>
      </c>
      <c r="J21">
        <v>2.4900000000000002</v>
      </c>
      <c r="K21">
        <v>1245000</v>
      </c>
      <c r="L21" t="s">
        <v>354</v>
      </c>
      <c r="M21" s="37">
        <v>44408</v>
      </c>
    </row>
    <row r="22" spans="1:13" x14ac:dyDescent="0.2">
      <c r="A22" t="s">
        <v>352</v>
      </c>
      <c r="B22" s="61" t="s">
        <v>287</v>
      </c>
      <c r="C22" s="61" t="s">
        <v>286</v>
      </c>
      <c r="D22" t="s">
        <v>373</v>
      </c>
      <c r="E22">
        <v>34090</v>
      </c>
      <c r="F22">
        <v>1148833</v>
      </c>
      <c r="G22">
        <v>109.05</v>
      </c>
      <c r="H22">
        <v>3717514.5</v>
      </c>
      <c r="I22">
        <v>1148833</v>
      </c>
      <c r="J22">
        <v>109.05</v>
      </c>
      <c r="K22">
        <v>3717514.5</v>
      </c>
      <c r="L22" t="s">
        <v>354</v>
      </c>
      <c r="M22" s="37">
        <v>44408</v>
      </c>
    </row>
    <row r="23" spans="1:13" x14ac:dyDescent="0.2">
      <c r="A23" t="s">
        <v>352</v>
      </c>
      <c r="B23" s="61">
        <v>617760202</v>
      </c>
      <c r="C23" s="61" t="s">
        <v>209</v>
      </c>
      <c r="D23" t="s">
        <v>374</v>
      </c>
      <c r="E23">
        <v>40000</v>
      </c>
      <c r="F23">
        <v>1364522.8</v>
      </c>
      <c r="G23">
        <v>13.91</v>
      </c>
      <c r="H23">
        <v>556400</v>
      </c>
      <c r="I23">
        <v>1364522.8</v>
      </c>
      <c r="J23">
        <v>13.91</v>
      </c>
      <c r="K23">
        <v>556400</v>
      </c>
      <c r="L23" t="s">
        <v>354</v>
      </c>
      <c r="M23" s="37">
        <v>44408</v>
      </c>
    </row>
    <row r="24" spans="1:13" x14ac:dyDescent="0.2">
      <c r="A24" t="s">
        <v>352</v>
      </c>
      <c r="B24" s="61">
        <v>654902204</v>
      </c>
      <c r="C24" s="61">
        <v>2640891</v>
      </c>
      <c r="D24" t="s">
        <v>375</v>
      </c>
      <c r="E24">
        <v>330000</v>
      </c>
      <c r="F24">
        <v>1048872</v>
      </c>
      <c r="G24">
        <v>6.08</v>
      </c>
      <c r="H24">
        <v>2006400</v>
      </c>
      <c r="I24">
        <v>1048872</v>
      </c>
      <c r="J24">
        <v>6.08</v>
      </c>
      <c r="K24">
        <v>2006400</v>
      </c>
      <c r="L24" t="s">
        <v>354</v>
      </c>
      <c r="M24" s="37">
        <v>44408</v>
      </c>
    </row>
    <row r="25" spans="1:13" x14ac:dyDescent="0.2">
      <c r="A25" t="s">
        <v>352</v>
      </c>
      <c r="B25" s="61">
        <v>683715106</v>
      </c>
      <c r="C25" s="61">
        <v>2655657</v>
      </c>
      <c r="D25" t="s">
        <v>376</v>
      </c>
      <c r="E25">
        <v>41898</v>
      </c>
      <c r="F25">
        <v>1457212.44</v>
      </c>
      <c r="G25">
        <v>51.91</v>
      </c>
      <c r="H25">
        <v>2174925.1800000002</v>
      </c>
      <c r="I25">
        <v>1457212.44</v>
      </c>
      <c r="J25">
        <v>51.91</v>
      </c>
      <c r="K25">
        <v>2174925.1800000002</v>
      </c>
      <c r="L25" t="s">
        <v>354</v>
      </c>
      <c r="M25" s="37">
        <v>44408</v>
      </c>
    </row>
    <row r="26" spans="1:13" x14ac:dyDescent="0.2">
      <c r="A26" t="s">
        <v>352</v>
      </c>
      <c r="B26" s="61">
        <v>686330101</v>
      </c>
      <c r="C26" s="61">
        <v>2402444</v>
      </c>
      <c r="D26" t="s">
        <v>377</v>
      </c>
      <c r="E26">
        <v>33866</v>
      </c>
      <c r="F26">
        <v>2601768.79</v>
      </c>
      <c r="G26">
        <v>87.91</v>
      </c>
      <c r="H26">
        <v>2977160.06</v>
      </c>
      <c r="I26">
        <v>2601768.79</v>
      </c>
      <c r="J26">
        <v>87.91</v>
      </c>
      <c r="K26">
        <v>2977160.06</v>
      </c>
      <c r="L26" t="s">
        <v>354</v>
      </c>
      <c r="M26" s="37">
        <v>44408</v>
      </c>
    </row>
    <row r="27" spans="1:13" x14ac:dyDescent="0.2">
      <c r="A27" t="s">
        <v>352</v>
      </c>
      <c r="B27" s="61">
        <v>705015105</v>
      </c>
      <c r="C27" s="61">
        <v>2704485</v>
      </c>
      <c r="D27" t="s">
        <v>378</v>
      </c>
      <c r="E27">
        <v>200000</v>
      </c>
      <c r="F27">
        <v>2010060</v>
      </c>
      <c r="G27">
        <v>12.16</v>
      </c>
      <c r="H27">
        <v>2432000</v>
      </c>
      <c r="I27">
        <v>2010060</v>
      </c>
      <c r="J27">
        <v>12.16</v>
      </c>
      <c r="K27">
        <v>2432000</v>
      </c>
      <c r="L27" t="s">
        <v>354</v>
      </c>
      <c r="M27" s="37">
        <v>44408</v>
      </c>
    </row>
    <row r="28" spans="1:13" x14ac:dyDescent="0.2">
      <c r="A28" t="s">
        <v>352</v>
      </c>
      <c r="B28" s="61">
        <v>803054204</v>
      </c>
      <c r="C28" s="61">
        <v>2775135</v>
      </c>
      <c r="D28" t="s">
        <v>379</v>
      </c>
      <c r="E28">
        <v>11024</v>
      </c>
      <c r="F28">
        <v>1139109.92</v>
      </c>
      <c r="G28">
        <v>143.72</v>
      </c>
      <c r="H28">
        <v>1584369.28</v>
      </c>
      <c r="I28">
        <v>1139109.92</v>
      </c>
      <c r="J28">
        <v>143.72</v>
      </c>
      <c r="K28">
        <v>1584369.28</v>
      </c>
      <c r="L28" t="s">
        <v>354</v>
      </c>
      <c r="M28" s="37">
        <v>44408</v>
      </c>
    </row>
    <row r="29" spans="1:13" x14ac:dyDescent="0.2">
      <c r="A29" t="s">
        <v>352</v>
      </c>
      <c r="B29" s="61" t="s">
        <v>216</v>
      </c>
      <c r="C29" s="61" t="s">
        <v>215</v>
      </c>
      <c r="D29" t="s">
        <v>380</v>
      </c>
      <c r="E29">
        <v>3100</v>
      </c>
      <c r="F29">
        <v>499039.35</v>
      </c>
      <c r="G29">
        <v>1499.93</v>
      </c>
      <c r="H29">
        <v>4649783</v>
      </c>
      <c r="I29">
        <v>499039.35</v>
      </c>
      <c r="J29">
        <v>1499.93</v>
      </c>
      <c r="K29">
        <v>4649783</v>
      </c>
      <c r="L29" t="s">
        <v>354</v>
      </c>
      <c r="M29" s="37">
        <v>44408</v>
      </c>
    </row>
    <row r="30" spans="1:13" x14ac:dyDescent="0.2">
      <c r="A30" t="s">
        <v>352</v>
      </c>
      <c r="B30" s="61" t="s">
        <v>312</v>
      </c>
      <c r="C30" s="61">
        <v>2615565</v>
      </c>
      <c r="D30" t="s">
        <v>381</v>
      </c>
      <c r="E30">
        <v>82948</v>
      </c>
      <c r="F30">
        <v>3266980.89</v>
      </c>
      <c r="G30">
        <v>40.93</v>
      </c>
      <c r="H30">
        <v>3395061.64</v>
      </c>
      <c r="I30">
        <v>3266980.89</v>
      </c>
      <c r="J30">
        <v>40.93</v>
      </c>
      <c r="K30">
        <v>3395061.64</v>
      </c>
      <c r="L30" t="s">
        <v>354</v>
      </c>
      <c r="M30" s="37">
        <v>44408</v>
      </c>
    </row>
    <row r="31" spans="1:13" x14ac:dyDescent="0.2">
      <c r="A31" t="s">
        <v>352</v>
      </c>
      <c r="B31" s="61">
        <v>835699307</v>
      </c>
      <c r="C31" s="61">
        <v>2821481</v>
      </c>
      <c r="D31" t="s">
        <v>382</v>
      </c>
      <c r="E31">
        <v>53325</v>
      </c>
      <c r="F31">
        <v>2584662.75</v>
      </c>
      <c r="G31">
        <v>104.3</v>
      </c>
      <c r="H31">
        <v>5561797.5</v>
      </c>
      <c r="I31">
        <v>2584662.75</v>
      </c>
      <c r="J31">
        <v>104.3</v>
      </c>
      <c r="K31">
        <v>5561797.5</v>
      </c>
      <c r="L31" t="s">
        <v>354</v>
      </c>
      <c r="M31" s="37">
        <v>44408</v>
      </c>
    </row>
    <row r="32" spans="1:13" x14ac:dyDescent="0.2">
      <c r="A32" t="s">
        <v>352</v>
      </c>
      <c r="B32" s="61">
        <v>846517100</v>
      </c>
      <c r="C32" s="61" t="s">
        <v>253</v>
      </c>
      <c r="D32" t="s">
        <v>383</v>
      </c>
      <c r="E32">
        <v>30000</v>
      </c>
      <c r="F32">
        <v>218397</v>
      </c>
      <c r="G32">
        <v>3.95</v>
      </c>
      <c r="H32">
        <v>118500</v>
      </c>
      <c r="I32">
        <v>218397</v>
      </c>
      <c r="J32">
        <v>3.95</v>
      </c>
      <c r="K32">
        <v>118500</v>
      </c>
      <c r="L32" t="s">
        <v>354</v>
      </c>
      <c r="M32" s="37">
        <v>44408</v>
      </c>
    </row>
    <row r="33" spans="1:13" x14ac:dyDescent="0.2">
      <c r="A33" t="s">
        <v>352</v>
      </c>
      <c r="B33" s="61">
        <v>861012102</v>
      </c>
      <c r="C33" s="61">
        <v>2430025</v>
      </c>
      <c r="D33" t="s">
        <v>384</v>
      </c>
      <c r="E33">
        <v>113114</v>
      </c>
      <c r="F33">
        <v>1635216.25</v>
      </c>
      <c r="G33">
        <v>41.27</v>
      </c>
      <c r="H33">
        <v>4668214.78</v>
      </c>
      <c r="I33">
        <v>1635216.25</v>
      </c>
      <c r="J33">
        <v>41.27</v>
      </c>
      <c r="K33">
        <v>4668214.78</v>
      </c>
      <c r="L33" t="s">
        <v>354</v>
      </c>
      <c r="M33" s="37">
        <v>44408</v>
      </c>
    </row>
    <row r="34" spans="1:13" x14ac:dyDescent="0.2">
      <c r="A34" t="s">
        <v>352</v>
      </c>
      <c r="B34" s="61">
        <v>878742204</v>
      </c>
      <c r="C34" s="61">
        <v>2124533</v>
      </c>
      <c r="D34" t="s">
        <v>385</v>
      </c>
      <c r="E34">
        <v>35702</v>
      </c>
      <c r="F34">
        <v>797582.68</v>
      </c>
      <c r="G34">
        <v>22.84</v>
      </c>
      <c r="H34">
        <v>815433.68</v>
      </c>
      <c r="I34">
        <v>797582.68</v>
      </c>
      <c r="J34">
        <v>22.84</v>
      </c>
      <c r="K34">
        <v>815433.68</v>
      </c>
      <c r="L34" t="s">
        <v>354</v>
      </c>
      <c r="M34" s="37">
        <v>44408</v>
      </c>
    </row>
    <row r="35" spans="1:13" x14ac:dyDescent="0.2">
      <c r="A35" t="s">
        <v>352</v>
      </c>
      <c r="B35" s="61" t="s">
        <v>229</v>
      </c>
      <c r="C35" s="61" t="s">
        <v>228</v>
      </c>
      <c r="D35" t="s">
        <v>386</v>
      </c>
      <c r="E35">
        <v>154000</v>
      </c>
      <c r="F35">
        <v>1718123.6</v>
      </c>
      <c r="G35">
        <v>16.48</v>
      </c>
      <c r="H35">
        <v>2537920</v>
      </c>
      <c r="I35">
        <v>1718123.6</v>
      </c>
      <c r="J35">
        <v>16.48</v>
      </c>
      <c r="K35">
        <v>2537920</v>
      </c>
      <c r="L35" t="s">
        <v>354</v>
      </c>
      <c r="M35" s="37">
        <v>44408</v>
      </c>
    </row>
    <row r="36" spans="1:13" x14ac:dyDescent="0.2">
      <c r="A36" t="s">
        <v>352</v>
      </c>
      <c r="B36" s="61" t="s">
        <v>245</v>
      </c>
      <c r="C36" s="61" t="s">
        <v>244</v>
      </c>
      <c r="D36" t="s">
        <v>387</v>
      </c>
      <c r="E36">
        <v>48720</v>
      </c>
      <c r="F36">
        <v>1784807.5</v>
      </c>
      <c r="G36">
        <v>29.01</v>
      </c>
      <c r="H36">
        <v>1413367.2</v>
      </c>
      <c r="I36">
        <v>1784807.5</v>
      </c>
      <c r="J36">
        <v>29.01</v>
      </c>
      <c r="K36">
        <v>1413367.2</v>
      </c>
      <c r="L36" t="s">
        <v>354</v>
      </c>
      <c r="M36" s="37">
        <v>44408</v>
      </c>
    </row>
    <row r="37" spans="1:13" x14ac:dyDescent="0.2">
      <c r="A37" t="s">
        <v>352</v>
      </c>
      <c r="B37" s="61" t="s">
        <v>231</v>
      </c>
      <c r="C37" s="61" t="s">
        <v>231</v>
      </c>
      <c r="D37" t="s">
        <v>388</v>
      </c>
      <c r="E37">
        <v>78815</v>
      </c>
      <c r="F37">
        <v>1972717.83</v>
      </c>
      <c r="G37">
        <v>55.22</v>
      </c>
      <c r="H37">
        <v>4351897.6900000004</v>
      </c>
      <c r="I37">
        <v>1737082.6</v>
      </c>
      <c r="J37">
        <v>46.52</v>
      </c>
      <c r="K37">
        <v>3666473.8</v>
      </c>
      <c r="L37" t="s">
        <v>389</v>
      </c>
      <c r="M37" s="37">
        <v>44408</v>
      </c>
    </row>
    <row r="38" spans="1:13" x14ac:dyDescent="0.2">
      <c r="A38" t="s">
        <v>352</v>
      </c>
      <c r="B38" s="61">
        <v>5889505</v>
      </c>
      <c r="C38" s="61">
        <v>5889505</v>
      </c>
      <c r="D38" t="s">
        <v>303</v>
      </c>
      <c r="E38">
        <v>105988</v>
      </c>
      <c r="F38">
        <v>2187638.79</v>
      </c>
      <c r="G38">
        <v>38.14</v>
      </c>
      <c r="H38">
        <v>4042640.21</v>
      </c>
      <c r="I38">
        <v>1926331.9</v>
      </c>
      <c r="J38">
        <v>32.130000000000003</v>
      </c>
      <c r="K38">
        <v>3405924.38</v>
      </c>
      <c r="L38" t="s">
        <v>389</v>
      </c>
      <c r="M38" s="37">
        <v>44408</v>
      </c>
    </row>
    <row r="39" spans="1:13" x14ac:dyDescent="0.2">
      <c r="A39" t="s">
        <v>352</v>
      </c>
      <c r="B39" s="61">
        <v>4741844</v>
      </c>
      <c r="C39" s="61">
        <v>4741844</v>
      </c>
      <c r="D39" t="s">
        <v>304</v>
      </c>
      <c r="E39">
        <v>13484</v>
      </c>
      <c r="F39">
        <v>1384917.16</v>
      </c>
      <c r="G39">
        <v>204.93</v>
      </c>
      <c r="H39">
        <v>2763219.7</v>
      </c>
      <c r="I39">
        <v>1219492.96</v>
      </c>
      <c r="J39">
        <v>172.65</v>
      </c>
      <c r="K39">
        <v>2328012.6</v>
      </c>
      <c r="L39" t="s">
        <v>389</v>
      </c>
      <c r="M39" s="37">
        <v>44408</v>
      </c>
    </row>
    <row r="40" spans="1:13" x14ac:dyDescent="0.2">
      <c r="A40" t="s">
        <v>352</v>
      </c>
      <c r="B40" s="61" t="s">
        <v>277</v>
      </c>
      <c r="C40" s="61" t="s">
        <v>277</v>
      </c>
      <c r="D40" t="s">
        <v>390</v>
      </c>
      <c r="E40">
        <v>29538</v>
      </c>
      <c r="F40">
        <v>2462861.36</v>
      </c>
      <c r="G40">
        <v>147.54</v>
      </c>
      <c r="H40">
        <v>4357950.62</v>
      </c>
      <c r="I40">
        <v>2168679.96</v>
      </c>
      <c r="J40">
        <v>124.3</v>
      </c>
      <c r="K40">
        <v>3671573.4</v>
      </c>
      <c r="L40" t="s">
        <v>389</v>
      </c>
      <c r="M40" s="37">
        <v>44408</v>
      </c>
    </row>
    <row r="41" spans="1:13" x14ac:dyDescent="0.2">
      <c r="A41" t="s">
        <v>352</v>
      </c>
      <c r="B41" s="61">
        <v>5999330</v>
      </c>
      <c r="C41" s="61">
        <v>5999330</v>
      </c>
      <c r="D41" t="s">
        <v>391</v>
      </c>
      <c r="E41">
        <v>9594</v>
      </c>
      <c r="F41">
        <v>1624430.3</v>
      </c>
      <c r="G41">
        <v>422.08</v>
      </c>
      <c r="H41">
        <v>4049408.19</v>
      </c>
      <c r="I41">
        <v>1433374.7</v>
      </c>
      <c r="J41">
        <v>355.6</v>
      </c>
      <c r="K41">
        <v>3411626.4</v>
      </c>
      <c r="L41" t="s">
        <v>389</v>
      </c>
      <c r="M41" s="37">
        <v>44408</v>
      </c>
    </row>
    <row r="42" spans="1:13" x14ac:dyDescent="0.2">
      <c r="A42" t="s">
        <v>352</v>
      </c>
      <c r="B42" s="61">
        <v>4031879</v>
      </c>
      <c r="C42" s="61">
        <v>4031879</v>
      </c>
      <c r="D42" t="s">
        <v>392</v>
      </c>
      <c r="E42">
        <v>58820</v>
      </c>
      <c r="F42">
        <v>1208058.69</v>
      </c>
      <c r="G42">
        <v>32.85</v>
      </c>
      <c r="H42">
        <v>1932507.54</v>
      </c>
      <c r="I42">
        <v>1063759.7</v>
      </c>
      <c r="J42">
        <v>27.68</v>
      </c>
      <c r="K42">
        <v>1628137.6</v>
      </c>
      <c r="L42" t="s">
        <v>389</v>
      </c>
      <c r="M42" s="37">
        <v>44408</v>
      </c>
    </row>
    <row r="43" spans="1:13" x14ac:dyDescent="0.2">
      <c r="A43" t="s">
        <v>352</v>
      </c>
      <c r="B43" s="61">
        <v>6054603</v>
      </c>
      <c r="C43" s="61">
        <v>6054603</v>
      </c>
      <c r="D43" t="s">
        <v>393</v>
      </c>
      <c r="E43">
        <v>118200</v>
      </c>
      <c r="F43">
        <v>1242050.44</v>
      </c>
      <c r="G43">
        <v>10.82</v>
      </c>
      <c r="H43">
        <v>1278973.56</v>
      </c>
      <c r="I43">
        <v>135930000</v>
      </c>
      <c r="J43">
        <v>1187</v>
      </c>
      <c r="K43">
        <v>140303400</v>
      </c>
      <c r="L43" t="s">
        <v>394</v>
      </c>
      <c r="M43" s="37">
        <v>44408</v>
      </c>
    </row>
    <row r="44" spans="1:13" x14ac:dyDescent="0.2">
      <c r="A44" t="s">
        <v>352</v>
      </c>
      <c r="B44" s="61">
        <v>6555805</v>
      </c>
      <c r="C44" s="61">
        <v>6555805</v>
      </c>
      <c r="D44" t="s">
        <v>395</v>
      </c>
      <c r="E44">
        <v>30900</v>
      </c>
      <c r="F44">
        <v>1136444.6299999999</v>
      </c>
      <c r="G44">
        <v>51.6</v>
      </c>
      <c r="H44">
        <v>1594293.53</v>
      </c>
      <c r="I44">
        <v>124372500</v>
      </c>
      <c r="J44">
        <v>5660</v>
      </c>
      <c r="K44">
        <v>174894000</v>
      </c>
      <c r="L44" t="s">
        <v>394</v>
      </c>
      <c r="M44" s="37">
        <v>44408</v>
      </c>
    </row>
    <row r="45" spans="1:13" x14ac:dyDescent="0.2">
      <c r="A45" t="s">
        <v>352</v>
      </c>
      <c r="B45" s="61">
        <v>6640682</v>
      </c>
      <c r="C45" s="61">
        <v>6640682</v>
      </c>
      <c r="D45" t="s">
        <v>396</v>
      </c>
      <c r="E45">
        <v>36600</v>
      </c>
      <c r="F45">
        <v>2076809.21</v>
      </c>
      <c r="G45">
        <v>111.58</v>
      </c>
      <c r="H45">
        <v>4083719.23</v>
      </c>
      <c r="I45">
        <v>227286000</v>
      </c>
      <c r="J45">
        <v>12240</v>
      </c>
      <c r="K45">
        <v>447984000</v>
      </c>
      <c r="L45" t="s">
        <v>394</v>
      </c>
      <c r="M45" s="37">
        <v>44408</v>
      </c>
    </row>
    <row r="46" spans="1:13" x14ac:dyDescent="0.2">
      <c r="A46" t="s">
        <v>352</v>
      </c>
      <c r="B46" s="61">
        <v>6229597</v>
      </c>
      <c r="C46" s="61">
        <v>6229597</v>
      </c>
      <c r="D46" t="s">
        <v>397</v>
      </c>
      <c r="E46">
        <v>294491</v>
      </c>
      <c r="F46">
        <v>2540522.21</v>
      </c>
      <c r="G46">
        <v>10.97</v>
      </c>
      <c r="H46">
        <v>3229468.3</v>
      </c>
      <c r="I46">
        <v>280071868</v>
      </c>
      <c r="J46">
        <v>1203</v>
      </c>
      <c r="K46">
        <v>354272673</v>
      </c>
      <c r="L46" t="s">
        <v>394</v>
      </c>
      <c r="M46" s="37">
        <v>44408</v>
      </c>
    </row>
    <row r="47" spans="1:13" x14ac:dyDescent="0.2">
      <c r="A47" t="s">
        <v>352</v>
      </c>
      <c r="B47" s="61">
        <v>6986041</v>
      </c>
      <c r="C47" s="61">
        <v>6986041</v>
      </c>
      <c r="D47" t="s">
        <v>398</v>
      </c>
      <c r="E47">
        <v>24100</v>
      </c>
      <c r="F47">
        <v>646542.4</v>
      </c>
      <c r="G47">
        <v>49.04</v>
      </c>
      <c r="H47">
        <v>1181932.54</v>
      </c>
      <c r="I47">
        <v>70757600</v>
      </c>
      <c r="J47">
        <v>5380</v>
      </c>
      <c r="K47">
        <v>129658000</v>
      </c>
      <c r="L47" t="s">
        <v>394</v>
      </c>
      <c r="M47" s="37">
        <v>44408</v>
      </c>
    </row>
    <row r="48" spans="1:13" x14ac:dyDescent="0.2">
      <c r="A48" t="s">
        <v>352</v>
      </c>
      <c r="B48" s="61">
        <v>7124594</v>
      </c>
      <c r="C48" s="61">
        <v>7124594</v>
      </c>
      <c r="D48" t="s">
        <v>295</v>
      </c>
      <c r="E48">
        <v>7989</v>
      </c>
      <c r="F48">
        <v>1234066.6599999999</v>
      </c>
      <c r="G48">
        <v>158.05000000000001</v>
      </c>
      <c r="H48">
        <v>1262674.95</v>
      </c>
      <c r="I48">
        <v>1231104.8999999999</v>
      </c>
      <c r="J48">
        <v>143.1</v>
      </c>
      <c r="K48">
        <v>1143225.8999999999</v>
      </c>
      <c r="L48" t="s">
        <v>399</v>
      </c>
      <c r="M48" s="37">
        <v>44408</v>
      </c>
    </row>
    <row r="49" spans="1:13" x14ac:dyDescent="0.2">
      <c r="A49" t="s">
        <v>352</v>
      </c>
      <c r="B49" s="61" t="s">
        <v>269</v>
      </c>
      <c r="C49" s="61" t="s">
        <v>269</v>
      </c>
      <c r="D49" t="s">
        <v>268</v>
      </c>
      <c r="E49">
        <v>31384</v>
      </c>
      <c r="F49">
        <v>1268763.25</v>
      </c>
      <c r="G49">
        <v>66.2</v>
      </c>
      <c r="H49">
        <v>2077708.15</v>
      </c>
      <c r="I49">
        <v>1268878.6000000001</v>
      </c>
      <c r="J49">
        <v>59.94</v>
      </c>
      <c r="K49">
        <v>1881156.96</v>
      </c>
      <c r="L49" t="s">
        <v>399</v>
      </c>
      <c r="M49" s="37">
        <v>44408</v>
      </c>
    </row>
    <row r="50" spans="1:13" x14ac:dyDescent="0.2">
      <c r="A50" t="s">
        <v>352</v>
      </c>
      <c r="B50" s="61">
        <v>7333378</v>
      </c>
      <c r="C50" s="61">
        <v>7333378</v>
      </c>
      <c r="D50" t="s">
        <v>400</v>
      </c>
      <c r="E50">
        <v>8487</v>
      </c>
      <c r="F50">
        <v>2325928.0299999998</v>
      </c>
      <c r="G50">
        <v>778.88</v>
      </c>
      <c r="H50">
        <v>6610373.7599999998</v>
      </c>
      <c r="I50">
        <v>2320345.7999999998</v>
      </c>
      <c r="J50">
        <v>705.2</v>
      </c>
      <c r="K50">
        <v>5985032.4000000004</v>
      </c>
      <c r="L50" t="s">
        <v>399</v>
      </c>
      <c r="M50" s="37">
        <v>44408</v>
      </c>
    </row>
    <row r="51" spans="1:13" x14ac:dyDescent="0.2">
      <c r="A51" t="s">
        <v>352</v>
      </c>
      <c r="B51" s="62" t="s">
        <v>218</v>
      </c>
      <c r="C51" s="62" t="s">
        <v>218</v>
      </c>
      <c r="D51" t="s">
        <v>401</v>
      </c>
      <c r="E51">
        <v>514932</v>
      </c>
      <c r="F51">
        <v>1234996.1200000001</v>
      </c>
      <c r="G51">
        <v>2.1800000000000002</v>
      </c>
      <c r="H51">
        <v>1123116.72</v>
      </c>
      <c r="I51">
        <v>1730171.52</v>
      </c>
      <c r="J51">
        <v>2.97</v>
      </c>
      <c r="K51">
        <v>1529348.04</v>
      </c>
      <c r="L51" t="s">
        <v>402</v>
      </c>
      <c r="M51" s="37">
        <v>44408</v>
      </c>
    </row>
    <row r="52" spans="1:13" x14ac:dyDescent="0.2">
      <c r="A52" t="s">
        <v>352</v>
      </c>
      <c r="B52" s="75" t="s">
        <v>263</v>
      </c>
      <c r="C52" s="75" t="s">
        <v>263</v>
      </c>
      <c r="D52" t="s">
        <v>403</v>
      </c>
      <c r="E52">
        <v>84843</v>
      </c>
      <c r="F52">
        <v>937064.43</v>
      </c>
      <c r="G52">
        <v>8.75</v>
      </c>
      <c r="H52">
        <v>742072.5</v>
      </c>
      <c r="I52">
        <v>1312878.3500000001</v>
      </c>
      <c r="J52">
        <v>11.91</v>
      </c>
      <c r="K52">
        <v>1010480.13</v>
      </c>
      <c r="L52" t="s">
        <v>402</v>
      </c>
      <c r="M52" s="37">
        <v>44408</v>
      </c>
    </row>
    <row r="53" spans="1:13" x14ac:dyDescent="0.2">
      <c r="A53" t="s">
        <v>352</v>
      </c>
      <c r="B53" s="61">
        <v>2260824</v>
      </c>
      <c r="C53" s="61">
        <v>2260824</v>
      </c>
      <c r="D53" t="s">
        <v>404</v>
      </c>
      <c r="E53">
        <v>10175</v>
      </c>
      <c r="F53">
        <v>355826.44</v>
      </c>
      <c r="G53">
        <v>51.96</v>
      </c>
      <c r="H53">
        <v>528740.98</v>
      </c>
      <c r="I53">
        <v>469726.49</v>
      </c>
      <c r="J53">
        <v>64.8</v>
      </c>
      <c r="K53">
        <v>659340</v>
      </c>
      <c r="L53" t="s">
        <v>405</v>
      </c>
      <c r="M53" s="37">
        <v>44408</v>
      </c>
    </row>
    <row r="54" spans="1:13" x14ac:dyDescent="0.2">
      <c r="A54" t="s">
        <v>352</v>
      </c>
      <c r="B54" s="61" t="s">
        <v>292</v>
      </c>
      <c r="C54" s="61" t="s">
        <v>292</v>
      </c>
      <c r="D54" t="s">
        <v>406</v>
      </c>
      <c r="E54">
        <v>57104</v>
      </c>
      <c r="F54">
        <v>1782311.3</v>
      </c>
      <c r="G54">
        <v>37.06</v>
      </c>
      <c r="H54">
        <v>2116197.7200000002</v>
      </c>
      <c r="I54">
        <v>1373693.56</v>
      </c>
      <c r="J54">
        <v>26.66</v>
      </c>
      <c r="K54">
        <v>1522392.64</v>
      </c>
      <c r="L54" t="s">
        <v>407</v>
      </c>
      <c r="M54" s="37">
        <v>44408</v>
      </c>
    </row>
    <row r="55" spans="1:13" x14ac:dyDescent="0.2">
      <c r="A55" t="s">
        <v>352</v>
      </c>
      <c r="B55" s="61" t="s">
        <v>289</v>
      </c>
      <c r="C55" s="61" t="s">
        <v>289</v>
      </c>
      <c r="D55" t="s">
        <v>408</v>
      </c>
      <c r="E55">
        <v>27563</v>
      </c>
      <c r="F55">
        <v>1611560.69</v>
      </c>
      <c r="G55">
        <v>104.11</v>
      </c>
      <c r="H55">
        <v>2869709.06</v>
      </c>
      <c r="I55">
        <v>1237574.1599999999</v>
      </c>
      <c r="J55">
        <v>74.900000000000006</v>
      </c>
      <c r="K55">
        <v>2064468.7</v>
      </c>
      <c r="L55" t="s">
        <v>407</v>
      </c>
      <c r="M55" s="37">
        <v>44408</v>
      </c>
    </row>
    <row r="56" spans="1:13" x14ac:dyDescent="0.2">
      <c r="A56" t="s">
        <v>352</v>
      </c>
      <c r="B56" s="73" t="s">
        <v>327</v>
      </c>
      <c r="C56" s="73" t="s">
        <v>327</v>
      </c>
      <c r="D56" t="s">
        <v>409</v>
      </c>
      <c r="E56">
        <v>130349</v>
      </c>
      <c r="F56">
        <v>1551553.1</v>
      </c>
      <c r="G56">
        <v>12.09</v>
      </c>
      <c r="H56">
        <v>1575276.91</v>
      </c>
      <c r="I56">
        <v>1196155.3500000001</v>
      </c>
      <c r="J56">
        <v>8.69</v>
      </c>
      <c r="K56">
        <v>1133254.21</v>
      </c>
      <c r="L56" t="s">
        <v>407</v>
      </c>
      <c r="M56" s="37">
        <v>44408</v>
      </c>
    </row>
    <row r="57" spans="1:13" x14ac:dyDescent="0.2">
      <c r="A57" t="s">
        <v>352</v>
      </c>
      <c r="B57" s="61" t="s">
        <v>273</v>
      </c>
      <c r="C57" s="61" t="s">
        <v>273</v>
      </c>
      <c r="D57" t="s">
        <v>410</v>
      </c>
      <c r="E57">
        <v>43307</v>
      </c>
      <c r="F57">
        <v>818580.47</v>
      </c>
      <c r="G57">
        <v>21.62</v>
      </c>
      <c r="H57">
        <v>936391.97</v>
      </c>
      <c r="I57">
        <v>631208.54</v>
      </c>
      <c r="J57">
        <v>15.55</v>
      </c>
      <c r="K57">
        <v>673640.38</v>
      </c>
      <c r="L57" t="s">
        <v>407</v>
      </c>
      <c r="M57" s="37">
        <v>44408</v>
      </c>
    </row>
    <row r="58" spans="1:13" x14ac:dyDescent="0.2">
      <c r="A58" t="s">
        <v>352</v>
      </c>
      <c r="B58" s="61" t="s">
        <v>411</v>
      </c>
      <c r="C58" s="61" t="s">
        <v>334</v>
      </c>
      <c r="D58" t="s">
        <v>412</v>
      </c>
      <c r="F58">
        <v>2257934.16</v>
      </c>
      <c r="H58">
        <v>2257934.16</v>
      </c>
      <c r="I58">
        <v>2257934.16</v>
      </c>
      <c r="K58">
        <v>2257934.16</v>
      </c>
      <c r="L58" t="s">
        <v>354</v>
      </c>
      <c r="M58" s="37">
        <v>44408</v>
      </c>
    </row>
    <row r="59" spans="1:13" x14ac:dyDescent="0.2">
      <c r="A59" t="s">
        <v>352</v>
      </c>
      <c r="B59" s="61" t="s">
        <v>411</v>
      </c>
      <c r="C59" s="61" t="s">
        <v>413</v>
      </c>
      <c r="D59" t="s">
        <v>414</v>
      </c>
      <c r="E59">
        <v>358.46</v>
      </c>
      <c r="F59">
        <v>290.17</v>
      </c>
      <c r="G59">
        <v>0.8</v>
      </c>
      <c r="H59">
        <v>287.45999999999998</v>
      </c>
      <c r="I59">
        <v>358.46</v>
      </c>
      <c r="J59">
        <v>1</v>
      </c>
      <c r="K59">
        <v>358.46</v>
      </c>
      <c r="L59" t="s">
        <v>405</v>
      </c>
      <c r="M59" s="37">
        <v>44408</v>
      </c>
    </row>
    <row r="60" spans="1:13" x14ac:dyDescent="0.2">
      <c r="A60" t="s">
        <v>352</v>
      </c>
      <c r="B60" s="61" t="s">
        <v>411</v>
      </c>
      <c r="C60" s="61" t="s">
        <v>415</v>
      </c>
      <c r="D60" t="s">
        <v>416</v>
      </c>
      <c r="E60">
        <v>27.83</v>
      </c>
      <c r="F60">
        <v>38.31</v>
      </c>
      <c r="G60">
        <v>1.39</v>
      </c>
      <c r="H60">
        <v>38.69</v>
      </c>
      <c r="I60">
        <v>27.83</v>
      </c>
      <c r="J60">
        <v>1</v>
      </c>
      <c r="K60">
        <v>27.83</v>
      </c>
      <c r="L60" t="s">
        <v>407</v>
      </c>
      <c r="M60" s="37">
        <v>44408</v>
      </c>
    </row>
    <row r="61" spans="1:13" x14ac:dyDescent="0.2">
      <c r="A61" t="s">
        <v>352</v>
      </c>
      <c r="B61" s="61" t="s">
        <v>411</v>
      </c>
      <c r="C61" s="61" t="s">
        <v>417</v>
      </c>
      <c r="D61" t="s">
        <v>418</v>
      </c>
      <c r="E61">
        <v>17.28</v>
      </c>
      <c r="F61">
        <v>13.27</v>
      </c>
      <c r="G61">
        <v>0.73</v>
      </c>
      <c r="H61">
        <v>12.69</v>
      </c>
      <c r="I61">
        <v>17.28</v>
      </c>
      <c r="J61">
        <v>1</v>
      </c>
      <c r="K61">
        <v>17.28</v>
      </c>
      <c r="L61" t="s">
        <v>402</v>
      </c>
      <c r="M61" s="37">
        <v>44408</v>
      </c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2021-08-02T15:27:50Z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