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7" i="1"/>
  <c r="L67" i="1"/>
  <c r="N67" i="1"/>
  <c r="I67" i="1"/>
  <c r="K67" i="1"/>
  <c r="H67" i="1"/>
  <c r="Q66" i="1"/>
  <c r="L66" i="1"/>
  <c r="N66" i="1"/>
  <c r="I66" i="1"/>
  <c r="K66" i="1"/>
  <c r="H66" i="1"/>
  <c r="Q65" i="1"/>
  <c r="L65" i="1"/>
  <c r="N65" i="1"/>
  <c r="I65" i="1"/>
  <c r="K65" i="1"/>
  <c r="H65" i="1"/>
  <c r="Q64" i="1"/>
  <c r="L64" i="1"/>
  <c r="N64" i="1"/>
  <c r="I64" i="1"/>
  <c r="J64" i="1"/>
  <c r="K64" i="1"/>
  <c r="F64" i="1"/>
  <c r="H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<sst xmlns="http://schemas.openxmlformats.org/spreadsheetml/2006/main" count="1144" uniqueCount="403">
  <si>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</si>
  <si>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</si>
  <si>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</si>
  <si>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</si>
  <si>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</si>
  <si>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</si>
  <si>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</si>
  <si>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</si>
  <si>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</si>
  <si>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</si>
  <si>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</si>
  <si>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</si>
  <si>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</si>
  <si>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</si>
  <si>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</si>
  <si>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</si>
  <si>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</si>
  <si>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</si>
  <si>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</si>
  <si>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</si>
  <si>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</si>
  <si>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</si>
  <si>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</si>
  <si>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</si>
  <si>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</si>
  <si>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</si>
  <si>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</si>
  <si>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</si>
  <si>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</si>
  <si>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</si>
  <si>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</si>
  <si>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</si>
  <si>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</si>
  <si>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</si>
  <si>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</si>
  <si>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</si>
  <si>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</si>
  <si>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</si>
  <si>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</si>
  <si>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</si>
  <si>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</si>
  <si>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</si>
  <si>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</si>
  <si>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</si>
  <si>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</si>
  <si>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</si>
  <si>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</si>
  <si>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</si>
  <si>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</si>
  <si>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</si>
  <si>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</si>
  <si>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</si>
  <si>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</si>
  <si>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</si>
  <si>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</si>
  <si>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</si>
  <si>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</si>
  <si>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</si>
  <si>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</si>
  <si>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</si>
  <si>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</si>
  <si>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</si>
  <si>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</si>
  <si>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</si>
  <si>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</si>
  <si>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</si>
  <si>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</si>
  <si>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</si>
  <si>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</si>
  <si>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</si>
  <si>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</si>
  <si>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</si>
  <si>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</si>
  <si>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</si>
  <si>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</si>
  <si>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</si>
  <si>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</si>
  <si>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</si>
  <si>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</si>
  <si>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</si>
  <si>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</si>
  <si>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</si>
  <si>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</si>
  <si>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</si>
  <si>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</si>
  <si>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</si>
  <si>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</si>
  <si>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</si>
  <si>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</si>
  <si>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</si>
  <si>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</si>
  <si>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</si>
  <si>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</si>
  <si>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</si>
  <si>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</si>
  <si>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</si>
  <si>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</si>
  <si>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</si>
  <si>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</si>
  <si>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</si>
  <si>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</si>
  <si>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</si>
  <si>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</si>
  <si>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</si>
  <si>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</si>
  <si>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</si>
  <si>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</si>
  <si>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</si>
  <si>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</si>
  <si>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</si>
  <si>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</si>
  <si>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</si>
  <si>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</si>
  <si>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</si>
  <si>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</si>
  <si>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</si>
  <si>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</si>
  <si>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</si>
  <si>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</si>
  <si>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</si>
  <si>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</si>
  <si>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</si>
  <si>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</si>
  <si>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</si>
  <si>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</si>
  <si>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</si>
  <si>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</si>
  <si>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</si>
  <si>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</si>
  <si>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</si>
  <si>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</si>
  <si>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</si>
  <si>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</si>
  <si>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</si>
  <si>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</si>
  <si>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</si>
  <si>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</si>
  <si>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</si>
  <si>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</si>
  <si>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</si>
  <si>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</si>
  <si>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</si>
  <si>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</si>
  <si>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</si>
  <si>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</si>
  <si>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</si>
  <si>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</si>
  <si>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</si>
  <si>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</si>
  <si>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</si>
  <si>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</si>
  <si>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</si>
  <si>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</si>
  <si>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</si>
  <si>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</si>
  <si>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</si>
  <si>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</si>
  <si>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</si>
  <si>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</si>
  <si>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</si>
  <si>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</si>
  <si>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</si>
  <si>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</si>
  <si>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</si>
  <si>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</si>
  <si>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</si>
  <si>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</si>
  <si>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</si>
  <si>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</si>
  <si>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</si>
  <si>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</si>
  <si>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</si>
  <si>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</si>
  <si>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</si>
  <si>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</si>
  <si>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</si>
  <si>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</si>
  <si>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</si>
  <si>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</si>
  <si>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</si>
  <si>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</si>
  <si>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</si>
  <si>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</si>
  <si>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</si>
  <si>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</si>
  <si>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</si>
  <si>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</si>
  <si>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</si>
  <si>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</si>
  <si>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</si>
  <si>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</si>
  <si>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</si>
  <si>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</si>
  <si>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</si>
  <si>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</si>
  <si>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</si>
  <si>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</si>
  <si>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</si>
  <si>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</si>
  <si>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</si>
  <si>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</si>
  <si>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</si>
  <si>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</si>
  <si>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</si>
  <si>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</si>
  <si>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</si>
  <si>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</si>
  <si>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</si>
  <si>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</si>
  <si>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</si>
  <si>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</si>
  <si>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</si>
  <si>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</si>
  <si>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</si>
  <si>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</si>
  <si>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</si>
  <si>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</si>
  <si>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</si>
  <si>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</si>
  <si>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</si>
  <si>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</si>
  <si>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</si>
  <si>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</si>
  <si>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</si>
  <si>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</si>
  <si>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</si>
  <si>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</si>
  <si>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</si>
  <si>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</si>
  <si>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</si>
  <si>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</si>
  <si>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</si>
  <si>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</si>
  <si>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</si>
  <si>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</si>
  <si>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</si>
  <si>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</si>
  <si>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</si>
  <si>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</si>
  <si>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</si>
  <si>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</si>
  <si>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</si>
  <si>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</si>
  <si>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</si>
  <si>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</si>
  <si>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</si>
  <si>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</si>
  <si>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</si>
  <si>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</si>
  <si>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</si>
  <si>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</si>
  <si>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</si>
  <si>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</si>
  <si>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</si>
  <si>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</si>
  <si>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</si>
  <si>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</si>
  <si>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</si>
  <si>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</si>
  <si>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</si>
  <si>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</si>
  <si>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</si>
  <si>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</si>
  <si>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</si>
  <si>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</si>
  <si>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</si>
  <si>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</si>
  <si>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</si>
  <si>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</si>
  <si>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</si>
  <si>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</si>
  <si>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</si>
  <si>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</si>
  <si>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</si>
  <si>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</si>
  <si>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</si>
  <si>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</si>
  <si>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</si>
  <si>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</si>
  <si>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</si>
  <si>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</si>
  <si>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</si>
  <si>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</si>
  <si>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</si>
  <si>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</si>
  <si>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</si>
  <si>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</si>
  <si>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</si>
  <si>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</si>
  <si>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</si>
  <si>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</si>
  <si>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</si>
  <si>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</si>
  <si>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</si>
  <si>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</si>
  <si>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</si>
  <si>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</si>
  <si>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</si>
  <si>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</si>
  <si>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</si>
  <si>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</si>
  <si>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</si>
  <si>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</si>
  <si>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</si>
  <si>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</si>
  <si>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</si>
  <si>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</si>
  <si>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</si>
  <si>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</si>
  <si>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</si>
  <si>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</si>
  <si>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</si>
  <si>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</si>
  <si>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</si>
  <si>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</si>
  <si>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</si>
  <si>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</si>
  <si>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</si>
  <si>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</si>
  <si>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</si>
  <si>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</si>
  <si>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</si>
  <si>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</si>
  <si>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</si>
  <si>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</si>
  <si>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SOUTH32 LTD COMMON STOCK</t>
  </si>
  <si>
    <t>STATE STREET TR STIF FUND</t>
  </si>
  <si>
    <t>IR</t>
  </si>
  <si>
    <t>B1JB4K905</t>
  </si>
  <si>
    <t>B61JC6908</t>
  </si>
  <si>
    <t>BWSW5D906</t>
  </si>
  <si>
    <t>86199E9B7</t>
  </si>
  <si>
    <t>LINE CORP SPONSORED ADR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</si>
  <si>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</si>
  <si>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</si>
  <si>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</si>
  <si>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</si>
  <si>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</si>
  <si>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</si>
  <si>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</si>
  <si>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</si>
  <si>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</si>
  <si>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</si>
  <si>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</si>
  <si>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</si>
  <si>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</si>
  <si>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</si>
  <si>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</si>
  <si>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</si>
  <si>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</si>
  <si>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</si>
  <si>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</si>
  <si>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</si>
  <si>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</si>
  <si>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</si>
  <si>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</si>
  <si>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</si>
  <si>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</si>
  <si>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</si>
  <si>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</si>
  <si>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</si>
  <si>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</si>
  <si>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</si>
  <si>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</si>
  <si>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</si>
  <si>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</si>
  <si>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</si>
  <si>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</si>
  <si>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</si>
  <si>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</si>
  <si>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</si>
  <si>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</si>
  <si>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</si>
  <si>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</si>
  <si>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</si>
  <si>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</si>
  <si>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</si>
  <si>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</si>
  <si>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</si>
  <si>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</si>
  <si>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</si>
  <si>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</si>
  <si>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</si>
  <si>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</si>
  <si>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</si>
  <si>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</si>
  <si>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</si>
  <si>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</si>
  <si>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US DOLLAR</t>
  </si>
  <si>
    <t>Swiss Franc</t>
  </si>
  <si>
    <t>FERRARI NV COMMON STOCK EUR.01</t>
  </si>
  <si>
    <t>LONDON STOCK EXCHANGE GROUP COMMON STOCK GBP.06918605</t>
  </si>
  <si>
    <t>ERICSSON (LM) TEL SP ADR ADR</t>
  </si>
  <si>
    <t>LONZA GROUP AG REG COMMON STOCK CHF1.0</t>
  </si>
  <si>
    <t>SMITH + NEPHEW PLC  SPON ADR ADR</t>
  </si>
  <si>
    <t>SUBARU CORP COMMON STOCK</t>
  </si>
  <si>
    <t>OMRON CORP COMMON STOCK</t>
  </si>
  <si>
    <t>NIDEC CORP COMMON STOCK</t>
  </si>
  <si>
    <t>ASAHI KASEI CORP COMMON STOCK</t>
  </si>
  <si>
    <t>ALPS ALPINE CO LTD COMMON STOCK</t>
  </si>
  <si>
    <t>PEARSON PLC COMMON STOCK GBP.25</t>
  </si>
  <si>
    <t>ELBIT SYSTEMS LTD COMMON STOCK ILS1.0</t>
  </si>
  <si>
    <t>SWISS FRANC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</si>
</sst>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43951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89521190.049999997</v>
      </c>
      <c r="E15" s="33">
        <f>+Recon!H3</f>
        <v>89490238.75000003</v>
      </c>
      <c r="F15" s="13">
        <f>+D15-E15</f>
        <v>30951.299999967217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182178.81</v>
      </c>
      <c r="E16" s="33">
        <f>+Recon!B3</f>
        <v>182178.81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89703368.859999999</v>
      </c>
      <c r="E23" s="17">
        <f>SUM(E14:E22)</f>
        <v>89672417.560000032</v>
      </c>
      <c r="F23" s="17">
        <f>SUM(F14:F22)</f>
        <v>30951.299999967217</v>
      </c>
    </row>
    <row r="24" spans="1:7" x14ac:dyDescent="0.2">
      <c r="B24" s="16" t="s">
        <v>36</v>
      </c>
      <c r="D24" s="17">
        <f>+D15+D16</f>
        <v>89703368.859999999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3.4504055302842521E-4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8" t="s">
        <v>34</v>
      </c>
      <c r="B2" s="91"/>
      <c r="C2" s="91"/>
      <c r="D2" s="91"/>
      <c r="E2" s="92"/>
      <c r="G2" s="98" t="s">
        <v>16</v>
      </c>
      <c r="H2" s="91"/>
      <c r="I2" s="91"/>
      <c r="J2" s="91"/>
      <c r="K2" s="92"/>
      <c r="M2" s="90" t="s">
        <v>40</v>
      </c>
      <c r="N2" s="91"/>
      <c r="O2" s="91"/>
      <c r="P2" s="91"/>
      <c r="Q2" s="92"/>
    </row>
    <row r="3" spans="1:19" x14ac:dyDescent="0.2">
      <c r="A3" s="7" t="s">
        <v>11</v>
      </c>
      <c r="B3" s="99">
        <f>SUM(P:P)</f>
        <v>182178.81</v>
      </c>
      <c r="C3" s="99"/>
      <c r="D3" s="99"/>
      <c r="E3" s="100"/>
      <c r="F3" s="2" t="s">
        <v>38</v>
      </c>
      <c r="G3" s="7" t="s">
        <v>11</v>
      </c>
      <c r="H3" s="99">
        <f>SUM(M13:M59962)</f>
        <v>89490238.75000003</v>
      </c>
      <c r="I3" s="99"/>
      <c r="J3" s="99"/>
      <c r="K3" s="100"/>
      <c r="L3" s="2" t="s">
        <v>38</v>
      </c>
      <c r="M3" s="7" t="s">
        <v>11</v>
      </c>
      <c r="N3" s="93">
        <f>SUM(G13:G59962)</f>
        <v>3673067</v>
      </c>
      <c r="O3" s="93"/>
      <c r="P3" s="93"/>
      <c r="Q3" s="94"/>
      <c r="R3" s="2" t="s">
        <v>38</v>
      </c>
    </row>
    <row r="4" spans="1:19" x14ac:dyDescent="0.2">
      <c r="A4" s="7" t="s">
        <v>12</v>
      </c>
      <c r="B4" s="99">
        <f>SUM(O:O)</f>
        <v>182178.81</v>
      </c>
      <c r="C4" s="99"/>
      <c r="D4" s="99"/>
      <c r="E4" s="100"/>
      <c r="F4" s="2" t="s">
        <v>38</v>
      </c>
      <c r="G4" s="7" t="s">
        <v>12</v>
      </c>
      <c r="H4" s="99">
        <f>SUM(L13:L59963)</f>
        <v>89518979.749999985</v>
      </c>
      <c r="I4" s="99"/>
      <c r="J4" s="99"/>
      <c r="K4" s="100"/>
      <c r="L4" s="2" t="s">
        <v>38</v>
      </c>
      <c r="M4" s="7" t="s">
        <v>12</v>
      </c>
      <c r="N4" s="95">
        <f>SUM(F13:F59963)</f>
        <v>3673067</v>
      </c>
      <c r="O4" s="95"/>
      <c r="P4" s="95"/>
      <c r="Q4" s="96"/>
      <c r="R4" s="2" t="s">
        <v>38</v>
      </c>
      <c r="S4" s="23"/>
    </row>
    <row r="5" spans="1:19" ht="13.5" thickBot="1" x14ac:dyDescent="0.25">
      <c r="A5" s="7" t="s">
        <v>13</v>
      </c>
      <c r="B5" s="99">
        <f>B4-B3</f>
        <v>0</v>
      </c>
      <c r="C5" s="99"/>
      <c r="D5" s="99"/>
      <c r="E5" s="100"/>
      <c r="F5" s="2" t="s">
        <v>10</v>
      </c>
      <c r="G5" s="7" t="s">
        <v>13</v>
      </c>
      <c r="H5" s="99">
        <f>H4-H3</f>
        <v>28740.999999955297</v>
      </c>
      <c r="I5" s="99"/>
      <c r="J5" s="99"/>
      <c r="K5" s="100"/>
      <c r="M5" s="7" t="s">
        <v>13</v>
      </c>
      <c r="N5" s="95">
        <f>N4-N3</f>
        <v>0</v>
      </c>
      <c r="O5" s="95"/>
      <c r="P5" s="95"/>
      <c r="Q5" s="96"/>
      <c r="S5" s="23"/>
    </row>
    <row r="6" spans="1:19" ht="13.5" thickBot="1" x14ac:dyDescent="0.25">
      <c r="A6" s="97" t="s">
        <v>14</v>
      </c>
      <c r="B6" s="91"/>
      <c r="C6" s="91"/>
      <c r="D6" s="91"/>
      <c r="E6" s="92"/>
      <c r="G6" s="97" t="s">
        <v>14</v>
      </c>
      <c r="H6" s="91"/>
      <c r="I6" s="91"/>
      <c r="J6" s="91"/>
      <c r="K6" s="92"/>
      <c r="M6" s="97" t="s">
        <v>14</v>
      </c>
      <c r="N6" s="91"/>
      <c r="O6" s="91"/>
      <c r="P6" s="91"/>
      <c r="Q6" s="92"/>
      <c r="S6" s="22"/>
    </row>
    <row r="7" spans="1:19" ht="12.75" customHeight="1" x14ac:dyDescent="0.2">
      <c r="A7" s="6"/>
      <c r="B7" s="89" t="s">
        <v>39</v>
      </c>
      <c r="C7" s="77"/>
      <c r="D7" s="77"/>
      <c r="E7" s="78"/>
      <c r="G7" s="6"/>
      <c r="H7" s="89" t="s">
        <v>44</v>
      </c>
      <c r="I7" s="77"/>
      <c r="J7" s="77"/>
      <c r="K7" s="78"/>
      <c r="M7" s="76" t="s">
        <v>45</v>
      </c>
      <c r="N7" s="77"/>
      <c r="O7" s="77"/>
      <c r="P7" s="78"/>
      <c r="Q7" s="3"/>
    </row>
    <row r="8" spans="1:19" x14ac:dyDescent="0.2">
      <c r="A8" s="6"/>
      <c r="B8" s="79"/>
      <c r="C8" s="80"/>
      <c r="D8" s="80"/>
      <c r="E8" s="81"/>
      <c r="F8" s="2" t="s">
        <v>15</v>
      </c>
      <c r="G8" s="6"/>
      <c r="H8" s="79"/>
      <c r="I8" s="80"/>
      <c r="J8" s="80"/>
      <c r="K8" s="81"/>
      <c r="L8" s="2" t="s">
        <v>15</v>
      </c>
      <c r="M8" s="79"/>
      <c r="N8" s="80"/>
      <c r="O8" s="80"/>
      <c r="P8" s="81"/>
      <c r="Q8" s="2" t="s">
        <v>15</v>
      </c>
    </row>
    <row r="9" spans="1:19" ht="13.5" thickBot="1" x14ac:dyDescent="0.25">
      <c r="A9" s="6"/>
      <c r="B9" s="82"/>
      <c r="C9" s="83"/>
      <c r="D9" s="83"/>
      <c r="E9" s="84"/>
      <c r="G9" s="6"/>
      <c r="H9" s="82"/>
      <c r="I9" s="83"/>
      <c r="J9" s="83"/>
      <c r="K9" s="84"/>
      <c r="L9" s="2"/>
      <c r="M9" s="82"/>
      <c r="N9" s="83"/>
      <c r="O9" s="83"/>
      <c r="P9" s="84"/>
    </row>
    <row r="11" spans="1:19" s="1" customFormat="1" x14ac:dyDescent="0.2">
      <c r="A11" s="86" t="s">
        <v>8</v>
      </c>
      <c r="B11" s="86" t="s">
        <v>0</v>
      </c>
      <c r="C11" s="86" t="s">
        <v>1</v>
      </c>
      <c r="D11" s="87" t="s">
        <v>9</v>
      </c>
      <c r="E11" s="87" t="s">
        <v>2</v>
      </c>
      <c r="F11" s="44" t="s">
        <v>17</v>
      </c>
      <c r="G11" s="44"/>
      <c r="H11" s="86" t="s">
        <v>3</v>
      </c>
      <c r="I11" s="44" t="s">
        <v>48</v>
      </c>
      <c r="J11" s="44"/>
      <c r="K11" s="86" t="s">
        <v>3</v>
      </c>
      <c r="L11" s="88" t="s">
        <v>18</v>
      </c>
      <c r="M11" s="88"/>
      <c r="N11" s="86" t="s">
        <v>3</v>
      </c>
      <c r="O11" s="44" t="s">
        <v>4</v>
      </c>
      <c r="P11" s="44"/>
      <c r="Q11" s="86" t="s">
        <v>3</v>
      </c>
      <c r="R11" s="85" t="s">
        <v>49</v>
      </c>
      <c r="S11" s="85" t="s">
        <v>5</v>
      </c>
    </row>
    <row r="12" spans="1:19" s="1" customFormat="1" x14ac:dyDescent="0.2">
      <c r="A12" s="86"/>
      <c r="B12" s="86"/>
      <c r="C12" s="86"/>
      <c r="D12" s="87"/>
      <c r="E12" s="87"/>
      <c r="F12" s="45" t="s">
        <v>6</v>
      </c>
      <c r="G12" s="45" t="s">
        <v>7</v>
      </c>
      <c r="H12" s="86"/>
      <c r="I12" s="45" t="s">
        <v>6</v>
      </c>
      <c r="J12" s="45" t="s">
        <v>7</v>
      </c>
      <c r="K12" s="86"/>
      <c r="L12" s="39" t="s">
        <v>6</v>
      </c>
      <c r="M12" s="39" t="s">
        <v>7</v>
      </c>
      <c r="N12" s="86"/>
      <c r="O12" s="45" t="s">
        <v>6</v>
      </c>
      <c r="P12" s="45" t="s">
        <v>7</v>
      </c>
      <c r="Q12" s="86"/>
      <c r="R12" s="85"/>
      <c r="S12" s="85"/>
    </row>
    <row r="13" spans="1:19" x14ac:dyDescent="0.2">
      <c r="A13" s="46">
        <v>43951</v>
      </c>
      <c r="B13" s="40" t="s">
        <v>67</v>
      </c>
      <c r="C13" s="47">
        <f>VLOOKUP(D13,'Holdings Manager'!$C$2:$O$64,13,FALSE)</f>
        <v>43</v>
      </c>
      <c r="D13" s="55" t="s">
        <v>142</v>
      </c>
      <c r="E13" s="55" t="s">
        <v>141</v>
      </c>
      <c r="F13" s="49">
        <f>VLOOKUP(D13,'Holdings Manager'!$C$2:$E$64,3,FALSE)</f>
        <v>58027</v>
      </c>
      <c r="G13" s="49">
        <f>VLOOKUP(D13,Sheet1!$C$1:$E$64,3,FALSE)</f>
        <v>58027</v>
      </c>
      <c r="H13" s="41">
        <f>F13-G13</f>
        <v>0</v>
      </c>
      <c r="I13" s="49">
        <f>VLOOKUP(D13,'Holdings Manager'!$C$2:$J$64,8,FALSE)</f>
        <v>49.45</v>
      </c>
      <c r="J13" s="49">
        <f>VLOOKUP(D13,Sheet1!$C$1:$J$56,8,FALSE)</f>
        <v>49.45</v>
      </c>
      <c r="K13" s="42">
        <f>I13-J13</f>
        <v>0</v>
      </c>
      <c r="L13" s="49">
        <f>VLOOKUP(D13,'Holdings Manager'!$C$2:$H$64,6,FALSE)</f>
        <v>2869435.15</v>
      </c>
      <c r="M13" s="49">
        <f>VLOOKUP(D13,Sheet1!$C$1:$H$64,6,FALSE)</f>
        <v>2869435.15</v>
      </c>
      <c r="N13" s="42">
        <f>L13-M13</f>
        <v>0</v>
      </c>
      <c r="O13" s="49">
        <f>IFERROR(VLOOKUP(D13,'Accruals Manager'!$B$2:$C$36,2,FALSE),0)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43951</v>
      </c>
      <c r="B14" s="40" t="s">
        <v>67</v>
      </c>
      <c r="C14" s="47">
        <f>VLOOKUP(D14,'Holdings Manager'!$C$3:$O$64,13,FALSE)</f>
        <v>43</v>
      </c>
      <c r="D14" s="55" t="s">
        <v>148</v>
      </c>
      <c r="E14" s="55">
        <v>617760202</v>
      </c>
      <c r="F14" s="49">
        <f>VLOOKUP(D14,'Holdings Manager'!$C$3:$E$64,3,FALSE)</f>
        <v>18000</v>
      </c>
      <c r="G14" s="49">
        <f>VLOOKUP(D14,Sheet1!$C$1:$E$64,3,FALSE)</f>
        <v>18000</v>
      </c>
      <c r="H14" s="41">
        <f t="shared" ref="H14:H63" si="1">F14-G14</f>
        <v>0</v>
      </c>
      <c r="I14" s="49">
        <f>VLOOKUP(D14,'Holdings Manager'!$C$3:$J$64,8,FALSE)</f>
        <v>26.09</v>
      </c>
      <c r="J14" s="49">
        <f>VLOOKUP(D14,Sheet1!$C$1:$J$56,8,FALSE)</f>
        <v>26.09</v>
      </c>
      <c r="K14" s="42">
        <f t="shared" ref="K14:K63" si="2">I14-J14</f>
        <v>0</v>
      </c>
      <c r="L14" s="49">
        <f>VLOOKUP(D14,'Holdings Manager'!$C$3:$H$64,6,FALSE)</f>
        <v>469620</v>
      </c>
      <c r="M14" s="49">
        <f>VLOOKUP(D14,Sheet1!$C$1:$H$64,6,FALSE)</f>
        <v>469620</v>
      </c>
      <c r="N14" s="42">
        <f t="shared" ref="N14:N63" si="3">L14-M14</f>
        <v>0</v>
      </c>
      <c r="O14" s="49">
        <f>IFERROR(VLOOKUP(D14,'Accruals Manager'!$B$2:$C$36,2,FALSE),0)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43951</v>
      </c>
      <c r="B15" s="40" t="s">
        <v>67</v>
      </c>
      <c r="C15" s="47">
        <f>VLOOKUP(D15,'Holdings Manager'!$C$3:$O$64,13,FALSE)</f>
        <v>41</v>
      </c>
      <c r="D15" s="55" t="s">
        <v>125</v>
      </c>
      <c r="E15" s="55" t="s">
        <v>124</v>
      </c>
      <c r="F15" s="49">
        <f>VLOOKUP(D15,'Holdings Manager'!$C$3:$E$64,3,FALSE)</f>
        <v>18335</v>
      </c>
      <c r="G15" s="49">
        <f>VLOOKUP(D15,Sheet1!$C$1:$E$64,3,FALSE)</f>
        <v>18335</v>
      </c>
      <c r="H15" s="41">
        <f t="shared" si="1"/>
        <v>0</v>
      </c>
      <c r="I15" s="49">
        <f>VLOOKUP(D15,'Holdings Manager'!$C$3:$J$64,8,FALSE)</f>
        <v>155.62</v>
      </c>
      <c r="J15" s="49">
        <f>VLOOKUP(D15,Sheet1!$C$1:$J$56,8,FALSE)</f>
        <v>155.62</v>
      </c>
      <c r="K15" s="42">
        <f t="shared" si="2"/>
        <v>0</v>
      </c>
      <c r="L15" s="49">
        <f>VLOOKUP(D15,'Holdings Manager'!$C$3:$H$64,6,FALSE)</f>
        <v>2853292.7</v>
      </c>
      <c r="M15" s="49">
        <f>VLOOKUP(D15,Sheet1!$C$1:$H$64,6,FALSE)</f>
        <v>2853292.7</v>
      </c>
      <c r="N15" s="42">
        <f t="shared" si="3"/>
        <v>0</v>
      </c>
      <c r="O15" s="49">
        <f>IFERROR(VLOOKUP(D15,'Accruals Manager'!$B$2:$C$36,2,FALSE),0)</f>
        <v>22500.35</v>
      </c>
      <c r="P15" s="49">
        <v>22500.35</v>
      </c>
      <c r="Q15" s="41">
        <f t="shared" si="0"/>
        <v>0</v>
      </c>
      <c r="R15" s="43"/>
      <c r="S15" s="43"/>
    </row>
    <row r="16" spans="1:19" x14ac:dyDescent="0.2">
      <c r="A16" s="46">
        <v>43951</v>
      </c>
      <c r="B16" s="40" t="s">
        <v>67</v>
      </c>
      <c r="C16" s="47">
        <f>VLOOKUP(D16,'Holdings Manager'!$C$3:$O$64,13,FALSE)</f>
        <v>41</v>
      </c>
      <c r="D16" s="55" t="s">
        <v>156</v>
      </c>
      <c r="E16" s="55" t="s">
        <v>155</v>
      </c>
      <c r="F16" s="49">
        <f>VLOOKUP(D16,'Holdings Manager'!$C$3:$E$64,3,FALSE)</f>
        <v>7812</v>
      </c>
      <c r="G16" s="49">
        <f>VLOOKUP(D16,Sheet1!$C$1:$E$64,3,FALSE)</f>
        <v>7812</v>
      </c>
      <c r="H16" s="41">
        <f t="shared" si="1"/>
        <v>0</v>
      </c>
      <c r="I16" s="49">
        <f>VLOOKUP(D16,'Holdings Manager'!$C$3:$J$64,8,FALSE)</f>
        <v>632.29</v>
      </c>
      <c r="J16" s="49">
        <f>VLOOKUP(D16,Sheet1!$C$1:$J$56,8,FALSE)</f>
        <v>632.29</v>
      </c>
      <c r="K16" s="42">
        <f t="shared" si="2"/>
        <v>0</v>
      </c>
      <c r="L16" s="49">
        <f>VLOOKUP(D16,'Holdings Manager'!$C$3:$H$64,6,FALSE)</f>
        <v>4939449.4800000004</v>
      </c>
      <c r="M16" s="49">
        <f>VLOOKUP(D16,Sheet1!$C$1:$H$64,6,FALSE)</f>
        <v>4939449.4800000004</v>
      </c>
      <c r="N16" s="42">
        <f t="shared" si="3"/>
        <v>0</v>
      </c>
      <c r="O16" s="49">
        <f>IFERROR(VLOOKUP(D16,'Accruals Manager'!$B$2:$C$36,2,FALSE),0)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43951</v>
      </c>
      <c r="B17" s="40" t="s">
        <v>67</v>
      </c>
      <c r="C17" s="47">
        <f>VLOOKUP(D17,'Holdings Manager'!$C$3:$O$64,13,FALSE)</f>
        <v>41</v>
      </c>
      <c r="D17" s="55" t="s">
        <v>188</v>
      </c>
      <c r="E17" s="55" t="s">
        <v>330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1.9850000000000001</v>
      </c>
      <c r="J17" s="49">
        <f>VLOOKUP(D17,Sheet1!$C$1:$J$56,8,FALSE)</f>
        <v>1.98</v>
      </c>
      <c r="K17" s="42">
        <f t="shared" si="2"/>
        <v>5.0000000000001155E-3</v>
      </c>
      <c r="L17" s="49">
        <f>VLOOKUP(D17,'Holdings Manager'!$C$3:$H$64,6,FALSE)</f>
        <v>669195.13</v>
      </c>
      <c r="M17" s="49">
        <f>VLOOKUP(D17,Sheet1!$C$1:$H$64,6,FALSE)</f>
        <v>665413.15</v>
      </c>
      <c r="N17" s="42">
        <f t="shared" si="3"/>
        <v>3781.9799999999814</v>
      </c>
      <c r="O17" s="49">
        <f>IFERROR(VLOOKUP(D17,'Accruals Manager'!$B$2:$C$36,2,FALSE),0)</f>
        <v>11384.52</v>
      </c>
      <c r="P17" s="49">
        <v>11384.52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43951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10500</v>
      </c>
      <c r="G18" s="49">
        <f>VLOOKUP(D18,Sheet1!$C$1:$E$64,3,FALSE)</f>
        <v>10500</v>
      </c>
      <c r="H18" s="41">
        <f t="shared" si="1"/>
        <v>0</v>
      </c>
      <c r="I18" s="49">
        <f>VLOOKUP(D18,'Holdings Manager'!$C$3:$J$64,8,FALSE)</f>
        <v>135.72999999999999</v>
      </c>
      <c r="J18" s="49">
        <f>VLOOKUP(D18,Sheet1!$C$1:$J$56,8,FALSE)</f>
        <v>135.72999999999999</v>
      </c>
      <c r="K18" s="42">
        <f t="shared" si="2"/>
        <v>0</v>
      </c>
      <c r="L18" s="49">
        <f>VLOOKUP(D18,'Holdings Manager'!$C$3:$H$64,6,FALSE)</f>
        <v>1425165</v>
      </c>
      <c r="M18" s="49">
        <f>VLOOKUP(D18,Sheet1!$C$1:$H$64,6,FALSE)</f>
        <v>1425165</v>
      </c>
      <c r="N18" s="42">
        <f t="shared" si="3"/>
        <v>0</v>
      </c>
      <c r="O18" s="49">
        <f>IFERROR(VLOOKUP(D18,'Accruals Manager'!$B$2:$C$36,2,FALSE),0)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43951</v>
      </c>
      <c r="B19" s="40" t="s">
        <v>67</v>
      </c>
      <c r="C19" s="47">
        <f>VLOOKUP(D19,'Holdings Manager'!$C$3:$O$64,13,FALSE)</f>
        <v>41</v>
      </c>
      <c r="D19" s="55" t="s">
        <v>163</v>
      </c>
      <c r="E19" s="55" t="s">
        <v>162</v>
      </c>
      <c r="F19" s="49">
        <f>VLOOKUP(D19,'Holdings Manager'!$C$3:$E$64,3,FALSE)</f>
        <v>40220</v>
      </c>
      <c r="G19" s="49">
        <f>VLOOKUP(D19,Sheet1!$C$1:$E$64,3,FALSE)</f>
        <v>40220</v>
      </c>
      <c r="H19" s="41">
        <f t="shared" si="1"/>
        <v>0</v>
      </c>
      <c r="I19" s="49">
        <f>VLOOKUP(D19,'Holdings Manager'!$C$3:$J$64,8,FALSE)</f>
        <v>63.64</v>
      </c>
      <c r="J19" s="49">
        <f>VLOOKUP(D19,Sheet1!$C$1:$J$56,8,FALSE)</f>
        <v>63.64</v>
      </c>
      <c r="K19" s="42">
        <f t="shared" si="2"/>
        <v>0</v>
      </c>
      <c r="L19" s="49">
        <f>VLOOKUP(D19,'Holdings Manager'!$C$3:$H$64,6,FALSE)</f>
        <v>2559600.7999999998</v>
      </c>
      <c r="M19" s="49">
        <f>VLOOKUP(D19,Sheet1!$C$1:$H$64,6,FALSE)</f>
        <v>2559600.7999999998</v>
      </c>
      <c r="N19" s="42">
        <f t="shared" si="3"/>
        <v>0</v>
      </c>
      <c r="O19" s="49">
        <f>IFERROR(VLOOKUP(D19,'Accruals Manager'!$B$2:$C$36,2,FALSE),0)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43951</v>
      </c>
      <c r="B20" s="40" t="s">
        <v>67</v>
      </c>
      <c r="C20" s="47">
        <f>VLOOKUP(D20,'Holdings Manager'!$C$3:$O$64,13,FALSE)</f>
        <v>41</v>
      </c>
      <c r="D20" s="55" t="s">
        <v>116</v>
      </c>
      <c r="E20" s="55" t="s">
        <v>115</v>
      </c>
      <c r="F20" s="49">
        <f>VLOOKUP(D20,'Holdings Manager'!$C$3:$E$64,3,FALSE)</f>
        <v>37061</v>
      </c>
      <c r="G20" s="49">
        <f>VLOOKUP(D20,Sheet1!$C$1:$E$64,3,FALSE)</f>
        <v>37061</v>
      </c>
      <c r="H20" s="41">
        <f t="shared" si="1"/>
        <v>0</v>
      </c>
      <c r="I20" s="49">
        <f>VLOOKUP(D20,'Holdings Manager'!$C$3:$J$64,8,FALSE)</f>
        <v>63.97</v>
      </c>
      <c r="J20" s="49">
        <f>VLOOKUP(D20,Sheet1!$C$1:$J$56,8,FALSE)</f>
        <v>63.97</v>
      </c>
      <c r="K20" s="42">
        <f t="shared" si="2"/>
        <v>0</v>
      </c>
      <c r="L20" s="49">
        <f>VLOOKUP(D20,'Holdings Manager'!$C$3:$H$64,6,FALSE)</f>
        <v>2370792.17</v>
      </c>
      <c r="M20" s="49">
        <f>VLOOKUP(D20,Sheet1!$C$1:$H$64,6,FALSE)</f>
        <v>2370792.17</v>
      </c>
      <c r="N20" s="42">
        <f t="shared" si="3"/>
        <v>0</v>
      </c>
      <c r="O20" s="49">
        <f>IFERROR(VLOOKUP(D20,'Accruals Manager'!$B$2:$C$36,2,FALSE),0)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43951</v>
      </c>
      <c r="B21" s="40" t="s">
        <v>67</v>
      </c>
      <c r="C21" s="47">
        <f>VLOOKUP(D21,'Holdings Manager'!$C$3:$O$64,13,FALSE)</f>
        <v>43</v>
      </c>
      <c r="D21" s="55" t="s">
        <v>133</v>
      </c>
      <c r="E21" s="55" t="s">
        <v>132</v>
      </c>
      <c r="F21" s="49">
        <f>VLOOKUP(D21,'Holdings Manager'!$C$3:$E$64,3,FALSE)</f>
        <v>29302</v>
      </c>
      <c r="G21" s="49">
        <f>VLOOKUP(D21,Sheet1!$C$1:$E$64,3,FALSE)</f>
        <v>29302</v>
      </c>
      <c r="H21" s="41">
        <f t="shared" si="1"/>
        <v>0</v>
      </c>
      <c r="I21" s="49">
        <f>VLOOKUP(D21,'Holdings Manager'!$C$3:$J$64,8,FALSE)</f>
        <v>45.56</v>
      </c>
      <c r="J21" s="49">
        <f>VLOOKUP(D21,Sheet1!$C$1:$J$56,8,FALSE)</f>
        <v>45.56</v>
      </c>
      <c r="K21" s="42">
        <f t="shared" si="2"/>
        <v>0</v>
      </c>
      <c r="L21" s="49">
        <f>VLOOKUP(D21,'Holdings Manager'!$C$3:$H$64,6,FALSE)</f>
        <v>1334999.1200000001</v>
      </c>
      <c r="M21" s="49">
        <f>VLOOKUP(D21,Sheet1!$C$1:$H$64,6,FALSE)</f>
        <v>1334999.1200000001</v>
      </c>
      <c r="N21" s="42">
        <f t="shared" si="3"/>
        <v>0</v>
      </c>
      <c r="O21" s="49">
        <f>IFERROR(VLOOKUP(D21,'Accruals Manager'!$B$2:$C$36,2,FALSE),0)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43951</v>
      </c>
      <c r="B22" s="40" t="s">
        <v>67</v>
      </c>
      <c r="C22" s="47">
        <f>VLOOKUP(D22,'Holdings Manager'!$C$3:$O$64,13,FALSE)</f>
        <v>41</v>
      </c>
      <c r="D22" s="55" t="s">
        <v>136</v>
      </c>
      <c r="E22" s="55" t="s">
        <v>135</v>
      </c>
      <c r="F22" s="49">
        <f>VLOOKUP(D22,'Holdings Manager'!$C$3:$E$64,3,FALSE)</f>
        <v>13426</v>
      </c>
      <c r="G22" s="49">
        <f>VLOOKUP(D22,Sheet1!$C$1:$E$64,3,FALSE)</f>
        <v>13426</v>
      </c>
      <c r="H22" s="41">
        <f t="shared" si="1"/>
        <v>0</v>
      </c>
      <c r="I22" s="49">
        <f>VLOOKUP(D22,'Holdings Manager'!$C$3:$J$64,8,FALSE)</f>
        <v>160.47</v>
      </c>
      <c r="J22" s="49">
        <f>VLOOKUP(D22,Sheet1!$C$1:$J$56,8,FALSE)</f>
        <v>160.47</v>
      </c>
      <c r="K22" s="42">
        <f t="shared" si="2"/>
        <v>0</v>
      </c>
      <c r="L22" s="49">
        <f>VLOOKUP(D22,'Holdings Manager'!$C$3:$H$64,6,FALSE)</f>
        <v>2154470.2200000002</v>
      </c>
      <c r="M22" s="49">
        <f>VLOOKUP(D22,Sheet1!$C$1:$H$64,6,FALSE)</f>
        <v>2154470.2200000002</v>
      </c>
      <c r="N22" s="42">
        <f t="shared" si="3"/>
        <v>0</v>
      </c>
      <c r="O22" s="49">
        <f>IFERROR(VLOOKUP(D22,'Accruals Manager'!$B$2:$C$36,2,FALSE),0)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43951</v>
      </c>
      <c r="B23" s="40" t="s">
        <v>67</v>
      </c>
      <c r="C23" s="47">
        <f>VLOOKUP(D23,'Holdings Manager'!$C$3:$O$64,13,FALSE)</f>
        <v>43</v>
      </c>
      <c r="D23" s="55" t="s">
        <v>130</v>
      </c>
      <c r="E23" s="55">
        <v>398438408</v>
      </c>
      <c r="F23" s="49">
        <f>VLOOKUP(D23,'Holdings Manager'!$C$3:$E$64,3,FALSE)</f>
        <v>63170</v>
      </c>
      <c r="G23" s="49">
        <f>VLOOKUP(D23,Sheet1!$C$1:$E$64,3,FALSE)</f>
        <v>63170</v>
      </c>
      <c r="H23" s="41">
        <f t="shared" si="1"/>
        <v>0</v>
      </c>
      <c r="I23" s="49">
        <f>VLOOKUP(D23,'Holdings Manager'!$C$3:$J$64,8,FALSE)</f>
        <v>20.3</v>
      </c>
      <c r="J23" s="49">
        <f>VLOOKUP(D23,Sheet1!$C$1:$J$56,8,FALSE)</f>
        <v>20.3</v>
      </c>
      <c r="K23" s="42">
        <f t="shared" si="2"/>
        <v>0</v>
      </c>
      <c r="L23" s="49">
        <f>VLOOKUP(D23,'Holdings Manager'!$C$3:$H$64,6,FALSE)</f>
        <v>1282351</v>
      </c>
      <c r="M23" s="49">
        <f>VLOOKUP(D23,Sheet1!$C$1:$H$64,6,FALSE)</f>
        <v>1282351</v>
      </c>
      <c r="N23" s="42">
        <f t="shared" si="3"/>
        <v>0</v>
      </c>
      <c r="O23" s="49">
        <f>IFERROR(VLOOKUP(D23,'Accruals Manager'!$B$2:$C$36,2,FALSE),0)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43951</v>
      </c>
      <c r="B24" s="40" t="s">
        <v>67</v>
      </c>
      <c r="C24" s="47">
        <f>VLOOKUP(D24,'Holdings Manager'!$C$3:$O$64,13,FALSE)</f>
        <v>41</v>
      </c>
      <c r="D24" s="55" t="s">
        <v>191</v>
      </c>
      <c r="E24" s="55" t="s">
        <v>329</v>
      </c>
      <c r="F24" s="49">
        <f>VLOOKUP(D24,'Holdings Manager'!$C$3:$E$64,3,FALSE)</f>
        <v>83715</v>
      </c>
      <c r="G24" s="49">
        <f>VLOOKUP(D24,Sheet1!$C$1:$E$64,3,FALSE)</f>
        <v>83715</v>
      </c>
      <c r="H24" s="41">
        <f t="shared" si="1"/>
        <v>0</v>
      </c>
      <c r="I24" s="49">
        <f>VLOOKUP(D24,'Holdings Manager'!$C$3:$J$64,8,FALSE)</f>
        <v>10.15</v>
      </c>
      <c r="J24" s="49">
        <f>VLOOKUP(D24,Sheet1!$C$1:$J$56,8,FALSE)</f>
        <v>10.15</v>
      </c>
      <c r="K24" s="42">
        <f t="shared" si="2"/>
        <v>0</v>
      </c>
      <c r="L24" s="49">
        <f>VLOOKUP(D24,'Holdings Manager'!$C$3:$H$64,6,FALSE)</f>
        <v>556303.39</v>
      </c>
      <c r="M24" s="49">
        <f>VLOOKUP(D24,Sheet1!$C$1:$H$64,6,FALSE)</f>
        <v>553159.42000000004</v>
      </c>
      <c r="N24" s="42">
        <f t="shared" si="3"/>
        <v>3143.9699999999721</v>
      </c>
      <c r="O24" s="49">
        <f>IFERROR(VLOOKUP(D24,'Accruals Manager'!$B$2:$C$36,2,FALSE),0)</f>
        <v>0</v>
      </c>
      <c r="P24" s="49">
        <v>0</v>
      </c>
      <c r="Q24" s="41">
        <f t="shared" si="0"/>
        <v>0</v>
      </c>
      <c r="R24" s="43" t="s">
        <v>47</v>
      </c>
      <c r="S24" s="43"/>
    </row>
    <row r="25" spans="1:19" x14ac:dyDescent="0.2">
      <c r="A25" s="46">
        <v>43951</v>
      </c>
      <c r="B25" s="40" t="s">
        <v>67</v>
      </c>
      <c r="C25" s="47">
        <f>VLOOKUP(D25,'Holdings Manager'!$C$3:$O$64,13,FALSE)</f>
        <v>43</v>
      </c>
      <c r="D25" s="55" t="s">
        <v>139</v>
      </c>
      <c r="E25" s="55" t="s">
        <v>138</v>
      </c>
      <c r="F25" s="49">
        <f>VLOOKUP(D25,'Holdings Manager'!$C$3:$E$64,3,FALSE)</f>
        <v>80600</v>
      </c>
      <c r="G25" s="49">
        <f>VLOOKUP(D25,Sheet1!$C$1:$E$64,3,FALSE)</f>
        <v>80600</v>
      </c>
      <c r="H25" s="41">
        <f t="shared" si="1"/>
        <v>0</v>
      </c>
      <c r="I25" s="49">
        <f>VLOOKUP(D25,'Holdings Manager'!$C$3:$J$64,8,FALSE)</f>
        <v>7.72</v>
      </c>
      <c r="J25" s="49">
        <f>VLOOKUP(D25,Sheet1!$C$1:$J$56,8,FALSE)</f>
        <v>7.84</v>
      </c>
      <c r="K25" s="42">
        <f t="shared" si="2"/>
        <v>-0.12000000000000011</v>
      </c>
      <c r="L25" s="49">
        <f>VLOOKUP(D25,'Holdings Manager'!$C$3:$H$64,6,FALSE)</f>
        <v>622232</v>
      </c>
      <c r="M25" s="49">
        <f>VLOOKUP(D25,Sheet1!$C$1:$H$64,6,FALSE)</f>
        <v>631984.6</v>
      </c>
      <c r="N25" s="42">
        <f t="shared" si="3"/>
        <v>-9752.5999999999767</v>
      </c>
      <c r="O25" s="49">
        <f>IFERROR(VLOOKUP(D25,'Accruals Manager'!$B$2:$C$36,2,FALSE),0)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43951</v>
      </c>
      <c r="B26" s="40" t="s">
        <v>67</v>
      </c>
      <c r="C26" s="47">
        <f>VLOOKUP(D26,'Holdings Manager'!$C$3:$O$64,13,FALSE)</f>
        <v>41</v>
      </c>
      <c r="D26" s="55" t="s">
        <v>185</v>
      </c>
      <c r="E26" s="55" t="s">
        <v>344</v>
      </c>
      <c r="F26" s="49">
        <f>VLOOKUP(D26,'Holdings Manager'!$C$3:$E$64,3,FALSE)</f>
        <v>31384</v>
      </c>
      <c r="G26" s="49">
        <f>VLOOKUP(D26,Sheet1!$C$1:$E$64,3,FALSE)</f>
        <v>31384</v>
      </c>
      <c r="H26" s="41">
        <f t="shared" si="1"/>
        <v>0</v>
      </c>
      <c r="I26" s="49">
        <f>VLOOKUP(D26,'Holdings Manager'!$C$3:$J$64,8,FALSE)</f>
        <v>37.840000000000003</v>
      </c>
      <c r="J26" s="49">
        <f>VLOOKUP(D26,Sheet1!$C$1:$J$56,8,FALSE)</f>
        <v>37.840000000000003</v>
      </c>
      <c r="K26" s="42">
        <f t="shared" si="2"/>
        <v>0</v>
      </c>
      <c r="L26" s="49">
        <f>VLOOKUP(D26,'Holdings Manager'!$C$3:$H$64,6,FALSE)</f>
        <v>1230451.81</v>
      </c>
      <c r="M26" s="49">
        <f>VLOOKUP(D26,Sheet1!$C$1:$H$64,6,FALSE)</f>
        <v>1230388.06</v>
      </c>
      <c r="N26" s="42">
        <f t="shared" si="3"/>
        <v>63.75</v>
      </c>
      <c r="O26" s="49">
        <f>IFERROR(VLOOKUP(D26,'Accruals Manager'!$B$2:$C$36,2,FALSE),0)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43951</v>
      </c>
      <c r="B27" s="40" t="s">
        <v>67</v>
      </c>
      <c r="C27" s="47">
        <f>VLOOKUP(D27,'Holdings Manager'!$C$3:$O$64,13,FALSE)</f>
        <v>43</v>
      </c>
      <c r="D27" s="55" t="s">
        <v>128</v>
      </c>
      <c r="E27" s="55" t="s">
        <v>127</v>
      </c>
      <c r="F27" s="49">
        <f>VLOOKUP(D27,'Holdings Manager'!$C$3:$E$64,3,FALSE)</f>
        <v>7083</v>
      </c>
      <c r="G27" s="49">
        <f>VLOOKUP(D27,Sheet1!$C$1:$E$64,3,FALSE)</f>
        <v>7083</v>
      </c>
      <c r="H27" s="41">
        <f t="shared" si="1"/>
        <v>0</v>
      </c>
      <c r="I27" s="49">
        <f>VLOOKUP(D27,'Holdings Manager'!$C$3:$J$64,8,FALSE)</f>
        <v>220.45</v>
      </c>
      <c r="J27" s="49">
        <f>VLOOKUP(D27,Sheet1!$C$1:$J$56,8,FALSE)</f>
        <v>220.45</v>
      </c>
      <c r="K27" s="42">
        <f t="shared" si="2"/>
        <v>0</v>
      </c>
      <c r="L27" s="49">
        <f>VLOOKUP(D27,'Holdings Manager'!$C$3:$H$64,6,FALSE)</f>
        <v>1561447.35</v>
      </c>
      <c r="M27" s="49">
        <f>VLOOKUP(D27,Sheet1!$C$1:$H$64,6,FALSE)</f>
        <v>1561447.35</v>
      </c>
      <c r="N27" s="42">
        <f t="shared" si="3"/>
        <v>0</v>
      </c>
      <c r="O27" s="49">
        <f>IFERROR(VLOOKUP(D27,'Accruals Manager'!$B$2:$C$36,2,FALSE),0)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43951</v>
      </c>
      <c r="B28" s="40" t="s">
        <v>67</v>
      </c>
      <c r="C28" s="47">
        <f>VLOOKUP(D28,'Holdings Manager'!$C$3:$O$64,13,FALSE)</f>
        <v>41</v>
      </c>
      <c r="D28" s="55" t="s">
        <v>201</v>
      </c>
      <c r="E28" s="55" t="s">
        <v>347</v>
      </c>
      <c r="F28" s="49">
        <f>VLOOKUP(D28,'Holdings Manager'!$C$3:$E$64,3,FALSE)</f>
        <v>42992</v>
      </c>
      <c r="G28" s="49">
        <f>VLOOKUP(D28,Sheet1!$C$1:$E$64,3,FALSE)</f>
        <v>42992</v>
      </c>
      <c r="H28" s="41">
        <f t="shared" si="1"/>
        <v>0</v>
      </c>
      <c r="I28" s="49">
        <f>VLOOKUP(D28,'Holdings Manager'!$C$3:$J$64,8,FALSE)</f>
        <v>12.404999999999999</v>
      </c>
      <c r="J28" s="49">
        <f>VLOOKUP(D28,Sheet1!$C$1:$J$56,8,FALSE)</f>
        <v>12.4</v>
      </c>
      <c r="K28" s="42">
        <f t="shared" si="2"/>
        <v>4.9999999999990052E-3</v>
      </c>
      <c r="L28" s="49">
        <f>VLOOKUP(D28,'Holdings Manager'!$C$3:$H$64,6,FALSE)</f>
        <v>672698.14</v>
      </c>
      <c r="M28" s="49">
        <f>VLOOKUP(D28,Sheet1!$C$1:$H$64,6,FALSE)</f>
        <v>671551.2</v>
      </c>
      <c r="N28" s="42">
        <f t="shared" si="3"/>
        <v>1146.9400000000605</v>
      </c>
      <c r="O28" s="49">
        <f>IFERROR(VLOOKUP(D28,'Accruals Manager'!$B$2:$C$36,2,FALSE),0)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43951</v>
      </c>
      <c r="B29" s="40" t="s">
        <v>67</v>
      </c>
      <c r="C29" s="47">
        <f>VLOOKUP(D29,'Holdings Manager'!$C$3:$O$64,13,FALSE)</f>
        <v>41</v>
      </c>
      <c r="D29" s="55" t="s">
        <v>169</v>
      </c>
      <c r="E29" s="55" t="s">
        <v>328</v>
      </c>
      <c r="F29" s="49">
        <f>VLOOKUP(D29,'Holdings Manager'!$C$3:$E$64,3,FALSE)</f>
        <v>29538</v>
      </c>
      <c r="G29" s="49">
        <f>VLOOKUP(D29,Sheet1!$C$1:$E$64,3,FALSE)</f>
        <v>29538</v>
      </c>
      <c r="H29" s="41">
        <f t="shared" si="1"/>
        <v>0</v>
      </c>
      <c r="I29" s="49">
        <f>VLOOKUP(D29,'Holdings Manager'!$C$3:$J$64,8,FALSE)</f>
        <v>92.32</v>
      </c>
      <c r="J29" s="49">
        <f>VLOOKUP(D29,Sheet1!$C$1:$J$56,8,FALSE)</f>
        <v>92.32</v>
      </c>
      <c r="K29" s="42">
        <f t="shared" si="2"/>
        <v>0</v>
      </c>
      <c r="L29" s="49">
        <f>VLOOKUP(D29,'Holdings Manager'!$C$3:$H$64,6,FALSE)</f>
        <v>2986825.91</v>
      </c>
      <c r="M29" s="49">
        <f>VLOOKUP(D29,Sheet1!$C$1:$H$64,6,FALSE)</f>
        <v>2987371.71</v>
      </c>
      <c r="N29" s="42">
        <f t="shared" si="3"/>
        <v>-545.79999999981374</v>
      </c>
      <c r="O29" s="49">
        <f>IFERROR(VLOOKUP(D29,'Accruals Manager'!$B$2:$C$36,2,FALSE),0)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43951</v>
      </c>
      <c r="B30" s="40" t="s">
        <v>67</v>
      </c>
      <c r="C30" s="47">
        <f>VLOOKUP(D30,'Holdings Manager'!$C$3:$O$64,13,FALSE)</f>
        <v>41</v>
      </c>
      <c r="D30" s="55" t="s">
        <v>109</v>
      </c>
      <c r="E30" s="55" t="s">
        <v>108</v>
      </c>
      <c r="F30" s="49">
        <f>VLOOKUP(D30,'Holdings Manager'!$C$3:$E$64,3,FALSE)</f>
        <v>45580</v>
      </c>
      <c r="G30" s="49">
        <f>VLOOKUP(D30,Sheet1!$C$1:$E$64,3,FALSE)</f>
        <v>45580</v>
      </c>
      <c r="H30" s="41">
        <f t="shared" si="1"/>
        <v>0</v>
      </c>
      <c r="I30" s="49">
        <f>VLOOKUP(D30,'Holdings Manager'!$C$3:$J$64,8,FALSE)</f>
        <v>28.12</v>
      </c>
      <c r="J30" s="49">
        <f>VLOOKUP(D30,Sheet1!$C$1:$J$56,8,FALSE)</f>
        <v>28.12</v>
      </c>
      <c r="K30" s="42">
        <f t="shared" si="2"/>
        <v>0</v>
      </c>
      <c r="L30" s="49">
        <f>VLOOKUP(D30,'Holdings Manager'!$C$3:$H$64,6,FALSE)</f>
        <v>1281709.6000000001</v>
      </c>
      <c r="M30" s="49">
        <f>VLOOKUP(D30,Sheet1!$C$1:$H$64,6,FALSE)</f>
        <v>1281709.6000000001</v>
      </c>
      <c r="N30" s="42">
        <f t="shared" si="3"/>
        <v>0</v>
      </c>
      <c r="O30" s="49">
        <f>IFERROR(VLOOKUP(D30,'Accruals Manager'!$B$2:$C$36,2,FALSE),0)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43951</v>
      </c>
      <c r="B31" s="40" t="s">
        <v>67</v>
      </c>
      <c r="C31" s="47">
        <f>VLOOKUP(D31,'Holdings Manager'!$C$3:$O$64,13,FALSE)</f>
        <v>41</v>
      </c>
      <c r="D31" s="55" t="s">
        <v>146</v>
      </c>
      <c r="E31" s="55" t="s">
        <v>145</v>
      </c>
      <c r="F31" s="49">
        <f>VLOOKUP(D31,'Holdings Manager'!$C$3:$E$64,3,FALSE)</f>
        <v>34090</v>
      </c>
      <c r="G31" s="49">
        <f>VLOOKUP(D31,Sheet1!$C$1:$E$64,3,FALSE)</f>
        <v>34090</v>
      </c>
      <c r="H31" s="41">
        <f t="shared" si="1"/>
        <v>0</v>
      </c>
      <c r="I31" s="49">
        <f>VLOOKUP(D31,'Holdings Manager'!$C$3:$J$64,8,FALSE)</f>
        <v>48.28</v>
      </c>
      <c r="J31" s="49">
        <f>VLOOKUP(D31,Sheet1!$C$1:$J$56,8,FALSE)</f>
        <v>48.28</v>
      </c>
      <c r="K31" s="42">
        <f t="shared" si="2"/>
        <v>0</v>
      </c>
      <c r="L31" s="49">
        <f>VLOOKUP(D31,'Holdings Manager'!$C$3:$H$64,6,FALSE)</f>
        <v>1645865.2</v>
      </c>
      <c r="M31" s="49">
        <f>VLOOKUP(D31,Sheet1!$C$1:$H$64,6,FALSE)</f>
        <v>1645865.2</v>
      </c>
      <c r="N31" s="42">
        <f t="shared" si="3"/>
        <v>0</v>
      </c>
      <c r="O31" s="49">
        <f>IFERROR(VLOOKUP(D31,'Accruals Manager'!$B$2:$C$36,2,FALSE),0)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43951</v>
      </c>
      <c r="B32" s="40" t="s">
        <v>67</v>
      </c>
      <c r="C32" s="47">
        <f>VLOOKUP(D32,'Holdings Manager'!$C$3:$O$64,13,FALSE)</f>
        <v>41</v>
      </c>
      <c r="D32" s="55" t="s">
        <v>198</v>
      </c>
      <c r="E32" s="55" t="s">
        <v>353</v>
      </c>
      <c r="F32" s="49">
        <f>VLOOKUP(D32,'Holdings Manager'!$C$3:$E$64,3,FALSE)</f>
        <v>27563</v>
      </c>
      <c r="G32" s="49">
        <f>VLOOKUP(D32,Sheet1!$C$1:$E$64,3,FALSE)</f>
        <v>27563</v>
      </c>
      <c r="H32" s="41">
        <f t="shared" si="1"/>
        <v>0</v>
      </c>
      <c r="I32" s="49">
        <f>VLOOKUP(D32,'Holdings Manager'!$C$3:$J$64,8,FALSE)</f>
        <v>74.56</v>
      </c>
      <c r="J32" s="49">
        <f>VLOOKUP(D32,Sheet1!$C$1:$J$56,8,FALSE)</f>
        <v>74.56</v>
      </c>
      <c r="K32" s="42">
        <f t="shared" si="2"/>
        <v>0</v>
      </c>
      <c r="L32" s="49">
        <f>VLOOKUP(D32,'Holdings Manager'!$C$3:$H$64,6,FALSE)</f>
        <v>2592198.14</v>
      </c>
      <c r="M32" s="49">
        <f>VLOOKUP(D32,Sheet1!$C$1:$H$64,6,FALSE)</f>
        <v>2587778.4900000002</v>
      </c>
      <c r="N32" s="42">
        <f t="shared" si="3"/>
        <v>4419.6499999999069</v>
      </c>
      <c r="O32" s="49">
        <f>IFERROR(VLOOKUP(D32,'Accruals Manager'!$B$2:$C$36,2,FALSE),0)</f>
        <v>17348.54</v>
      </c>
      <c r="P32" s="49">
        <v>17348.54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43951</v>
      </c>
      <c r="B33" s="40" t="s">
        <v>67</v>
      </c>
      <c r="C33" s="47">
        <f>VLOOKUP(D33,'Holdings Manager'!$C$3:$O$64,13,FALSE)</f>
        <v>41</v>
      </c>
      <c r="D33" s="55" t="s">
        <v>195</v>
      </c>
      <c r="E33" s="55" t="s">
        <v>355</v>
      </c>
      <c r="F33" s="49">
        <f>VLOOKUP(D33,'Holdings Manager'!$C$3:$E$64,3,FALSE)</f>
        <v>55070</v>
      </c>
      <c r="G33" s="49">
        <f>VLOOKUP(D33,Sheet1!$C$1:$E$64,3,FALSE)</f>
        <v>55070</v>
      </c>
      <c r="H33" s="41">
        <f t="shared" si="1"/>
        <v>0</v>
      </c>
      <c r="I33" s="49">
        <f>VLOOKUP(D33,'Holdings Manager'!$C$3:$J$64,8,FALSE)</f>
        <v>17.274999999999999</v>
      </c>
      <c r="J33" s="49">
        <f>VLOOKUP(D33,Sheet1!$C$1:$J$56,8,FALSE)</f>
        <v>17.27</v>
      </c>
      <c r="K33" s="42">
        <f t="shared" si="2"/>
        <v>4.9999999999990052E-3</v>
      </c>
      <c r="L33" s="49">
        <f>VLOOKUP(D33,'Holdings Manager'!$C$3:$H$64,6,FALSE)</f>
        <v>1199966.01</v>
      </c>
      <c r="M33" s="49">
        <f>VLOOKUP(D33,Sheet1!$C$1:$H$64,6,FALSE)</f>
        <v>1197920.0900000001</v>
      </c>
      <c r="N33" s="42">
        <f t="shared" si="3"/>
        <v>2045.9199999999255</v>
      </c>
      <c r="O33" s="49">
        <f>IFERROR(VLOOKUP(D33,'Accruals Manager'!$B$2:$C$36,2,FALSE),0)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43951</v>
      </c>
      <c r="B34" s="40" t="s">
        <v>67</v>
      </c>
      <c r="C34" s="47">
        <f>VLOOKUP(D34,'Holdings Manager'!$C$3:$O$64,13,FALSE)</f>
        <v>41</v>
      </c>
      <c r="D34" s="55">
        <v>7333378</v>
      </c>
      <c r="E34" s="55">
        <v>733337901</v>
      </c>
      <c r="F34" s="49">
        <f>VLOOKUP(D34,'Holdings Manager'!$C$3:$E$64,3,FALSE)</f>
        <v>8487</v>
      </c>
      <c r="G34" s="49">
        <f>VLOOKUP(D34,Sheet1!$C$1:$E$64,3,FALSE)</f>
        <v>8487</v>
      </c>
      <c r="H34" s="41">
        <f t="shared" si="1"/>
        <v>0</v>
      </c>
      <c r="I34" s="49">
        <f>VLOOKUP(D34,'Holdings Manager'!$C$3:$J$64,8,FALSE)</f>
        <v>421.4</v>
      </c>
      <c r="J34" s="49">
        <f>VLOOKUP(D34,Sheet1!$C$1:$J$56,8,FALSE)</f>
        <v>421.4</v>
      </c>
      <c r="K34" s="42">
        <f t="shared" si="2"/>
        <v>0</v>
      </c>
      <c r="L34" s="49">
        <f>VLOOKUP(D34,'Holdings Manager'!$C$3:$H$64,6,FALSE)</f>
        <v>3705560.59</v>
      </c>
      <c r="M34" s="49">
        <f>VLOOKUP(D34,Sheet1!$C$1:$H$64,6,FALSE)</f>
        <v>3705368.63</v>
      </c>
      <c r="N34" s="42">
        <f t="shared" si="3"/>
        <v>191.95999999996275</v>
      </c>
      <c r="O34" s="49">
        <f>IFERROR(VLOOKUP(D34,'Accruals Manager'!$B$2:$C$36,2,FALSE),0)</f>
        <v>11986.68</v>
      </c>
      <c r="P34" s="49">
        <v>11986.68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43951</v>
      </c>
      <c r="B35" s="40" t="s">
        <v>67</v>
      </c>
      <c r="C35" s="47">
        <f>VLOOKUP(D35,'Holdings Manager'!$C$3:$O$64,13,FALSE)</f>
        <v>41</v>
      </c>
      <c r="D35" s="55">
        <v>7124594</v>
      </c>
      <c r="E35" s="55">
        <v>712459908</v>
      </c>
      <c r="F35" s="49">
        <f>VLOOKUP(D35,'Holdings Manager'!$C$3:$E$64,3,FALSE)</f>
        <v>7989</v>
      </c>
      <c r="G35" s="49">
        <f>VLOOKUP(D35,Sheet1!$C$1:$E$64,3,FALSE)</f>
        <v>7989</v>
      </c>
      <c r="H35" s="41">
        <f t="shared" si="1"/>
        <v>0</v>
      </c>
      <c r="I35" s="49">
        <f>VLOOKUP(D35,'Holdings Manager'!$C$3:$J$64,8,FALSE)</f>
        <v>144.5</v>
      </c>
      <c r="J35" s="49">
        <f>VLOOKUP(D35,Sheet1!$C$1:$J$56,8,FALSE)</f>
        <v>144.5</v>
      </c>
      <c r="K35" s="42">
        <f t="shared" si="2"/>
        <v>0</v>
      </c>
      <c r="L35" s="49">
        <f>VLOOKUP(D35,'Holdings Manager'!$C$3:$H$64,6,FALSE)</f>
        <v>1196094.3899999999</v>
      </c>
      <c r="M35" s="49">
        <f>VLOOKUP(D35,Sheet1!$C$1:$H$64,6,FALSE)</f>
        <v>1196032.43</v>
      </c>
      <c r="N35" s="42">
        <f t="shared" si="3"/>
        <v>61.959999999962747</v>
      </c>
      <c r="O35" s="49">
        <f>IFERROR(VLOOKUP(D35,'Accruals Manager'!$B$2:$C$36,2,FALSE),0)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43951</v>
      </c>
      <c r="B36" s="40" t="s">
        <v>67</v>
      </c>
      <c r="C36" s="47">
        <f>VLOOKUP(D36,'Holdings Manager'!$C$3:$O$64,13,FALSE)</f>
        <v>41</v>
      </c>
      <c r="D36" s="55">
        <v>6986041</v>
      </c>
      <c r="E36" s="55">
        <v>698604006</v>
      </c>
      <c r="F36" s="49">
        <f>VLOOKUP(D36,'Holdings Manager'!$C$3:$E$64,3,FALSE)</f>
        <v>24100</v>
      </c>
      <c r="G36" s="49">
        <f>VLOOKUP(D36,Sheet1!$C$1:$E$64,3,FALSE)</f>
        <v>24100</v>
      </c>
      <c r="H36" s="41">
        <f t="shared" si="1"/>
        <v>0</v>
      </c>
      <c r="I36" s="49">
        <f>VLOOKUP(D36,'Holdings Manager'!$C$3:$J$64,8,FALSE)</f>
        <v>3565</v>
      </c>
      <c r="J36" s="49">
        <f>VLOOKUP(D36,Sheet1!$C$1:$J$56,8,FALSE)</f>
        <v>3565</v>
      </c>
      <c r="K36" s="42">
        <f t="shared" si="2"/>
        <v>0</v>
      </c>
      <c r="L36" s="49">
        <f>VLOOKUP(D36,'Holdings Manager'!$C$3:$H$64,6,FALSE)</f>
        <v>803446.02</v>
      </c>
      <c r="M36" s="49">
        <f>VLOOKUP(D36,Sheet1!$C$1:$H$64,6,FALSE)</f>
        <v>801684.24</v>
      </c>
      <c r="N36" s="42">
        <f t="shared" si="3"/>
        <v>1761.7800000000279</v>
      </c>
      <c r="O36" s="49">
        <f>IFERROR(VLOOKUP(D36,'Accruals Manager'!$B$2:$C$36,2,FALSE),0)</f>
        <v>5696.88</v>
      </c>
      <c r="P36" s="49">
        <v>5696.88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43951</v>
      </c>
      <c r="B37" s="40" t="s">
        <v>67</v>
      </c>
      <c r="C37" s="47">
        <f>VLOOKUP(D37,'Holdings Manager'!$C$3:$O$64,13,FALSE)</f>
        <v>41</v>
      </c>
      <c r="D37" s="55">
        <v>6659428</v>
      </c>
      <c r="E37" s="55">
        <v>665942009</v>
      </c>
      <c r="F37" s="49">
        <f>VLOOKUP(D37,'Holdings Manager'!$C$3:$E$64,3,FALSE)</f>
        <v>15800</v>
      </c>
      <c r="G37" s="49">
        <f>VLOOKUP(D37,Sheet1!$C$1:$E$64,3,FALSE)</f>
        <v>15800</v>
      </c>
      <c r="H37" s="41">
        <f t="shared" si="1"/>
        <v>0</v>
      </c>
      <c r="I37" s="49">
        <f>VLOOKUP(D37,'Holdings Manager'!$C$3:$J$64,8,FALSE)</f>
        <v>6360</v>
      </c>
      <c r="J37" s="49">
        <f>VLOOKUP(D37,Sheet1!$C$1:$J$56,8,FALSE)</f>
        <v>6360</v>
      </c>
      <c r="K37" s="42">
        <f t="shared" si="2"/>
        <v>0</v>
      </c>
      <c r="L37" s="49">
        <f>VLOOKUP(D37,'Holdings Manager'!$C$3:$H$64,6,FALSE)</f>
        <v>939711.04</v>
      </c>
      <c r="M37" s="49">
        <f>VLOOKUP(D37,Sheet1!$C$1:$H$64,6,FALSE)</f>
        <v>937650.46</v>
      </c>
      <c r="N37" s="42">
        <f t="shared" si="3"/>
        <v>2060.5800000000745</v>
      </c>
      <c r="O37" s="49">
        <f>IFERROR(VLOOKUP(D37,'Accruals Manager'!$B$2:$C$36,2,FALSE),0)</f>
        <v>6139.61</v>
      </c>
      <c r="P37" s="49">
        <v>6139.61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43951</v>
      </c>
      <c r="B38" s="40" t="s">
        <v>67</v>
      </c>
      <c r="C38" s="47">
        <f>VLOOKUP(D38,'Holdings Manager'!$C$3:$O$64,13,FALSE)</f>
        <v>41</v>
      </c>
      <c r="D38" s="55">
        <v>6640682</v>
      </c>
      <c r="E38" s="55">
        <v>664068004</v>
      </c>
      <c r="F38" s="49">
        <f>VLOOKUP(D38,'Holdings Manager'!$C$3:$E$64,3,FALSE)</f>
        <v>36600</v>
      </c>
      <c r="G38" s="49">
        <f>VLOOKUP(D38,Sheet1!$C$1:$E$64,3,FALSE)</f>
        <v>36600</v>
      </c>
      <c r="H38" s="41">
        <f t="shared" si="1"/>
        <v>0</v>
      </c>
      <c r="I38" s="49">
        <f>VLOOKUP(D38,'Holdings Manager'!$C$3:$J$64,8,FALSE)</f>
        <v>6286</v>
      </c>
      <c r="J38" s="49">
        <f>VLOOKUP(D38,Sheet1!$C$1:$J$56,8,FALSE)</f>
        <v>6286</v>
      </c>
      <c r="K38" s="42">
        <f t="shared" si="2"/>
        <v>0</v>
      </c>
      <c r="L38" s="49">
        <f>VLOOKUP(D38,'Holdings Manager'!$C$3:$H$64,6,FALSE)</f>
        <v>2151471.4500000002</v>
      </c>
      <c r="M38" s="49">
        <f>VLOOKUP(D38,Sheet1!$C$1:$H$64,6,FALSE)</f>
        <v>2146753.7599999998</v>
      </c>
      <c r="N38" s="42">
        <f t="shared" si="3"/>
        <v>4717.6900000004098</v>
      </c>
      <c r="O38" s="49">
        <f>IFERROR(VLOOKUP(D38,'Accruals Manager'!$B$2:$C$36,2,FALSE),0)</f>
        <v>10158.67</v>
      </c>
      <c r="P38" s="49">
        <v>10158.67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43951</v>
      </c>
      <c r="B39" s="40" t="s">
        <v>67</v>
      </c>
      <c r="C39" s="47">
        <f>VLOOKUP(D39,'Holdings Manager'!$C$3:$O$64,13,FALSE)</f>
        <v>41</v>
      </c>
      <c r="D39" s="55">
        <v>6555805</v>
      </c>
      <c r="E39" s="55">
        <v>655580009</v>
      </c>
      <c r="F39" s="49">
        <f>VLOOKUP(D39,'Holdings Manager'!$C$3:$E$64,3,FALSE)</f>
        <v>30900</v>
      </c>
      <c r="G39" s="49">
        <f>VLOOKUP(D39,Sheet1!$C$1:$E$64,3,FALSE)</f>
        <v>30900</v>
      </c>
      <c r="H39" s="41">
        <f t="shared" si="1"/>
        <v>0</v>
      </c>
      <c r="I39" s="49">
        <f>VLOOKUP(D39,'Holdings Manager'!$C$3:$J$64,8,FALSE)</f>
        <v>3520</v>
      </c>
      <c r="J39" s="49">
        <f>VLOOKUP(D39,Sheet1!$C$1:$J$56,8,FALSE)</f>
        <v>3520</v>
      </c>
      <c r="K39" s="42">
        <f t="shared" si="2"/>
        <v>0</v>
      </c>
      <c r="L39" s="49">
        <f>VLOOKUP(D39,'Holdings Manager'!$C$3:$H$64,6,FALSE)</f>
        <v>1017141.25</v>
      </c>
      <c r="M39" s="49">
        <f>VLOOKUP(D39,Sheet1!$C$1:$H$64,6,FALSE)</f>
        <v>1014910.89</v>
      </c>
      <c r="N39" s="42">
        <f t="shared" si="3"/>
        <v>2230.359999999986</v>
      </c>
      <c r="O39" s="49">
        <f>IFERROR(VLOOKUP(D39,'Accruals Manager'!$B$2:$C$36,2,FALSE),0)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43951</v>
      </c>
      <c r="B40" s="40" t="s">
        <v>67</v>
      </c>
      <c r="C40" s="47">
        <f>VLOOKUP(D40,'Holdings Manager'!$C$3:$O$64,13,FALSE)</f>
        <v>41</v>
      </c>
      <c r="D40" s="55">
        <v>6356406</v>
      </c>
      <c r="E40" s="55">
        <v>635640006</v>
      </c>
      <c r="F40" s="49">
        <f>VLOOKUP(D40,'Holdings Manager'!$C$3:$E$64,3,FALSE)</f>
        <v>25300</v>
      </c>
      <c r="G40" s="49">
        <f>VLOOKUP(D40,Sheet1!$C$1:$E$64,3,FALSE)</f>
        <v>25300</v>
      </c>
      <c r="H40" s="41">
        <f t="shared" si="1"/>
        <v>0</v>
      </c>
      <c r="I40" s="49">
        <f>VLOOKUP(D40,'Holdings Manager'!$C$3:$J$64,8,FALSE)</f>
        <v>2175</v>
      </c>
      <c r="J40" s="49">
        <f>VLOOKUP(D40,Sheet1!$C$1:$J$56,8,FALSE)</f>
        <v>2175</v>
      </c>
      <c r="K40" s="42">
        <f t="shared" si="2"/>
        <v>0</v>
      </c>
      <c r="L40" s="49">
        <f>VLOOKUP(D40,'Holdings Manager'!$C$3:$H$64,6,FALSE)</f>
        <v>514588.3</v>
      </c>
      <c r="M40" s="49">
        <f>VLOOKUP(D40,Sheet1!$C$1:$H$64,6,FALSE)</f>
        <v>513459.92</v>
      </c>
      <c r="N40" s="42">
        <f t="shared" si="3"/>
        <v>1128.3800000000047</v>
      </c>
      <c r="O40" s="49">
        <f>IFERROR(VLOOKUP(D40,'Accruals Manager'!$B$2:$C$36,2,FALSE),0)</f>
        <v>16853.400000000001</v>
      </c>
      <c r="P40" s="49">
        <v>16853.400000000001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43951</v>
      </c>
      <c r="B41" s="40" t="s">
        <v>67</v>
      </c>
      <c r="C41" s="47">
        <f>VLOOKUP(D41,'Holdings Manager'!$C$3:$O$64,13,FALSE)</f>
        <v>41</v>
      </c>
      <c r="D41" s="55">
        <v>6269861</v>
      </c>
      <c r="E41" s="55">
        <v>626986905</v>
      </c>
      <c r="F41" s="49">
        <f>VLOOKUP(D41,'Holdings Manager'!$C$3:$E$64,3,FALSE)</f>
        <v>66000</v>
      </c>
      <c r="G41" s="49">
        <f>VLOOKUP(D41,Sheet1!$C$1:$E$64,3,FALSE)</f>
        <v>66000</v>
      </c>
      <c r="H41" s="41">
        <f t="shared" si="1"/>
        <v>0</v>
      </c>
      <c r="I41" s="49">
        <f>VLOOKUP(D41,'Holdings Manager'!$C$3:$J$64,8,FALSE)</f>
        <v>2082</v>
      </c>
      <c r="J41" s="49">
        <f>VLOOKUP(D41,Sheet1!$C$1:$J$56,8,FALSE)</f>
        <v>2082</v>
      </c>
      <c r="K41" s="42">
        <f t="shared" si="2"/>
        <v>0</v>
      </c>
      <c r="L41" s="49">
        <f>VLOOKUP(D41,'Holdings Manager'!$C$3:$H$64,6,FALSE)</f>
        <v>1285004.9099999999</v>
      </c>
      <c r="M41" s="49">
        <f>VLOOKUP(D41,Sheet1!$C$1:$H$64,6,FALSE)</f>
        <v>1282187.18</v>
      </c>
      <c r="N41" s="42">
        <f t="shared" si="3"/>
        <v>2817.7299999999814</v>
      </c>
      <c r="O41" s="49">
        <f>IFERROR(VLOOKUP(D41,'Accruals Manager'!$B$2:$C$36,2,FALSE),0)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43951</v>
      </c>
      <c r="B42" s="40" t="s">
        <v>67</v>
      </c>
      <c r="C42" s="47">
        <f>VLOOKUP(D42,'Holdings Manager'!$C$3:$O$64,13,FALSE)</f>
        <v>41</v>
      </c>
      <c r="D42" s="55">
        <v>6229597</v>
      </c>
      <c r="E42" s="55">
        <v>622959906</v>
      </c>
      <c r="F42" s="49">
        <f>VLOOKUP(D42,'Holdings Manager'!$C$3:$E$64,3,FALSE)</f>
        <v>294491</v>
      </c>
      <c r="G42" s="49">
        <f>VLOOKUP(D42,Sheet1!$C$1:$E$64,3,FALSE)</f>
        <v>294491</v>
      </c>
      <c r="H42" s="41">
        <f t="shared" si="1"/>
        <v>0</v>
      </c>
      <c r="I42" s="49">
        <f>VLOOKUP(D42,'Holdings Manager'!$C$3:$J$64,8,FALSE)</f>
        <v>916</v>
      </c>
      <c r="J42" s="49">
        <f>VLOOKUP(D42,Sheet1!$C$1:$J$56,8,FALSE)</f>
        <v>916</v>
      </c>
      <c r="K42" s="42">
        <f t="shared" si="2"/>
        <v>0</v>
      </c>
      <c r="L42" s="49">
        <f>VLOOKUP(D42,'Holdings Manager'!$C$3:$H$64,6,FALSE)</f>
        <v>2522595.56</v>
      </c>
      <c r="M42" s="49">
        <f>VLOOKUP(D42,Sheet1!$C$1:$H$64,6,FALSE)</f>
        <v>2517064.0699999998</v>
      </c>
      <c r="N42" s="42">
        <f t="shared" si="3"/>
        <v>5531.4900000002235</v>
      </c>
      <c r="O42" s="49">
        <f>IFERROR(VLOOKUP(D42,'Accruals Manager'!$B$2:$C$36,2,FALSE),0)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43951</v>
      </c>
      <c r="B43" s="40" t="s">
        <v>67</v>
      </c>
      <c r="C43" s="47">
        <f>VLOOKUP(D43,'Holdings Manager'!$C$3:$O$64,13,FALSE)</f>
        <v>41</v>
      </c>
      <c r="D43" s="55">
        <v>6054603</v>
      </c>
      <c r="E43" s="55">
        <v>605460005</v>
      </c>
      <c r="F43" s="49">
        <f>VLOOKUP(D43,'Holdings Manager'!$C$3:$E$64,3,FALSE)</f>
        <v>118200</v>
      </c>
      <c r="G43" s="49">
        <f>VLOOKUP(D43,Sheet1!$C$1:$E$64,3,FALSE)</f>
        <v>118200</v>
      </c>
      <c r="H43" s="41">
        <f t="shared" si="1"/>
        <v>0</v>
      </c>
      <c r="I43" s="49">
        <f>VLOOKUP(D43,'Holdings Manager'!$C$3:$J$64,8,FALSE)</f>
        <v>765</v>
      </c>
      <c r="J43" s="49">
        <f>VLOOKUP(D43,Sheet1!$C$1:$J$56,8,FALSE)</f>
        <v>765</v>
      </c>
      <c r="K43" s="42">
        <f t="shared" si="2"/>
        <v>0</v>
      </c>
      <c r="L43" s="49">
        <f>VLOOKUP(D43,'Holdings Manager'!$C$3:$H$64,6,FALSE)</f>
        <v>845588.44</v>
      </c>
      <c r="M43" s="49">
        <f>VLOOKUP(D43,Sheet1!$C$1:$H$64,6,FALSE)</f>
        <v>843734.25</v>
      </c>
      <c r="N43" s="42">
        <f t="shared" si="3"/>
        <v>1854.1899999999441</v>
      </c>
      <c r="O43" s="49">
        <f>IFERROR(VLOOKUP(D43,'Accruals Manager'!$B$2:$C$36,2,FALSE),0)</f>
        <v>17497.34</v>
      </c>
      <c r="P43" s="49">
        <v>17497.34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43951</v>
      </c>
      <c r="B44" s="40" t="s">
        <v>67</v>
      </c>
      <c r="C44" s="47">
        <f>VLOOKUP(D44,'Holdings Manager'!$C$3:$O$64,13,FALSE)</f>
        <v>41</v>
      </c>
      <c r="D44" s="55">
        <v>6021500</v>
      </c>
      <c r="E44" s="55">
        <v>602150005</v>
      </c>
      <c r="F44" s="49">
        <f>VLOOKUP(D44,'Holdings Manager'!$C$3:$E$64,3,FALSE)</f>
        <v>44000</v>
      </c>
      <c r="G44" s="49">
        <f>VLOOKUP(D44,Sheet1!$C$1:$E$64,3,FALSE)</f>
        <v>44000</v>
      </c>
      <c r="H44" s="41">
        <f t="shared" si="1"/>
        <v>0</v>
      </c>
      <c r="I44" s="49">
        <f>VLOOKUP(D44,'Holdings Manager'!$C$3:$J$64,8,FALSE)</f>
        <v>1123</v>
      </c>
      <c r="J44" s="49">
        <f>VLOOKUP(D44,Sheet1!$C$1:$J$56,8,FALSE)</f>
        <v>1123</v>
      </c>
      <c r="K44" s="42">
        <f t="shared" si="2"/>
        <v>0</v>
      </c>
      <c r="L44" s="49">
        <f>VLOOKUP(D44,'Holdings Manager'!$C$3:$H$64,6,FALSE)</f>
        <v>462075.09</v>
      </c>
      <c r="M44" s="49">
        <f>VLOOKUP(D44,Sheet1!$C$1:$H$64,6,FALSE)</f>
        <v>461061.86</v>
      </c>
      <c r="N44" s="42">
        <f t="shared" si="3"/>
        <v>1013.2300000000396</v>
      </c>
      <c r="O44" s="49">
        <f>IFERROR(VLOOKUP(D44,'Accruals Manager'!$B$2:$C$36,2,FALSE),0)</f>
        <v>4070.87</v>
      </c>
      <c r="P44" s="49">
        <v>4070.87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43951</v>
      </c>
      <c r="B45" s="40" t="s">
        <v>67</v>
      </c>
      <c r="C45" s="47">
        <f>VLOOKUP(D45,'Holdings Manager'!$C$3:$O$64,13,FALSE)</f>
        <v>41</v>
      </c>
      <c r="D45" s="55">
        <v>5999330</v>
      </c>
      <c r="E45" s="55">
        <v>599933900</v>
      </c>
      <c r="F45" s="49">
        <f>VLOOKUP(D45,'Holdings Manager'!$C$3:$E$64,3,FALSE)</f>
        <v>9594</v>
      </c>
      <c r="G45" s="49">
        <f>VLOOKUP(D45,Sheet1!$C$1:$E$64,3,FALSE)</f>
        <v>9594</v>
      </c>
      <c r="H45" s="41">
        <f t="shared" si="1"/>
        <v>0</v>
      </c>
      <c r="I45" s="49">
        <f>VLOOKUP(D45,'Holdings Manager'!$C$3:$J$64,8,FALSE)</f>
        <v>204.5</v>
      </c>
      <c r="J45" s="49">
        <f>VLOOKUP(D45,Sheet1!$C$1:$J$56,8,FALSE)</f>
        <v>204.5</v>
      </c>
      <c r="K45" s="42">
        <f t="shared" si="2"/>
        <v>0</v>
      </c>
      <c r="L45" s="49">
        <f>VLOOKUP(D45,'Holdings Manager'!$C$3:$H$64,6,FALSE)</f>
        <v>2148948.73</v>
      </c>
      <c r="M45" s="49">
        <f>VLOOKUP(D45,Sheet1!$C$1:$H$64,6,FALSE)</f>
        <v>2149341.42</v>
      </c>
      <c r="N45" s="42">
        <f t="shared" si="3"/>
        <v>-392.68999999994412</v>
      </c>
      <c r="O45" s="49">
        <f>IFERROR(VLOOKUP(D45,'Accruals Manager'!$B$2:$C$36,2,FALSE),0)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43951</v>
      </c>
      <c r="B46" s="40" t="s">
        <v>67</v>
      </c>
      <c r="C46" s="47">
        <f>VLOOKUP(D46,'Holdings Manager'!$C$3:$O$64,13,FALSE)</f>
        <v>41</v>
      </c>
      <c r="D46" s="55">
        <v>5889505</v>
      </c>
      <c r="E46" s="55">
        <v>588950907</v>
      </c>
      <c r="F46" s="49">
        <f>VLOOKUP(D46,'Holdings Manager'!$C$3:$E$64,3,FALSE)</f>
        <v>105988</v>
      </c>
      <c r="G46" s="49">
        <f>VLOOKUP(D46,Sheet1!$C$1:$E$64,3,FALSE)</f>
        <v>105988</v>
      </c>
      <c r="H46" s="41">
        <f t="shared" si="1"/>
        <v>0</v>
      </c>
      <c r="I46" s="49">
        <f>VLOOKUP(D46,'Holdings Manager'!$C$3:$J$64,8,FALSE)</f>
        <v>16.95</v>
      </c>
      <c r="J46" s="49">
        <f>VLOOKUP(D46,Sheet1!$C$1:$J$56,8,FALSE)</f>
        <v>16.95</v>
      </c>
      <c r="K46" s="42">
        <f t="shared" si="2"/>
        <v>0</v>
      </c>
      <c r="L46" s="49">
        <f>VLOOKUP(D46,'Holdings Manager'!$C$3:$H$64,6,FALSE)</f>
        <v>1967702.46</v>
      </c>
      <c r="M46" s="49">
        <f>VLOOKUP(D46,Sheet1!$C$1:$H$64,6,FALSE)</f>
        <v>1968062.03</v>
      </c>
      <c r="N46" s="42">
        <f t="shared" si="3"/>
        <v>-359.57000000006519</v>
      </c>
      <c r="O46" s="49">
        <f>IFERROR(VLOOKUP(D46,'Accruals Manager'!$B$2:$C$36,2,FALSE),0)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43951</v>
      </c>
      <c r="B47" s="40" t="s">
        <v>67</v>
      </c>
      <c r="C47" s="47">
        <f>VLOOKUP(D47,'Holdings Manager'!$C$3:$O$64,13,FALSE)</f>
        <v>41</v>
      </c>
      <c r="D47" s="55">
        <v>5330047</v>
      </c>
      <c r="E47" s="55">
        <v>533004909</v>
      </c>
      <c r="F47" s="49">
        <f>VLOOKUP(D47,'Holdings Manager'!$C$3:$E$64,3,FALSE)</f>
        <v>15763</v>
      </c>
      <c r="G47" s="49">
        <f>VLOOKUP(D47,Sheet1!$C$1:$E$64,3,FALSE)</f>
        <v>15763</v>
      </c>
      <c r="H47" s="41">
        <f t="shared" si="1"/>
        <v>0</v>
      </c>
      <c r="I47" s="49">
        <f>VLOOKUP(D47,'Holdings Manager'!$C$3:$J$64,8,FALSE)</f>
        <v>133.55000000000001</v>
      </c>
      <c r="J47" s="49">
        <f>VLOOKUP(D47,Sheet1!$C$1:$J$56,8,FALSE)</f>
        <v>133.55000000000001</v>
      </c>
      <c r="K47" s="42">
        <f t="shared" si="2"/>
        <v>0</v>
      </c>
      <c r="L47" s="49">
        <f>VLOOKUP(D47,'Holdings Manager'!$C$3:$H$64,6,FALSE)</f>
        <v>2305769</v>
      </c>
      <c r="M47" s="49">
        <f>VLOOKUP(D47,Sheet1!$C$1:$H$64,6,FALSE)</f>
        <v>2306190.35</v>
      </c>
      <c r="N47" s="42">
        <f t="shared" si="3"/>
        <v>-421.35000000009313</v>
      </c>
      <c r="O47" s="49">
        <f>IFERROR(VLOOKUP(D47,'Accruals Manager'!$B$2:$C$36,2,FALSE),0)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43951</v>
      </c>
      <c r="B48" s="40" t="s">
        <v>67</v>
      </c>
      <c r="C48" s="47">
        <f>VLOOKUP(D48,'Holdings Manager'!$C$3:$O$64,13,FALSE)</f>
        <v>41</v>
      </c>
      <c r="D48" s="55">
        <v>4741844</v>
      </c>
      <c r="E48" s="55">
        <v>474184900</v>
      </c>
      <c r="F48" s="49">
        <f>VLOOKUP(D48,'Holdings Manager'!$C$3:$E$64,3,FALSE)</f>
        <v>13484</v>
      </c>
      <c r="G48" s="49">
        <f>VLOOKUP(D48,Sheet1!$C$1:$E$64,3,FALSE)</f>
        <v>13484</v>
      </c>
      <c r="H48" s="41">
        <f t="shared" si="1"/>
        <v>0</v>
      </c>
      <c r="I48" s="49">
        <f>VLOOKUP(D48,'Holdings Manager'!$C$3:$J$64,8,FALSE)</f>
        <v>106.1</v>
      </c>
      <c r="J48" s="49">
        <f>VLOOKUP(D48,Sheet1!$C$1:$J$56,8,FALSE)</f>
        <v>106.1</v>
      </c>
      <c r="K48" s="42">
        <f t="shared" si="2"/>
        <v>0</v>
      </c>
      <c r="L48" s="49">
        <f>VLOOKUP(D48,'Holdings Manager'!$C$3:$H$64,6,FALSE)</f>
        <v>1566993.36</v>
      </c>
      <c r="M48" s="49">
        <f>VLOOKUP(D48,Sheet1!$C$1:$H$64,6,FALSE)</f>
        <v>1567279.7</v>
      </c>
      <c r="N48" s="42">
        <f t="shared" si="3"/>
        <v>-286.33999999985099</v>
      </c>
      <c r="O48" s="49">
        <f>IFERROR(VLOOKUP(D48,'Accruals Manager'!$B$2:$C$36,2,FALSE),0)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43951</v>
      </c>
      <c r="B49" s="40" t="s">
        <v>67</v>
      </c>
      <c r="C49" s="47">
        <f>VLOOKUP(D49,'Holdings Manager'!$C$3:$O$64,13,FALSE)</f>
        <v>41</v>
      </c>
      <c r="D49" s="55">
        <v>4031879</v>
      </c>
      <c r="E49" s="55">
        <v>403187909</v>
      </c>
      <c r="F49" s="49">
        <f>VLOOKUP(D49,'Holdings Manager'!$C$3:$E$64,3,FALSE)</f>
        <v>58820</v>
      </c>
      <c r="G49" s="49">
        <f>VLOOKUP(D49,Sheet1!$C$1:$E$64,3,FALSE)</f>
        <v>58820</v>
      </c>
      <c r="H49" s="41">
        <f t="shared" si="1"/>
        <v>0</v>
      </c>
      <c r="I49" s="49">
        <f>VLOOKUP(D49,'Holdings Manager'!$C$3:$J$64,8,FALSE)</f>
        <v>19.484999999999999</v>
      </c>
      <c r="J49" s="49">
        <f>VLOOKUP(D49,Sheet1!$C$1:$J$56,8,FALSE)</f>
        <v>19.48</v>
      </c>
      <c r="K49" s="42">
        <f t="shared" si="2"/>
        <v>4.9999999999990052E-3</v>
      </c>
      <c r="L49" s="49">
        <f>VLOOKUP(D49,'Holdings Manager'!$C$3:$H$64,6,FALSE)</f>
        <v>1255331.5900000001</v>
      </c>
      <c r="M49" s="49">
        <f>VLOOKUP(D49,Sheet1!$C$1:$H$64,6,FALSE)</f>
        <v>1255560.99</v>
      </c>
      <c r="N49" s="42">
        <f t="shared" si="3"/>
        <v>-229.39999999990687</v>
      </c>
      <c r="O49" s="49">
        <f>IFERROR(VLOOKUP(D49,'Accruals Manager'!$B$2:$C$36,2,FALSE),0)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43951</v>
      </c>
      <c r="B50" s="40" t="s">
        <v>67</v>
      </c>
      <c r="C50" s="47">
        <f>VLOOKUP(D50,'Holdings Manager'!$C$3:$O$64,13,FALSE)</f>
        <v>43</v>
      </c>
      <c r="D50" s="55">
        <v>2821481</v>
      </c>
      <c r="E50" s="55">
        <v>835699307</v>
      </c>
      <c r="F50" s="49">
        <f>VLOOKUP(D50,'Holdings Manager'!$C$3:$E$64,3,FALSE)</f>
        <v>53325</v>
      </c>
      <c r="G50" s="49">
        <f>VLOOKUP(D50,Sheet1!$C$1:$E$64,3,FALSE)</f>
        <v>53325</v>
      </c>
      <c r="H50" s="41">
        <f t="shared" si="1"/>
        <v>0</v>
      </c>
      <c r="I50" s="49">
        <f>VLOOKUP(D50,'Holdings Manager'!$C$3:$J$64,8,FALSE)</f>
        <v>64.25</v>
      </c>
      <c r="J50" s="49">
        <f>VLOOKUP(D50,Sheet1!$C$1:$J$56,8,FALSE)</f>
        <v>64.25</v>
      </c>
      <c r="K50" s="42">
        <f t="shared" si="2"/>
        <v>0</v>
      </c>
      <c r="L50" s="49">
        <f>VLOOKUP(D50,'Holdings Manager'!$C$3:$H$64,6,FALSE)</f>
        <v>3426131.25</v>
      </c>
      <c r="M50" s="49">
        <f>VLOOKUP(D50,Sheet1!$C$1:$H$64,6,FALSE)</f>
        <v>3426131.25</v>
      </c>
      <c r="N50" s="42">
        <f t="shared" si="3"/>
        <v>0</v>
      </c>
      <c r="O50" s="49">
        <f>IFERROR(VLOOKUP(D50,'Accruals Manager'!$B$2:$C$36,2,FALSE),0)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43951</v>
      </c>
      <c r="B51" s="40" t="s">
        <v>67</v>
      </c>
      <c r="C51" s="47">
        <f>VLOOKUP(D51,'Holdings Manager'!$C$3:$O$64,13,FALSE)</f>
        <v>43</v>
      </c>
      <c r="D51" s="55">
        <v>2775135</v>
      </c>
      <c r="E51" s="55">
        <v>803054204</v>
      </c>
      <c r="F51" s="49">
        <f>VLOOKUP(D51,'Holdings Manager'!$C$3:$E$64,3,FALSE)</f>
        <v>11024</v>
      </c>
      <c r="G51" s="49">
        <f>VLOOKUP(D51,Sheet1!$C$1:$E$64,3,FALSE)</f>
        <v>11024</v>
      </c>
      <c r="H51" s="41">
        <f t="shared" si="1"/>
        <v>0</v>
      </c>
      <c r="I51" s="49">
        <f>VLOOKUP(D51,'Holdings Manager'!$C$3:$J$64,8,FALSE)</f>
        <v>118.54</v>
      </c>
      <c r="J51" s="49">
        <f>VLOOKUP(D51,Sheet1!$C$1:$J$56,8,FALSE)</f>
        <v>118.54</v>
      </c>
      <c r="K51" s="42">
        <f t="shared" si="2"/>
        <v>0</v>
      </c>
      <c r="L51" s="49">
        <f>VLOOKUP(D51,'Holdings Manager'!$C$3:$H$64,6,FALSE)</f>
        <v>1306784.96</v>
      </c>
      <c r="M51" s="49">
        <f>VLOOKUP(D51,Sheet1!$C$1:$H$64,6,FALSE)</f>
        <v>1306784.96</v>
      </c>
      <c r="N51" s="42">
        <f t="shared" si="3"/>
        <v>0</v>
      </c>
      <c r="O51" s="49">
        <f>IFERROR(VLOOKUP(D51,'Accruals Manager'!$B$2:$C$36,2,FALSE),0)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43951</v>
      </c>
      <c r="B52" s="40" t="s">
        <v>67</v>
      </c>
      <c r="C52" s="47">
        <f>VLOOKUP(D52,'Holdings Manager'!$C$3:$O$64,13,FALSE)</f>
        <v>41</v>
      </c>
      <c r="D52" s="55">
        <v>2655657</v>
      </c>
      <c r="E52" s="55">
        <v>683715106</v>
      </c>
      <c r="F52" s="49">
        <f>VLOOKUP(D52,'Holdings Manager'!$C$3:$E$64,3,FALSE)</f>
        <v>41898</v>
      </c>
      <c r="G52" s="49">
        <f>VLOOKUP(D52,Sheet1!$C$1:$E$64,3,FALSE)</f>
        <v>41898</v>
      </c>
      <c r="H52" s="41">
        <f t="shared" si="1"/>
        <v>0</v>
      </c>
      <c r="I52" s="49">
        <f>VLOOKUP(D52,'Holdings Manager'!$C$3:$J$64,8,FALSE)</f>
        <v>37.950000000000003</v>
      </c>
      <c r="J52" s="49">
        <f>VLOOKUP(D52,Sheet1!$C$1:$J$56,8,FALSE)</f>
        <v>37.950000000000003</v>
      </c>
      <c r="K52" s="42">
        <f t="shared" si="2"/>
        <v>0</v>
      </c>
      <c r="L52" s="49">
        <f>VLOOKUP(D52,'Holdings Manager'!$C$3:$H$64,6,FALSE)</f>
        <v>1590029.1</v>
      </c>
      <c r="M52" s="49">
        <f>VLOOKUP(D52,Sheet1!$C$1:$H$64,6,FALSE)</f>
        <v>1590029.1</v>
      </c>
      <c r="N52" s="42">
        <f t="shared" si="3"/>
        <v>0</v>
      </c>
      <c r="O52" s="49">
        <f>IFERROR(VLOOKUP(D52,'Accruals Manager'!$B$2:$C$36,2,FALSE),0)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43951</v>
      </c>
      <c r="B53" s="40" t="s">
        <v>67</v>
      </c>
      <c r="C53" s="47">
        <f>VLOOKUP(D53,'Holdings Manager'!$C$3:$O$64,13,FALSE)</f>
        <v>43</v>
      </c>
      <c r="D53" s="55">
        <v>2640891</v>
      </c>
      <c r="E53" s="55">
        <v>654902204</v>
      </c>
      <c r="F53" s="49">
        <f>VLOOKUP(D53,'Holdings Manager'!$C$3:$E$64,3,FALSE)</f>
        <v>330000</v>
      </c>
      <c r="G53" s="49">
        <f>VLOOKUP(D53,Sheet1!$C$1:$E$64,3,FALSE)</f>
        <v>330000</v>
      </c>
      <c r="H53" s="41">
        <f t="shared" si="1"/>
        <v>0</v>
      </c>
      <c r="I53" s="49">
        <f>VLOOKUP(D53,'Holdings Manager'!$C$3:$J$64,8,FALSE)</f>
        <v>3.58</v>
      </c>
      <c r="J53" s="49">
        <f>VLOOKUP(D53,Sheet1!$C$1:$J$56,8,FALSE)</f>
        <v>3.58</v>
      </c>
      <c r="K53" s="42">
        <f t="shared" si="2"/>
        <v>0</v>
      </c>
      <c r="L53" s="49">
        <f>VLOOKUP(D53,'Holdings Manager'!$C$3:$H$64,6,FALSE)</f>
        <v>1181400</v>
      </c>
      <c r="M53" s="49">
        <f>VLOOKUP(D53,Sheet1!$C$1:$H$64,6,FALSE)</f>
        <v>1181400</v>
      </c>
      <c r="N53" s="42">
        <f t="shared" si="3"/>
        <v>0</v>
      </c>
      <c r="O53" s="49">
        <f>IFERROR(VLOOKUP(D53,'Accruals Manager'!$B$2:$C$36,2,FALSE),0)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43951</v>
      </c>
      <c r="B54" s="40" t="s">
        <v>67</v>
      </c>
      <c r="C54" s="47">
        <f>VLOOKUP(D54,'Holdings Manager'!$C$3:$O$64,13,FALSE)</f>
        <v>43</v>
      </c>
      <c r="D54" s="55">
        <v>2615565</v>
      </c>
      <c r="E54" s="55" t="s">
        <v>158</v>
      </c>
      <c r="F54" s="49">
        <f>VLOOKUP(D54,'Holdings Manager'!$C$3:$E$64,3,FALSE)</f>
        <v>62948</v>
      </c>
      <c r="G54" s="49">
        <f>VLOOKUP(D54,Sheet1!$C$1:$E$64,3,FALSE)</f>
        <v>62948</v>
      </c>
      <c r="H54" s="41">
        <f t="shared" si="1"/>
        <v>0</v>
      </c>
      <c r="I54" s="49">
        <f>VLOOKUP(D54,'Holdings Manager'!$C$3:$J$64,8,FALSE)</f>
        <v>39.67</v>
      </c>
      <c r="J54" s="49">
        <f>VLOOKUP(D54,Sheet1!$C$1:$J$56,8,FALSE)</f>
        <v>39.67</v>
      </c>
      <c r="K54" s="42">
        <f t="shared" si="2"/>
        <v>0</v>
      </c>
      <c r="L54" s="49">
        <f>VLOOKUP(D54,'Holdings Manager'!$C$3:$H$64,6,FALSE)</f>
        <v>2497147.16</v>
      </c>
      <c r="M54" s="49">
        <f>VLOOKUP(D54,Sheet1!$C$1:$H$64,6,FALSE)</f>
        <v>2497147.16</v>
      </c>
      <c r="N54" s="42">
        <f t="shared" si="3"/>
        <v>0</v>
      </c>
      <c r="O54" s="49">
        <f>IFERROR(VLOOKUP(D54,'Accruals Manager'!$B$2:$C$36,2,FALSE),0)</f>
        <v>29081.98</v>
      </c>
      <c r="P54" s="49">
        <v>29081.98</v>
      </c>
      <c r="Q54" s="41">
        <f t="shared" si="0"/>
        <v>0</v>
      </c>
      <c r="R54" s="43"/>
      <c r="S54" s="43"/>
    </row>
    <row r="55" spans="1:19" x14ac:dyDescent="0.2">
      <c r="A55" s="46">
        <v>43951</v>
      </c>
      <c r="B55" s="40" t="s">
        <v>67</v>
      </c>
      <c r="C55" s="47">
        <f>VLOOKUP(D55,'Holdings Manager'!$C$3:$O$64,13,FALSE)</f>
        <v>43</v>
      </c>
      <c r="D55" s="55">
        <v>2544346</v>
      </c>
      <c r="E55" s="55">
        <v>539439109</v>
      </c>
      <c r="F55" s="49">
        <f>VLOOKUP(D55,'Holdings Manager'!$C$3:$E$64,3,FALSE)</f>
        <v>309000</v>
      </c>
      <c r="G55" s="49">
        <f>VLOOKUP(D55,Sheet1!$C$1:$E$64,3,FALSE)</f>
        <v>309000</v>
      </c>
      <c r="H55" s="41">
        <f t="shared" si="1"/>
        <v>0</v>
      </c>
      <c r="I55" s="49">
        <f>VLOOKUP(D55,'Holdings Manager'!$C$3:$J$64,8,FALSE)</f>
        <v>1.57</v>
      </c>
      <c r="J55" s="49">
        <f>VLOOKUP(D55,Sheet1!$C$1:$J$56,8,FALSE)</f>
        <v>1.57</v>
      </c>
      <c r="K55" s="42">
        <f t="shared" si="2"/>
        <v>0</v>
      </c>
      <c r="L55" s="49">
        <f>VLOOKUP(D55,'Holdings Manager'!$C$3:$H$64,6,FALSE)</f>
        <v>485130</v>
      </c>
      <c r="M55" s="49">
        <f>VLOOKUP(D55,Sheet1!$C$1:$H$64,6,FALSE)</f>
        <v>485130</v>
      </c>
      <c r="N55" s="42">
        <f t="shared" si="3"/>
        <v>0</v>
      </c>
      <c r="O55" s="49">
        <f>IFERROR(VLOOKUP(D55,'Accruals Manager'!$B$2:$C$36,2,FALSE),0)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43951</v>
      </c>
      <c r="B56" s="40" t="s">
        <v>67</v>
      </c>
      <c r="C56" s="47">
        <f>VLOOKUP(D56,'Holdings Manager'!$C$3:$O$64,13,FALSE)</f>
        <v>43</v>
      </c>
      <c r="D56" s="55">
        <v>2430025</v>
      </c>
      <c r="E56" s="55">
        <v>861012102</v>
      </c>
      <c r="F56" s="49">
        <f>VLOOKUP(D56,'Holdings Manager'!$C$3:$E$64,3,FALSE)</f>
        <v>113114</v>
      </c>
      <c r="G56" s="49">
        <f>VLOOKUP(D56,Sheet1!$C$1:$E$64,3,FALSE)</f>
        <v>113114</v>
      </c>
      <c r="H56" s="41">
        <f t="shared" si="1"/>
        <v>0</v>
      </c>
      <c r="I56" s="49">
        <f>VLOOKUP(D56,'Holdings Manager'!$C$3:$J$64,8,FALSE)</f>
        <v>25.57</v>
      </c>
      <c r="J56" s="49">
        <f>VLOOKUP(D56,Sheet1!$C$1:$J$56,8,FALSE)</f>
        <v>25.57</v>
      </c>
      <c r="K56" s="42">
        <f t="shared" si="2"/>
        <v>0</v>
      </c>
      <c r="L56" s="49">
        <f>VLOOKUP(D56,'Holdings Manager'!$C$3:$H$64,6,FALSE)</f>
        <v>2892324.98</v>
      </c>
      <c r="M56" s="49">
        <f>VLOOKUP(D56,Sheet1!$C$1:$H$64,6,FALSE)</f>
        <v>2892324.98</v>
      </c>
      <c r="N56" s="42">
        <f t="shared" si="3"/>
        <v>0</v>
      </c>
      <c r="O56" s="49">
        <f>IFERROR(VLOOKUP(D56,'Accruals Manager'!$B$2:$C$36,2,FALSE),0)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43951</v>
      </c>
      <c r="B57" s="40" t="s">
        <v>67</v>
      </c>
      <c r="C57" s="47">
        <f>VLOOKUP(D57,'Holdings Manager'!$C$3:$O$64,13,FALSE)</f>
        <v>43</v>
      </c>
      <c r="D57" s="55">
        <v>2402444</v>
      </c>
      <c r="E57" s="55">
        <v>686330101</v>
      </c>
      <c r="F57" s="49">
        <f>VLOOKUP(D57,'Holdings Manager'!$C$3:$E$64,3,FALSE)</f>
        <v>30366</v>
      </c>
      <c r="G57" s="49">
        <f>VLOOKUP(D57,Sheet1!$C$1:$E$64,3,FALSE)</f>
        <v>30366</v>
      </c>
      <c r="H57" s="41">
        <f t="shared" si="1"/>
        <v>0</v>
      </c>
      <c r="I57" s="49">
        <f>VLOOKUP(D57,'Holdings Manager'!$C$3:$J$64,8,FALSE)</f>
        <v>59.18</v>
      </c>
      <c r="J57" s="49">
        <f>VLOOKUP(D57,Sheet1!$C$1:$J$56,8,FALSE)</f>
        <v>59.18</v>
      </c>
      <c r="K57" s="42">
        <f t="shared" si="2"/>
        <v>0</v>
      </c>
      <c r="L57" s="49">
        <f>VLOOKUP(D57,'Holdings Manager'!$C$3:$H$64,6,FALSE)</f>
        <v>1797059.88</v>
      </c>
      <c r="M57" s="49">
        <f>VLOOKUP(D57,Sheet1!$C$1:$H$64,6,FALSE)</f>
        <v>1797059.88</v>
      </c>
      <c r="N57" s="42">
        <f t="shared" si="3"/>
        <v>0</v>
      </c>
      <c r="O57" s="49">
        <f>IFERROR(VLOOKUP(D57,'Accruals Manager'!$B$2:$C$36,2,FALSE),0)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43951</v>
      </c>
      <c r="B58" s="40" t="s">
        <v>67</v>
      </c>
      <c r="C58" s="47">
        <f>VLOOKUP(D58,'Holdings Manager'!$C$3:$O$64,13,FALSE)</f>
        <v>41</v>
      </c>
      <c r="D58" s="55">
        <v>2311614</v>
      </c>
      <c r="E58" s="55" t="s">
        <v>122</v>
      </c>
      <c r="F58" s="49">
        <f>VLOOKUP(D58,'Holdings Manager'!$C$3:$E$64,3,FALSE)</f>
        <v>17686</v>
      </c>
      <c r="G58" s="49">
        <f>VLOOKUP(D58,Sheet1!$C$1:$E$64,3,FALSE)</f>
        <v>17686</v>
      </c>
      <c r="H58" s="41">
        <f t="shared" si="1"/>
        <v>0</v>
      </c>
      <c r="I58" s="49">
        <f>VLOOKUP(D58,'Holdings Manager'!$C$3:$J$64,8,FALSE)</f>
        <v>135.97</v>
      </c>
      <c r="J58" s="49">
        <f>VLOOKUP(D58,Sheet1!$C$1:$J$56,8,FALSE)</f>
        <v>135.97</v>
      </c>
      <c r="K58" s="42">
        <f t="shared" si="2"/>
        <v>0</v>
      </c>
      <c r="L58" s="49">
        <f>VLOOKUP(D58,'Holdings Manager'!$C$3:$H$64,6,FALSE)</f>
        <v>2404765.42</v>
      </c>
      <c r="M58" s="49">
        <f>VLOOKUP(D58,Sheet1!$C$1:$H$64,6,FALSE)</f>
        <v>2404765.42</v>
      </c>
      <c r="N58" s="42">
        <f t="shared" si="3"/>
        <v>0</v>
      </c>
      <c r="O58" s="49">
        <f>IFERROR(VLOOKUP(D58,'Accruals Manager'!$B$2:$C$36,2,FALSE),0)</f>
        <v>7781.84</v>
      </c>
      <c r="P58" s="49">
        <v>7781.84</v>
      </c>
      <c r="Q58" s="41">
        <f t="shared" si="0"/>
        <v>0</v>
      </c>
      <c r="R58" s="43"/>
      <c r="S58" s="43"/>
    </row>
    <row r="59" spans="1:19" x14ac:dyDescent="0.2">
      <c r="A59" s="46">
        <v>43951</v>
      </c>
      <c r="B59" s="40" t="s">
        <v>67</v>
      </c>
      <c r="C59" s="47">
        <f>VLOOKUP(D59,'Holdings Manager'!$C$3:$O$64,13,FALSE)</f>
        <v>41</v>
      </c>
      <c r="D59" s="55">
        <v>2260824</v>
      </c>
      <c r="E59" s="55">
        <v>683715957</v>
      </c>
      <c r="F59" s="49">
        <f>VLOOKUP(D59,'Holdings Manager'!$C$3:$E$64,3,FALSE)</f>
        <v>10175</v>
      </c>
      <c r="G59" s="49">
        <f>VLOOKUP(D59,Sheet1!$C$1:$E$64,3,FALSE)</f>
        <v>10175</v>
      </c>
      <c r="H59" s="41">
        <f t="shared" si="1"/>
        <v>0</v>
      </c>
      <c r="I59" s="49">
        <f>VLOOKUP(D59,'Holdings Manager'!$C$3:$J$64,8,FALSE)</f>
        <v>52.6</v>
      </c>
      <c r="J59" s="49">
        <f>VLOOKUP(D59,Sheet1!$C$1:$J$56,8,FALSE)</f>
        <v>52.6</v>
      </c>
      <c r="K59" s="42">
        <f t="shared" si="2"/>
        <v>0</v>
      </c>
      <c r="L59" s="49">
        <f>VLOOKUP(D59,'Holdings Manager'!$C$3:$H$64,6,FALSE)</f>
        <v>385330.65</v>
      </c>
      <c r="M59" s="49">
        <f>VLOOKUP(D59,Sheet1!$C$1:$H$64,6,FALSE)</f>
        <v>383907.18</v>
      </c>
      <c r="N59" s="42">
        <f t="shared" si="3"/>
        <v>1423.4700000000303</v>
      </c>
      <c r="O59" s="49">
        <f>IFERROR(VLOOKUP(D59,'Accruals Manager'!$B$2:$C$36,2,FALSE),0)</f>
        <v>0</v>
      </c>
      <c r="P59" s="49">
        <v>0</v>
      </c>
      <c r="Q59" s="41">
        <f t="shared" si="0"/>
        <v>0</v>
      </c>
      <c r="R59" s="43" t="s">
        <v>47</v>
      </c>
      <c r="S59" s="43"/>
    </row>
    <row r="60" spans="1:19" x14ac:dyDescent="0.2">
      <c r="A60" s="46">
        <v>43951</v>
      </c>
      <c r="B60" s="40" t="s">
        <v>67</v>
      </c>
      <c r="C60" s="47">
        <f>VLOOKUP(D60,'Holdings Manager'!$C$3:$O$64,13,FALSE)</f>
        <v>41</v>
      </c>
      <c r="D60" s="55">
        <v>2181334</v>
      </c>
      <c r="E60" s="55" t="s">
        <v>118</v>
      </c>
      <c r="F60" s="49">
        <f>VLOOKUP(D60,'Holdings Manager'!$C$3:$E$64,3,FALSE)</f>
        <v>17792</v>
      </c>
      <c r="G60" s="49">
        <f>VLOOKUP(D60,Sheet1!$C$1:$E$64,3,FALSE)</f>
        <v>17792</v>
      </c>
      <c r="H60" s="41">
        <f t="shared" si="1"/>
        <v>0</v>
      </c>
      <c r="I60" s="49">
        <f>VLOOKUP(D60,'Holdings Manager'!$C$3:$J$64,8,FALSE)</f>
        <v>105.74</v>
      </c>
      <c r="J60" s="49">
        <f>VLOOKUP(D60,Sheet1!$C$1:$J$56,8,FALSE)</f>
        <v>105.74</v>
      </c>
      <c r="K60" s="42">
        <f t="shared" si="2"/>
        <v>0</v>
      </c>
      <c r="L60" s="49">
        <f>VLOOKUP(D60,'Holdings Manager'!$C$3:$H$64,6,FALSE)</f>
        <v>1881326.08</v>
      </c>
      <c r="M60" s="49">
        <f>VLOOKUP(D60,Sheet1!$C$1:$H$64,6,FALSE)</f>
        <v>1881326.08</v>
      </c>
      <c r="N60" s="42">
        <f t="shared" si="3"/>
        <v>0</v>
      </c>
      <c r="O60" s="49">
        <f>IFERROR(VLOOKUP(D60,'Accruals Manager'!$B$2:$C$36,2,FALSE),0)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43951</v>
      </c>
      <c r="B61" s="40" t="s">
        <v>67</v>
      </c>
      <c r="C61" s="47">
        <f>VLOOKUP(D61,'Holdings Manager'!$C$3:$O$64,13,FALSE)</f>
        <v>41</v>
      </c>
      <c r="D61" s="55">
        <v>2125097</v>
      </c>
      <c r="E61" s="55">
        <v>124765108</v>
      </c>
      <c r="F61" s="49">
        <f>VLOOKUP(D61,'Holdings Manager'!$C$3:$E$64,3,FALSE)</f>
        <v>82104</v>
      </c>
      <c r="G61" s="49">
        <f>VLOOKUP(D61,Sheet1!$C$1:$E$64,3,FALSE)</f>
        <v>82104</v>
      </c>
      <c r="H61" s="41">
        <f t="shared" si="1"/>
        <v>0</v>
      </c>
      <c r="I61" s="49">
        <f>VLOOKUP(D61,'Holdings Manager'!$C$3:$J$64,8,FALSE)</f>
        <v>16.559999999999999</v>
      </c>
      <c r="J61" s="49">
        <f>VLOOKUP(D61,Sheet1!$C$1:$J$56,8,FALSE)</f>
        <v>16.559999999999999</v>
      </c>
      <c r="K61" s="42">
        <f t="shared" si="2"/>
        <v>0</v>
      </c>
      <c r="L61" s="49">
        <f>VLOOKUP(D61,'Holdings Manager'!$C$3:$H$64,6,FALSE)</f>
        <v>1359642.24</v>
      </c>
      <c r="M61" s="49">
        <f>VLOOKUP(D61,Sheet1!$C$1:$H$64,6,FALSE)</f>
        <v>1359642.24</v>
      </c>
      <c r="N61" s="42">
        <f t="shared" si="3"/>
        <v>0</v>
      </c>
      <c r="O61" s="49">
        <f>IFERROR(VLOOKUP(D61,'Accruals Manager'!$B$2:$C$36,2,FALSE),0)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43951</v>
      </c>
      <c r="B62" s="40" t="s">
        <v>67</v>
      </c>
      <c r="C62" s="47">
        <f>VLOOKUP(D62,'Holdings Manager'!$C$3:$O$64,13,FALSE)</f>
        <v>41</v>
      </c>
      <c r="D62" s="55">
        <v>2124533</v>
      </c>
      <c r="E62" s="55">
        <v>878742204</v>
      </c>
      <c r="F62" s="49">
        <f>VLOOKUP(D62,'Holdings Manager'!$C$3:$E$64,3,FALSE)</f>
        <v>35702</v>
      </c>
      <c r="G62" s="49">
        <f>VLOOKUP(D62,Sheet1!$C$1:$E$64,3,FALSE)</f>
        <v>35702</v>
      </c>
      <c r="H62" s="41">
        <f t="shared" si="1"/>
        <v>0</v>
      </c>
      <c r="I62" s="49">
        <f>VLOOKUP(D62,'Holdings Manager'!$C$3:$J$64,8,FALSE)</f>
        <v>8.81</v>
      </c>
      <c r="J62" s="49">
        <f>VLOOKUP(D62,Sheet1!$C$1:$J$56,8,FALSE)</f>
        <v>8.81</v>
      </c>
      <c r="K62" s="42">
        <f t="shared" si="2"/>
        <v>0</v>
      </c>
      <c r="L62" s="49">
        <f>VLOOKUP(D62,'Holdings Manager'!$C$3:$H$64,6,FALSE)</f>
        <v>314534.62</v>
      </c>
      <c r="M62" s="49">
        <f>VLOOKUP(D62,Sheet1!$C$1:$H$64,6,FALSE)</f>
        <v>314534.62</v>
      </c>
      <c r="N62" s="42">
        <f t="shared" si="3"/>
        <v>0</v>
      </c>
      <c r="O62" s="49">
        <f>IFERROR(VLOOKUP(D62,'Accruals Manager'!$B$2:$C$36,2,FALSE),0)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43951</v>
      </c>
      <c r="B63" s="40" t="s">
        <v>67</v>
      </c>
      <c r="C63" s="47">
        <f>VLOOKUP(D63,'Holdings Manager'!$C$3:$O$64,13,FALSE)</f>
        <v>43</v>
      </c>
      <c r="D63" s="55">
        <v>2031730</v>
      </c>
      <c r="E63" s="55">
        <v>294821608</v>
      </c>
      <c r="F63" s="49">
        <f>VLOOKUP(D63,'Holdings Manager'!$C$3:$E$64,3,FALSE)</f>
        <v>305693</v>
      </c>
      <c r="G63" s="49">
        <f>VLOOKUP(D63,Sheet1!$C$1:$E$64,3,FALSE)</f>
        <v>305693</v>
      </c>
      <c r="H63" s="41">
        <f t="shared" si="1"/>
        <v>0</v>
      </c>
      <c r="I63" s="49">
        <f>VLOOKUP(D63,'Holdings Manager'!$C$3:$J$64,8,FALSE)</f>
        <v>8.4600000000000009</v>
      </c>
      <c r="J63" s="49">
        <f>VLOOKUP(D63,Sheet1!$C$1:$J$56,8,FALSE)</f>
        <v>8.4600000000000009</v>
      </c>
      <c r="K63" s="42">
        <f t="shared" si="2"/>
        <v>0</v>
      </c>
      <c r="L63" s="49">
        <f>VLOOKUP(D63,'Holdings Manager'!$C$3:$H$64,6,FALSE)</f>
        <v>2586162.7799999998</v>
      </c>
      <c r="M63" s="49">
        <f>VLOOKUP(D63,Sheet1!$C$1:$H$64,6,FALSE)</f>
        <v>2586162.7799999998</v>
      </c>
      <c r="N63" s="42">
        <f t="shared" si="3"/>
        <v>0</v>
      </c>
      <c r="O63" s="49">
        <f>IFERROR(VLOOKUP(D63,'Accruals Manager'!$B$2:$C$36,2,FALSE),0)</f>
        <v>654.91</v>
      </c>
      <c r="P63" s="49">
        <v>654.91</v>
      </c>
      <c r="Q63" s="41">
        <f t="shared" si="0"/>
        <v>0</v>
      </c>
      <c r="R63" s="43"/>
      <c r="S63" s="43"/>
    </row>
    <row r="64" spans="1:19" x14ac:dyDescent="0.2">
      <c r="A64" s="46">
        <v>43951</v>
      </c>
      <c r="B64" s="40" t="s">
        <v>67</v>
      </c>
      <c r="C64" s="47">
        <f>VLOOKUP(D64,'Holdings Manager'!$C$3:$O$64,13,FALSE)</f>
        <v>41</v>
      </c>
      <c r="D64" s="55" t="s">
        <v>208</v>
      </c>
      <c r="E64" s="55" t="s">
        <v>381</v>
      </c>
      <c r="F64" s="49">
        <f>VLOOKUP(D64,'Holdings Manager'!$C$3:$E$64,3,FALSE)</f>
        <v>128324</v>
      </c>
      <c r="G64" s="49">
        <f>VLOOKUP(D64,Sheet1!$C$1:$E$64,3,FALSE)</f>
        <v>128324</v>
      </c>
      <c r="H64" s="41">
        <f t="shared" ref="H64:H70" si="4">F64-G64</f>
        <v>0</v>
      </c>
      <c r="I64" s="49">
        <f>VLOOKUP(D64,'Holdings Manager'!$C$3:$J$64,8,FALSE)</f>
        <v>4.5979999999999999</v>
      </c>
      <c r="J64" s="49">
        <f>VLOOKUP(D64,Sheet1!$C$1:$J$56,8,FALSE)</f>
        <v>4.5999999999999996</v>
      </c>
      <c r="K64" s="42">
        <f t="shared" ref="K64:K70" si="5">I64-J64</f>
        <v>-1.9999999999997797E-3</v>
      </c>
      <c r="L64" s="49">
        <f>VLOOKUP(D64,'Holdings Manager'!$C$3:$H$64,6,FALSE)</f>
        <v>744239.41</v>
      </c>
      <c r="M64" s="49">
        <f>VLOOKUP(D64,Sheet1!$C$1:$H$64,6,FALSE)</f>
        <v>742970.5</v>
      </c>
      <c r="N64" s="42">
        <f t="shared" ref="N64:N70" si="6">L64-M64</f>
        <v>1268.9100000000326</v>
      </c>
      <c r="O64" s="49">
        <f>IFERROR(VLOOKUP(D64,'Accruals Manager'!$B$2:$C$36,2,FALSE),0)</f>
        <v>21023.22</v>
      </c>
      <c r="P64" s="49">
        <v>21023.22</v>
      </c>
      <c r="Q64" s="41">
        <f t="shared" ref="Q64:Q70" si="7">O64-P64</f>
        <v>0</v>
      </c>
      <c r="R64" s="43" t="s">
        <v>47</v>
      </c>
      <c r="S64" s="43"/>
    </row>
    <row r="65" spans="1:19" x14ac:dyDescent="0.2">
      <c r="A65" s="46">
        <v>43951</v>
      </c>
      <c r="B65" s="40" t="s">
        <v>67</v>
      </c>
      <c r="C65" s="47" t="str">
        <f>VLOOKUP(D65,'Holdings Manager'!$C$3:$O$64,13,FALSE)</f>
        <v>FC</v>
      </c>
      <c r="D65" s="55" t="s">
        <v>321</v>
      </c>
      <c r="E65" s="55" t="s">
        <v>321</v>
      </c>
      <c r="F65" s="49"/>
      <c r="G65" s="49"/>
      <c r="H65" s="41">
        <f t="shared" si="4"/>
        <v>0</v>
      </c>
      <c r="I65" s="49">
        <f>VLOOKUP(D65,'Holdings Manager'!$C$3:$J$64,8,FALSE)</f>
        <v>1</v>
      </c>
      <c r="J65" s="49">
        <v>1</v>
      </c>
      <c r="K65" s="42">
        <f t="shared" si="5"/>
        <v>0</v>
      </c>
      <c r="L65" s="49">
        <f>VLOOKUP(D65,'Holdings Manager'!$C$3:$H$64,6,FALSE)</f>
        <v>34434.269999999997</v>
      </c>
      <c r="M65" s="49">
        <v>34432.49</v>
      </c>
      <c r="N65" s="42">
        <f t="shared" si="6"/>
        <v>1.7799999999988358</v>
      </c>
      <c r="O65" s="49">
        <f>IFERROR(VLOOKUP(D65,'Accruals Manager'!$B$2:$C$36,2,FALSE),0)</f>
        <v>0</v>
      </c>
      <c r="P65" s="49">
        <v>0</v>
      </c>
      <c r="Q65" s="41">
        <f t="shared" si="7"/>
        <v>0</v>
      </c>
      <c r="R65" s="43"/>
      <c r="S65" s="43"/>
    </row>
    <row r="66" spans="1:19" x14ac:dyDescent="0.2">
      <c r="A66" s="46">
        <v>43951</v>
      </c>
      <c r="B66" s="40" t="s">
        <v>67</v>
      </c>
      <c r="C66" s="47" t="str">
        <f>VLOOKUP(D66,'Holdings Manager'!$C$3:$O$64,13,FALSE)</f>
        <v>FC</v>
      </c>
      <c r="D66" s="55" t="s">
        <v>312</v>
      </c>
      <c r="E66" s="55" t="s">
        <v>312</v>
      </c>
      <c r="F66" s="49"/>
      <c r="G66" s="49"/>
      <c r="H66" s="41">
        <f t="shared" si="4"/>
        <v>0</v>
      </c>
      <c r="I66" s="49">
        <f>VLOOKUP(D66,'Holdings Manager'!$C$3:$J$64,8,FALSE)</f>
        <v>1</v>
      </c>
      <c r="J66" s="49">
        <v>1</v>
      </c>
      <c r="K66" s="42">
        <f t="shared" si="5"/>
        <v>0</v>
      </c>
      <c r="L66" s="49">
        <f>VLOOKUP(D66,'Holdings Manager'!$C$3:$H$64,6,FALSE)</f>
        <v>258.08</v>
      </c>
      <c r="M66" s="49">
        <v>257.13</v>
      </c>
      <c r="N66" s="42">
        <f t="shared" si="6"/>
        <v>0.94999999999998863</v>
      </c>
      <c r="O66" s="49">
        <f>IFERROR(VLOOKUP(D66,'Accruals Manager'!$B$2:$C$36,2,FALSE),0)</f>
        <v>0</v>
      </c>
      <c r="P66" s="49">
        <v>0</v>
      </c>
      <c r="Q66" s="41">
        <f t="shared" si="7"/>
        <v>0</v>
      </c>
      <c r="R66" s="43"/>
      <c r="S66" s="43"/>
    </row>
    <row r="67" spans="1:19" x14ac:dyDescent="0.2">
      <c r="A67" s="46">
        <v>43951</v>
      </c>
      <c r="B67" s="40" t="s">
        <v>67</v>
      </c>
      <c r="C67" s="47" t="str">
        <f>VLOOKUP(D67,'Holdings Manager'!$C$3:$O$64,13,FALSE)</f>
        <v>FC</v>
      </c>
      <c r="D67" s="55" t="s">
        <v>324</v>
      </c>
      <c r="E67" s="55" t="s">
        <v>324</v>
      </c>
      <c r="F67" s="49"/>
      <c r="G67" s="49"/>
      <c r="H67" s="41">
        <f t="shared" si="4"/>
        <v>0</v>
      </c>
      <c r="I67" s="49">
        <f>VLOOKUP(D67,'Holdings Manager'!$C$3:$J$64,8,FALSE)</f>
        <v>1</v>
      </c>
      <c r="J67" s="49">
        <v>1</v>
      </c>
      <c r="K67" s="42">
        <f t="shared" si="5"/>
        <v>0</v>
      </c>
      <c r="L67" s="49">
        <f>VLOOKUP(D67,'Holdings Manager'!$C$3:$H$64,6,FALSE)</f>
        <v>10972.96</v>
      </c>
      <c r="M67" s="49">
        <v>10910.94</v>
      </c>
      <c r="N67" s="42">
        <f t="shared" si="6"/>
        <v>62.019999999998618</v>
      </c>
      <c r="O67" s="49">
        <f>IFERROR(VLOOKUP(D67,'Accruals Manager'!$B$2:$C$36,2,FALSE),0)</f>
        <v>0</v>
      </c>
      <c r="P67" s="49">
        <v>0</v>
      </c>
      <c r="Q67" s="41">
        <f t="shared" si="7"/>
        <v>0</v>
      </c>
      <c r="R67" s="43"/>
      <c r="S67" s="43"/>
    </row>
    <row r="68" spans="1:19" x14ac:dyDescent="0.2">
      <c r="A68" s="46">
        <v>43951</v>
      </c>
      <c r="B68" s="40" t="s">
        <v>67</v>
      </c>
      <c r="C68" s="47" t="str">
        <f>VLOOKUP(D68,'Holdings Manager'!$C$3:$O$64,13,FALSE)</f>
        <v>FC</v>
      </c>
      <c r="D68" s="55" t="s">
        <v>348</v>
      </c>
      <c r="E68" s="55" t="s">
        <v>348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35.1</v>
      </c>
      <c r="M68" s="49">
        <v>35.04</v>
      </c>
      <c r="N68" s="42">
        <f t="shared" si="6"/>
        <v>6.0000000000002274E-2</v>
      </c>
      <c r="O68" s="49">
        <f>IFERROR(VLOOKUP(D68,'Accruals Manager'!$B$2:$C$36,2,FALSE),0)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43951</v>
      </c>
      <c r="B69" s="40" t="s">
        <v>67</v>
      </c>
      <c r="C69" s="47" t="str">
        <f>VLOOKUP(D69,'Holdings Manager'!$C$3:$O$64,13,FALSE)</f>
        <v>SF</v>
      </c>
      <c r="D69" s="55" t="s">
        <v>331</v>
      </c>
      <c r="E69" s="46" t="s">
        <v>331</v>
      </c>
      <c r="F69" s="46"/>
      <c r="G69" s="46"/>
      <c r="H69" s="41">
        <f t="shared" si="4"/>
        <v>0</v>
      </c>
      <c r="I69" s="49">
        <f>VLOOKUP(D69,'Holdings Manager'!$C$3:$J$64,8,FALSE)</f>
        <v>100</v>
      </c>
      <c r="J69" s="49">
        <v>100</v>
      </c>
      <c r="K69" s="42">
        <f t="shared" si="5"/>
        <v>0</v>
      </c>
      <c r="L69" s="49">
        <f>VLOOKUP(D69,'Holdings Manager'!$C$3:$H$64,6,FALSE)</f>
        <v>2672734.2799999998</v>
      </c>
      <c r="M69" s="49">
        <v>2655180.31</v>
      </c>
      <c r="N69" s="42">
        <f t="shared" si="6"/>
        <v>17553.969999999739</v>
      </c>
      <c r="O69" s="49">
        <f>IFERROR(VLOOKUP(D69,'Accruals Manager'!$B$2:$C$36,2,FALSE),0)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43951</v>
      </c>
      <c r="B70" s="40" t="s">
        <v>67</v>
      </c>
      <c r="C70" s="47" t="str">
        <f>VLOOKUP(D70,'Holdings Manager'!$C$3:$O$64,13,FALSE)</f>
        <v>FC</v>
      </c>
      <c r="D70" s="46" t="s">
        <v>310</v>
      </c>
      <c r="E70" s="46" t="s">
        <v>310</v>
      </c>
      <c r="F70" s="46"/>
      <c r="G70" s="46"/>
      <c r="H70" s="41">
        <f t="shared" si="4"/>
        <v>0</v>
      </c>
      <c r="I70" s="49">
        <f>VLOOKUP(D70,'Holdings Manager'!$C$3:$J$64,8,FALSE)</f>
        <v>1</v>
      </c>
      <c r="J70" s="49">
        <v>1</v>
      </c>
      <c r="K70" s="42">
        <f t="shared" si="5"/>
        <v>0</v>
      </c>
      <c r="L70" s="49">
        <f>VLOOKUP(D70,'Holdings Manager'!$C$3:$H$64,6,FALSE)</f>
        <v>-17553.97</v>
      </c>
      <c r="M70" s="49">
        <v>0</v>
      </c>
      <c r="N70" s="42">
        <f t="shared" si="6"/>
        <v>-17553.97</v>
      </c>
      <c r="O70" s="49">
        <f>IFERROR(VLOOKUP(D70,'Accruals Manager'!$B$2:$C$36,2,FALSE),0)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6" priority="14"/>
  </conditionalFormatting>
  <conditionalFormatting sqref="D79:D83">
    <cfRule type="duplicateValues" dxfId="5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332</v>
      </c>
      <c r="C2" s="61" t="s">
        <v>142</v>
      </c>
      <c r="D2" s="61" t="s">
        <v>141</v>
      </c>
      <c r="E2">
        <v>58027</v>
      </c>
      <c r="F2">
        <v>2079818.68</v>
      </c>
      <c r="G2">
        <v>49.45</v>
      </c>
      <c r="H2">
        <v>2869435.15</v>
      </c>
      <c r="I2" t="s">
        <v>310</v>
      </c>
      <c r="J2">
        <v>49.45</v>
      </c>
      <c r="K2">
        <v>2869435.15</v>
      </c>
      <c r="L2">
        <v>2079818.68</v>
      </c>
      <c r="M2" t="s">
        <v>310</v>
      </c>
      <c r="N2" s="37">
        <v>43951</v>
      </c>
      <c r="O2">
        <v>43</v>
      </c>
    </row>
    <row r="3" spans="1:15" x14ac:dyDescent="0.2">
      <c r="A3" t="s">
        <v>67</v>
      </c>
      <c r="B3" t="s">
        <v>333</v>
      </c>
      <c r="C3" s="61" t="s">
        <v>148</v>
      </c>
      <c r="D3" s="61">
        <v>617760202</v>
      </c>
      <c r="E3">
        <v>18000</v>
      </c>
      <c r="F3">
        <v>653553</v>
      </c>
      <c r="G3">
        <v>26.09</v>
      </c>
      <c r="H3">
        <v>469620</v>
      </c>
      <c r="I3" t="s">
        <v>310</v>
      </c>
      <c r="J3">
        <v>26.09</v>
      </c>
      <c r="K3">
        <v>469620</v>
      </c>
      <c r="L3">
        <v>653553</v>
      </c>
      <c r="M3" t="s">
        <v>310</v>
      </c>
      <c r="N3" s="37">
        <v>43951</v>
      </c>
      <c r="O3">
        <v>43</v>
      </c>
    </row>
    <row r="4" spans="1:15" x14ac:dyDescent="0.2">
      <c r="A4" t="s">
        <v>67</v>
      </c>
      <c r="B4" t="s">
        <v>334</v>
      </c>
      <c r="C4" s="61" t="s">
        <v>125</v>
      </c>
      <c r="D4" s="61" t="s">
        <v>124</v>
      </c>
      <c r="E4">
        <v>18335</v>
      </c>
      <c r="F4">
        <v>2047836.15</v>
      </c>
      <c r="G4">
        <v>155.62</v>
      </c>
      <c r="H4">
        <v>2853292.7</v>
      </c>
      <c r="I4" t="s">
        <v>310</v>
      </c>
      <c r="J4">
        <v>155.62</v>
      </c>
      <c r="K4">
        <v>2853292.7</v>
      </c>
      <c r="L4">
        <v>2047836.15</v>
      </c>
      <c r="M4" t="s">
        <v>310</v>
      </c>
      <c r="N4" s="37">
        <v>43951</v>
      </c>
      <c r="O4">
        <v>41</v>
      </c>
    </row>
    <row r="5" spans="1:15" x14ac:dyDescent="0.2">
      <c r="A5" t="s">
        <v>67</v>
      </c>
      <c r="B5" t="s">
        <v>335</v>
      </c>
      <c r="C5" s="61" t="s">
        <v>156</v>
      </c>
      <c r="D5" s="61" t="s">
        <v>155</v>
      </c>
      <c r="E5">
        <v>7812</v>
      </c>
      <c r="F5">
        <v>1242046.99</v>
      </c>
      <c r="G5">
        <v>632.29</v>
      </c>
      <c r="H5">
        <v>4939449.4800000004</v>
      </c>
      <c r="I5" t="s">
        <v>310</v>
      </c>
      <c r="J5">
        <v>632.29</v>
      </c>
      <c r="K5">
        <v>4939449.4800000004</v>
      </c>
      <c r="L5">
        <v>1242046.99</v>
      </c>
      <c r="M5" t="s">
        <v>310</v>
      </c>
      <c r="N5" s="37">
        <v>43951</v>
      </c>
      <c r="O5">
        <v>41</v>
      </c>
    </row>
    <row r="6" spans="1:15" x14ac:dyDescent="0.2">
      <c r="A6" t="s">
        <v>67</v>
      </c>
      <c r="B6" t="s">
        <v>189</v>
      </c>
      <c r="C6" s="61" t="s">
        <v>188</v>
      </c>
      <c r="D6" s="61" t="s">
        <v>330</v>
      </c>
      <c r="E6">
        <v>514932</v>
      </c>
      <c r="F6">
        <v>1234996.1200000001</v>
      </c>
      <c r="G6">
        <v>1.29958</v>
      </c>
      <c r="H6">
        <v>669195.13</v>
      </c>
      <c r="I6" t="s">
        <v>310</v>
      </c>
      <c r="J6">
        <v>1.9850000000000001</v>
      </c>
      <c r="K6">
        <v>1022140.02</v>
      </c>
      <c r="L6">
        <v>1730171.52</v>
      </c>
      <c r="M6" t="s">
        <v>324</v>
      </c>
      <c r="N6" s="37">
        <v>43951</v>
      </c>
      <c r="O6">
        <v>41</v>
      </c>
    </row>
    <row r="7" spans="1:15" x14ac:dyDescent="0.2">
      <c r="A7" t="s">
        <v>67</v>
      </c>
      <c r="B7" t="s">
        <v>336</v>
      </c>
      <c r="C7" s="61" t="s">
        <v>113</v>
      </c>
      <c r="D7" s="61" t="s">
        <v>112</v>
      </c>
      <c r="E7">
        <v>10500</v>
      </c>
      <c r="F7">
        <v>1275939.1499999999</v>
      </c>
      <c r="G7">
        <v>135.72999999999999</v>
      </c>
      <c r="H7">
        <v>1425165</v>
      </c>
      <c r="I7" t="s">
        <v>310</v>
      </c>
      <c r="J7">
        <v>135.72999999999999</v>
      </c>
      <c r="K7">
        <v>1425165</v>
      </c>
      <c r="L7">
        <v>1275939.1499999999</v>
      </c>
      <c r="M7" t="s">
        <v>310</v>
      </c>
      <c r="N7" s="37">
        <v>43951</v>
      </c>
      <c r="O7">
        <v>43</v>
      </c>
    </row>
    <row r="8" spans="1:15" x14ac:dyDescent="0.2">
      <c r="A8" t="s">
        <v>67</v>
      </c>
      <c r="B8" t="s">
        <v>337</v>
      </c>
      <c r="C8" s="61" t="s">
        <v>163</v>
      </c>
      <c r="D8" s="61" t="s">
        <v>162</v>
      </c>
      <c r="E8">
        <v>40220</v>
      </c>
      <c r="F8">
        <v>1252450.8</v>
      </c>
      <c r="G8">
        <v>63.64</v>
      </c>
      <c r="H8">
        <v>2559600.7999999998</v>
      </c>
      <c r="I8" t="s">
        <v>310</v>
      </c>
      <c r="J8">
        <v>63.64</v>
      </c>
      <c r="K8">
        <v>2559600.7999999998</v>
      </c>
      <c r="L8">
        <v>1252450.8</v>
      </c>
      <c r="M8" t="s">
        <v>310</v>
      </c>
      <c r="N8" s="37">
        <v>43951</v>
      </c>
      <c r="O8">
        <v>41</v>
      </c>
    </row>
    <row r="9" spans="1:15" x14ac:dyDescent="0.2">
      <c r="A9" t="s">
        <v>67</v>
      </c>
      <c r="B9" t="s">
        <v>338</v>
      </c>
      <c r="C9" s="61" t="s">
        <v>116</v>
      </c>
      <c r="D9" s="61" t="s">
        <v>115</v>
      </c>
      <c r="E9">
        <v>37061</v>
      </c>
      <c r="F9">
        <v>2385987.1800000002</v>
      </c>
      <c r="G9">
        <v>63.97</v>
      </c>
      <c r="H9">
        <v>2370792.17</v>
      </c>
      <c r="I9" t="s">
        <v>310</v>
      </c>
      <c r="J9">
        <v>63.97</v>
      </c>
      <c r="K9">
        <v>2370792.17</v>
      </c>
      <c r="L9">
        <v>2385987.1800000002</v>
      </c>
      <c r="M9" t="s">
        <v>310</v>
      </c>
      <c r="N9" s="37">
        <v>43951</v>
      </c>
      <c r="O9">
        <v>41</v>
      </c>
    </row>
    <row r="10" spans="1:15" x14ac:dyDescent="0.2">
      <c r="A10" t="s">
        <v>67</v>
      </c>
      <c r="B10" t="s">
        <v>339</v>
      </c>
      <c r="C10" s="61" t="s">
        <v>133</v>
      </c>
      <c r="D10" s="61" t="s">
        <v>132</v>
      </c>
      <c r="E10">
        <v>29302</v>
      </c>
      <c r="F10">
        <v>1677539.5</v>
      </c>
      <c r="G10">
        <v>45.56</v>
      </c>
      <c r="H10">
        <v>1334999.1200000001</v>
      </c>
      <c r="I10" t="s">
        <v>310</v>
      </c>
      <c r="J10">
        <v>45.56</v>
      </c>
      <c r="K10">
        <v>1334999.1200000001</v>
      </c>
      <c r="L10">
        <v>1677539.5</v>
      </c>
      <c r="M10" t="s">
        <v>310</v>
      </c>
      <c r="N10" s="37">
        <v>43951</v>
      </c>
      <c r="O10">
        <v>43</v>
      </c>
    </row>
    <row r="11" spans="1:15" x14ac:dyDescent="0.2">
      <c r="A11" t="s">
        <v>67</v>
      </c>
      <c r="B11" t="s">
        <v>340</v>
      </c>
      <c r="C11" s="61" t="s">
        <v>136</v>
      </c>
      <c r="D11" s="61" t="s">
        <v>135</v>
      </c>
      <c r="E11">
        <v>13426</v>
      </c>
      <c r="F11">
        <v>1775991.28</v>
      </c>
      <c r="G11">
        <v>160.47</v>
      </c>
      <c r="H11">
        <v>2154470.2200000002</v>
      </c>
      <c r="I11" t="s">
        <v>310</v>
      </c>
      <c r="J11">
        <v>160.47</v>
      </c>
      <c r="K11">
        <v>2154470.2200000002</v>
      </c>
      <c r="L11">
        <v>1775991.28</v>
      </c>
      <c r="M11" t="s">
        <v>310</v>
      </c>
      <c r="N11" s="37">
        <v>43951</v>
      </c>
      <c r="O11">
        <v>41</v>
      </c>
    </row>
    <row r="12" spans="1:15" x14ac:dyDescent="0.2">
      <c r="A12" t="s">
        <v>67</v>
      </c>
      <c r="B12" t="s">
        <v>341</v>
      </c>
      <c r="C12" s="61" t="s">
        <v>130</v>
      </c>
      <c r="D12" s="61">
        <v>398438408</v>
      </c>
      <c r="E12">
        <v>63170</v>
      </c>
      <c r="F12">
        <v>1205283.6000000001</v>
      </c>
      <c r="G12">
        <v>20.3</v>
      </c>
      <c r="H12">
        <v>1282351</v>
      </c>
      <c r="I12" t="s">
        <v>310</v>
      </c>
      <c r="J12">
        <v>20.3</v>
      </c>
      <c r="K12">
        <v>1282351</v>
      </c>
      <c r="L12">
        <v>1205283.6000000001</v>
      </c>
      <c r="M12" t="s">
        <v>310</v>
      </c>
      <c r="N12" s="37">
        <v>43951</v>
      </c>
      <c r="O12">
        <v>43</v>
      </c>
    </row>
    <row r="13" spans="1:15" x14ac:dyDescent="0.2">
      <c r="A13" t="s">
        <v>67</v>
      </c>
      <c r="B13" t="s">
        <v>342</v>
      </c>
      <c r="C13" s="61" t="s">
        <v>191</v>
      </c>
      <c r="D13" s="61" t="s">
        <v>329</v>
      </c>
      <c r="E13">
        <v>83715</v>
      </c>
      <c r="F13">
        <v>927517.15</v>
      </c>
      <c r="G13">
        <v>6.6452059999999999</v>
      </c>
      <c r="H13">
        <v>556303.39</v>
      </c>
      <c r="I13" t="s">
        <v>310</v>
      </c>
      <c r="J13">
        <v>10.15</v>
      </c>
      <c r="K13">
        <v>849707.25</v>
      </c>
      <c r="L13">
        <v>1300321.1000000001</v>
      </c>
      <c r="M13" t="s">
        <v>324</v>
      </c>
      <c r="N13" s="37">
        <v>43951</v>
      </c>
      <c r="O13">
        <v>41</v>
      </c>
    </row>
    <row r="14" spans="1:15" x14ac:dyDescent="0.2">
      <c r="A14" t="s">
        <v>67</v>
      </c>
      <c r="B14" t="s">
        <v>343</v>
      </c>
      <c r="C14" s="61" t="s">
        <v>139</v>
      </c>
      <c r="D14" s="61" t="s">
        <v>138</v>
      </c>
      <c r="E14">
        <v>80600</v>
      </c>
      <c r="F14">
        <v>704500.42</v>
      </c>
      <c r="G14">
        <v>7.72</v>
      </c>
      <c r="H14">
        <v>622232</v>
      </c>
      <c r="I14" t="s">
        <v>310</v>
      </c>
      <c r="J14">
        <v>7.72</v>
      </c>
      <c r="K14">
        <v>622232</v>
      </c>
      <c r="L14">
        <v>704500.42</v>
      </c>
      <c r="M14" t="s">
        <v>310</v>
      </c>
      <c r="N14" s="37">
        <v>43951</v>
      </c>
      <c r="O14">
        <v>43</v>
      </c>
    </row>
    <row r="15" spans="1:15" x14ac:dyDescent="0.2">
      <c r="A15" t="s">
        <v>67</v>
      </c>
      <c r="B15" t="s">
        <v>186</v>
      </c>
      <c r="C15" s="61" t="s">
        <v>185</v>
      </c>
      <c r="D15" s="61" t="s">
        <v>344</v>
      </c>
      <c r="E15">
        <v>31384</v>
      </c>
      <c r="F15">
        <v>1268763.25</v>
      </c>
      <c r="G15">
        <v>39.206341000000002</v>
      </c>
      <c r="H15">
        <v>1230451.81</v>
      </c>
      <c r="I15" t="s">
        <v>310</v>
      </c>
      <c r="J15">
        <v>37.840000000000003</v>
      </c>
      <c r="K15">
        <v>1187570.56</v>
      </c>
      <c r="L15">
        <v>1268878.6000000001</v>
      </c>
      <c r="M15" t="s">
        <v>321</v>
      </c>
      <c r="N15" s="37">
        <v>43951</v>
      </c>
      <c r="O15">
        <v>41</v>
      </c>
    </row>
    <row r="16" spans="1:15" x14ac:dyDescent="0.2">
      <c r="A16" t="s">
        <v>67</v>
      </c>
      <c r="B16" t="s">
        <v>345</v>
      </c>
      <c r="C16" s="61" t="s">
        <v>128</v>
      </c>
      <c r="D16" s="61" t="s">
        <v>127</v>
      </c>
      <c r="E16">
        <v>7083</v>
      </c>
      <c r="F16">
        <v>734365.44</v>
      </c>
      <c r="G16">
        <v>220.45</v>
      </c>
      <c r="H16">
        <v>1561447.35</v>
      </c>
      <c r="I16" t="s">
        <v>310</v>
      </c>
      <c r="J16">
        <v>220.45</v>
      </c>
      <c r="K16">
        <v>1561447.35</v>
      </c>
      <c r="L16">
        <v>734365.44</v>
      </c>
      <c r="M16" t="s">
        <v>310</v>
      </c>
      <c r="N16" s="37">
        <v>43951</v>
      </c>
      <c r="O16">
        <v>43</v>
      </c>
    </row>
    <row r="17" spans="1:15" x14ac:dyDescent="0.2">
      <c r="A17" t="s">
        <v>67</v>
      </c>
      <c r="B17" t="s">
        <v>346</v>
      </c>
      <c r="C17" s="61" t="s">
        <v>201</v>
      </c>
      <c r="D17" s="61" t="s">
        <v>347</v>
      </c>
      <c r="E17">
        <v>42992</v>
      </c>
      <c r="F17">
        <v>811465.2</v>
      </c>
      <c r="G17">
        <v>15.647054000000001</v>
      </c>
      <c r="H17">
        <v>672698.14</v>
      </c>
      <c r="I17" t="s">
        <v>310</v>
      </c>
      <c r="J17">
        <v>12.404999999999999</v>
      </c>
      <c r="K17">
        <v>533315.76</v>
      </c>
      <c r="L17">
        <v>626178.48</v>
      </c>
      <c r="M17" t="s">
        <v>348</v>
      </c>
      <c r="N17" s="37">
        <v>43951</v>
      </c>
      <c r="O17">
        <v>41</v>
      </c>
    </row>
    <row r="18" spans="1:15" x14ac:dyDescent="0.2">
      <c r="A18" t="s">
        <v>67</v>
      </c>
      <c r="B18" t="s">
        <v>349</v>
      </c>
      <c r="C18" s="61" t="s">
        <v>169</v>
      </c>
      <c r="D18" s="61" t="s">
        <v>328</v>
      </c>
      <c r="E18">
        <v>29538</v>
      </c>
      <c r="F18">
        <v>2462861.36</v>
      </c>
      <c r="G18">
        <v>101.118082</v>
      </c>
      <c r="H18">
        <v>2986825.91</v>
      </c>
      <c r="I18" t="s">
        <v>310</v>
      </c>
      <c r="J18">
        <v>92.32</v>
      </c>
      <c r="K18">
        <v>2726948.16</v>
      </c>
      <c r="L18">
        <v>2168679.96</v>
      </c>
      <c r="M18" t="s">
        <v>316</v>
      </c>
      <c r="N18" s="37">
        <v>43951</v>
      </c>
      <c r="O18">
        <v>41</v>
      </c>
    </row>
    <row r="19" spans="1:15" x14ac:dyDescent="0.2">
      <c r="A19" t="s">
        <v>67</v>
      </c>
      <c r="B19" t="s">
        <v>350</v>
      </c>
      <c r="C19" s="61" t="s">
        <v>109</v>
      </c>
      <c r="D19" s="61" t="s">
        <v>108</v>
      </c>
      <c r="E19">
        <v>45580</v>
      </c>
      <c r="F19">
        <v>2201195.64</v>
      </c>
      <c r="G19">
        <v>28.12</v>
      </c>
      <c r="H19">
        <v>1281709.6000000001</v>
      </c>
      <c r="I19" t="s">
        <v>310</v>
      </c>
      <c r="J19">
        <v>28.12</v>
      </c>
      <c r="K19">
        <v>1281709.6000000001</v>
      </c>
      <c r="L19">
        <v>2201195.64</v>
      </c>
      <c r="M19" t="s">
        <v>310</v>
      </c>
      <c r="N19" s="37">
        <v>43951</v>
      </c>
      <c r="O19">
        <v>41</v>
      </c>
    </row>
    <row r="20" spans="1:15" x14ac:dyDescent="0.2">
      <c r="A20" t="s">
        <v>67</v>
      </c>
      <c r="B20" t="s">
        <v>351</v>
      </c>
      <c r="C20" s="61" t="s">
        <v>146</v>
      </c>
      <c r="D20" s="61" t="s">
        <v>145</v>
      </c>
      <c r="E20">
        <v>34090</v>
      </c>
      <c r="F20">
        <v>1148833</v>
      </c>
      <c r="G20">
        <v>48.28</v>
      </c>
      <c r="H20">
        <v>1645865.2</v>
      </c>
      <c r="I20" t="s">
        <v>310</v>
      </c>
      <c r="J20">
        <v>48.28</v>
      </c>
      <c r="K20">
        <v>1645865.2</v>
      </c>
      <c r="L20">
        <v>1148833</v>
      </c>
      <c r="M20" t="s">
        <v>310</v>
      </c>
      <c r="N20" s="37">
        <v>43951</v>
      </c>
      <c r="O20">
        <v>41</v>
      </c>
    </row>
    <row r="21" spans="1:15" x14ac:dyDescent="0.2">
      <c r="A21" t="s">
        <v>67</v>
      </c>
      <c r="B21" t="s">
        <v>352</v>
      </c>
      <c r="C21" s="61" t="s">
        <v>198</v>
      </c>
      <c r="D21" s="61" t="s">
        <v>353</v>
      </c>
      <c r="E21">
        <v>27563</v>
      </c>
      <c r="F21">
        <v>1611560.69</v>
      </c>
      <c r="G21">
        <v>94.046299000000005</v>
      </c>
      <c r="H21">
        <v>2592198.14</v>
      </c>
      <c r="I21" t="s">
        <v>310</v>
      </c>
      <c r="J21">
        <v>74.56</v>
      </c>
      <c r="K21">
        <v>2055097.28</v>
      </c>
      <c r="L21">
        <v>1237574.1599999999</v>
      </c>
      <c r="M21" t="s">
        <v>348</v>
      </c>
      <c r="N21" s="37">
        <v>43951</v>
      </c>
      <c r="O21">
        <v>41</v>
      </c>
    </row>
    <row r="22" spans="1:15" x14ac:dyDescent="0.2">
      <c r="A22" t="s">
        <v>67</v>
      </c>
      <c r="B22" t="s">
        <v>354</v>
      </c>
      <c r="C22" s="61" t="s">
        <v>195</v>
      </c>
      <c r="D22" s="61" t="s">
        <v>355</v>
      </c>
      <c r="E22">
        <v>55070</v>
      </c>
      <c r="F22">
        <v>1714595.09</v>
      </c>
      <c r="G22">
        <v>21.789831</v>
      </c>
      <c r="H22">
        <v>1199966.01</v>
      </c>
      <c r="I22" t="s">
        <v>310</v>
      </c>
      <c r="J22">
        <v>17.274999999999999</v>
      </c>
      <c r="K22">
        <v>951334.25</v>
      </c>
      <c r="L22">
        <v>1323615.06</v>
      </c>
      <c r="M22" t="s">
        <v>348</v>
      </c>
      <c r="N22" s="37">
        <v>43951</v>
      </c>
      <c r="O22">
        <v>41</v>
      </c>
    </row>
    <row r="23" spans="1:15" x14ac:dyDescent="0.2">
      <c r="A23" t="s">
        <v>67</v>
      </c>
      <c r="B23" t="s">
        <v>356</v>
      </c>
      <c r="C23" s="61">
        <v>7333378</v>
      </c>
      <c r="D23" s="61">
        <v>733337901</v>
      </c>
      <c r="E23">
        <v>8487</v>
      </c>
      <c r="F23">
        <v>2325928.0299999998</v>
      </c>
      <c r="G23">
        <v>436.61606999999998</v>
      </c>
      <c r="H23">
        <v>3705560.59</v>
      </c>
      <c r="I23" t="s">
        <v>310</v>
      </c>
      <c r="J23">
        <v>421.4</v>
      </c>
      <c r="K23">
        <v>3576421.8</v>
      </c>
      <c r="L23">
        <v>2320345.7999999998</v>
      </c>
      <c r="M23" t="s">
        <v>321</v>
      </c>
      <c r="N23" s="37">
        <v>43951</v>
      </c>
      <c r="O23">
        <v>41</v>
      </c>
    </row>
    <row r="24" spans="1:15" x14ac:dyDescent="0.2">
      <c r="A24" t="s">
        <v>67</v>
      </c>
      <c r="B24" t="s">
        <v>183</v>
      </c>
      <c r="C24" s="61">
        <v>7124594</v>
      </c>
      <c r="D24" s="61">
        <v>712459908</v>
      </c>
      <c r="E24">
        <v>7989</v>
      </c>
      <c r="F24">
        <v>1234066.6599999999</v>
      </c>
      <c r="G24">
        <v>149.71766</v>
      </c>
      <c r="H24">
        <v>1196094.3899999999</v>
      </c>
      <c r="I24" t="s">
        <v>310</v>
      </c>
      <c r="J24">
        <v>144.5</v>
      </c>
      <c r="K24">
        <v>1154410.5</v>
      </c>
      <c r="L24">
        <v>1231104.8999999999</v>
      </c>
      <c r="M24" t="s">
        <v>321</v>
      </c>
      <c r="N24" s="37">
        <v>43951</v>
      </c>
      <c r="O24">
        <v>41</v>
      </c>
    </row>
    <row r="25" spans="1:15" x14ac:dyDescent="0.2">
      <c r="A25" t="s">
        <v>67</v>
      </c>
      <c r="B25" t="s">
        <v>357</v>
      </c>
      <c r="C25" s="61">
        <v>6986041</v>
      </c>
      <c r="D25" s="61">
        <v>698604006</v>
      </c>
      <c r="E25">
        <v>24100</v>
      </c>
      <c r="F25">
        <v>646542.4</v>
      </c>
      <c r="G25">
        <v>33.338009</v>
      </c>
      <c r="H25">
        <v>803446.02</v>
      </c>
      <c r="I25" t="s">
        <v>310</v>
      </c>
      <c r="J25">
        <v>3565</v>
      </c>
      <c r="K25">
        <v>85916500</v>
      </c>
      <c r="L25">
        <v>70757600</v>
      </c>
      <c r="M25" t="s">
        <v>313</v>
      </c>
      <c r="N25" s="37">
        <v>43951</v>
      </c>
      <c r="O25">
        <v>41</v>
      </c>
    </row>
    <row r="26" spans="1:15" x14ac:dyDescent="0.2">
      <c r="A26" t="s">
        <v>67</v>
      </c>
      <c r="B26" t="s">
        <v>358</v>
      </c>
      <c r="C26" s="61">
        <v>6659428</v>
      </c>
      <c r="D26" s="61">
        <v>665942009</v>
      </c>
      <c r="E26">
        <v>15800</v>
      </c>
      <c r="F26">
        <v>617187.5</v>
      </c>
      <c r="G26">
        <v>59.475382000000003</v>
      </c>
      <c r="H26">
        <v>939711.04</v>
      </c>
      <c r="I26" t="s">
        <v>310</v>
      </c>
      <c r="J26">
        <v>6360</v>
      </c>
      <c r="K26">
        <v>100488000</v>
      </c>
      <c r="L26">
        <v>67545000</v>
      </c>
      <c r="M26" t="s">
        <v>313</v>
      </c>
      <c r="N26" s="37">
        <v>43951</v>
      </c>
      <c r="O26">
        <v>41</v>
      </c>
    </row>
    <row r="27" spans="1:15" x14ac:dyDescent="0.2">
      <c r="A27" t="s">
        <v>67</v>
      </c>
      <c r="B27" t="s">
        <v>359</v>
      </c>
      <c r="C27" s="61">
        <v>6640682</v>
      </c>
      <c r="D27" s="61">
        <v>664068004</v>
      </c>
      <c r="E27">
        <v>36600</v>
      </c>
      <c r="F27">
        <v>2076809.21</v>
      </c>
      <c r="G27">
        <v>58.783372999999997</v>
      </c>
      <c r="H27">
        <v>2151471.4500000002</v>
      </c>
      <c r="I27" t="s">
        <v>310</v>
      </c>
      <c r="J27">
        <v>6286</v>
      </c>
      <c r="K27">
        <v>230067600</v>
      </c>
      <c r="L27">
        <v>227286000</v>
      </c>
      <c r="M27" t="s">
        <v>313</v>
      </c>
      <c r="N27" s="37">
        <v>43951</v>
      </c>
      <c r="O27">
        <v>41</v>
      </c>
    </row>
    <row r="28" spans="1:15" x14ac:dyDescent="0.2">
      <c r="A28" t="s">
        <v>67</v>
      </c>
      <c r="B28" t="s">
        <v>360</v>
      </c>
      <c r="C28" s="61">
        <v>6555805</v>
      </c>
      <c r="D28" s="61">
        <v>655580009</v>
      </c>
      <c r="E28">
        <v>30900</v>
      </c>
      <c r="F28">
        <v>1136444.6299999999</v>
      </c>
      <c r="G28">
        <v>32.917192999999997</v>
      </c>
      <c r="H28">
        <v>1017141.25</v>
      </c>
      <c r="I28" t="s">
        <v>310</v>
      </c>
      <c r="J28">
        <v>3520</v>
      </c>
      <c r="K28">
        <v>108768000</v>
      </c>
      <c r="L28">
        <v>124372500</v>
      </c>
      <c r="M28" t="s">
        <v>313</v>
      </c>
      <c r="N28" s="37">
        <v>43951</v>
      </c>
      <c r="O28">
        <v>41</v>
      </c>
    </row>
    <row r="29" spans="1:15" x14ac:dyDescent="0.2">
      <c r="A29" t="s">
        <v>67</v>
      </c>
      <c r="B29" t="s">
        <v>181</v>
      </c>
      <c r="C29" s="61">
        <v>6356406</v>
      </c>
      <c r="D29" s="61">
        <v>635640006</v>
      </c>
      <c r="E29">
        <v>25300</v>
      </c>
      <c r="F29">
        <v>591234.92000000004</v>
      </c>
      <c r="G29">
        <v>20.339459000000002</v>
      </c>
      <c r="H29">
        <v>514588.3</v>
      </c>
      <c r="I29" t="s">
        <v>310</v>
      </c>
      <c r="J29">
        <v>2175</v>
      </c>
      <c r="K29">
        <v>55027500</v>
      </c>
      <c r="L29">
        <v>64704750</v>
      </c>
      <c r="M29" t="s">
        <v>313</v>
      </c>
      <c r="N29" s="37">
        <v>43951</v>
      </c>
      <c r="O29">
        <v>41</v>
      </c>
    </row>
    <row r="30" spans="1:15" x14ac:dyDescent="0.2">
      <c r="A30" t="s">
        <v>67</v>
      </c>
      <c r="B30" t="s">
        <v>361</v>
      </c>
      <c r="C30" s="61">
        <v>6269861</v>
      </c>
      <c r="D30" s="61">
        <v>626986905</v>
      </c>
      <c r="E30">
        <v>66000</v>
      </c>
      <c r="F30">
        <v>998269.25</v>
      </c>
      <c r="G30">
        <v>19.469771000000001</v>
      </c>
      <c r="H30">
        <v>1285004.9099999999</v>
      </c>
      <c r="I30" t="s">
        <v>310</v>
      </c>
      <c r="J30">
        <v>2082</v>
      </c>
      <c r="K30">
        <v>137412000</v>
      </c>
      <c r="L30">
        <v>109729064</v>
      </c>
      <c r="M30" t="s">
        <v>313</v>
      </c>
      <c r="N30" s="37">
        <v>43951</v>
      </c>
      <c r="O30">
        <v>41</v>
      </c>
    </row>
    <row r="31" spans="1:15" x14ac:dyDescent="0.2">
      <c r="A31" t="s">
        <v>67</v>
      </c>
      <c r="B31" t="s">
        <v>362</v>
      </c>
      <c r="C31" s="61">
        <v>6229597</v>
      </c>
      <c r="D31" s="61">
        <v>622959906</v>
      </c>
      <c r="E31">
        <v>294491</v>
      </c>
      <c r="F31">
        <v>2540522.2200000002</v>
      </c>
      <c r="G31">
        <v>8.5659510000000001</v>
      </c>
      <c r="H31">
        <v>2522595.56</v>
      </c>
      <c r="I31" t="s">
        <v>310</v>
      </c>
      <c r="J31">
        <v>916</v>
      </c>
      <c r="K31">
        <v>269753756</v>
      </c>
      <c r="L31">
        <v>280071868</v>
      </c>
      <c r="M31" t="s">
        <v>313</v>
      </c>
      <c r="N31" s="37">
        <v>43951</v>
      </c>
      <c r="O31">
        <v>41</v>
      </c>
    </row>
    <row r="32" spans="1:15" x14ac:dyDescent="0.2">
      <c r="A32" t="s">
        <v>67</v>
      </c>
      <c r="B32" t="s">
        <v>363</v>
      </c>
      <c r="C32" s="61">
        <v>6054603</v>
      </c>
      <c r="D32" s="61">
        <v>605460005</v>
      </c>
      <c r="E32">
        <v>118200</v>
      </c>
      <c r="F32">
        <v>1242050.44</v>
      </c>
      <c r="G32">
        <v>7.1538789999999999</v>
      </c>
      <c r="H32">
        <v>845588.44</v>
      </c>
      <c r="I32" t="s">
        <v>310</v>
      </c>
      <c r="J32">
        <v>765</v>
      </c>
      <c r="K32">
        <v>90423000</v>
      </c>
      <c r="L32">
        <v>135930000</v>
      </c>
      <c r="M32" t="s">
        <v>313</v>
      </c>
      <c r="N32" s="37">
        <v>43951</v>
      </c>
      <c r="O32">
        <v>41</v>
      </c>
    </row>
    <row r="33" spans="1:15" x14ac:dyDescent="0.2">
      <c r="A33" t="s">
        <v>67</v>
      </c>
      <c r="B33" t="s">
        <v>364</v>
      </c>
      <c r="C33" s="61">
        <v>6021500</v>
      </c>
      <c r="D33" s="61">
        <v>602150005</v>
      </c>
      <c r="E33">
        <v>44000</v>
      </c>
      <c r="F33">
        <v>892554.7</v>
      </c>
      <c r="G33">
        <v>10.501707</v>
      </c>
      <c r="H33">
        <v>462075.09</v>
      </c>
      <c r="I33" t="s">
        <v>310</v>
      </c>
      <c r="J33">
        <v>1123</v>
      </c>
      <c r="K33">
        <v>49412000</v>
      </c>
      <c r="L33">
        <v>97454685</v>
      </c>
      <c r="M33" t="s">
        <v>313</v>
      </c>
      <c r="N33" s="37">
        <v>43951</v>
      </c>
      <c r="O33">
        <v>41</v>
      </c>
    </row>
    <row r="34" spans="1:15" x14ac:dyDescent="0.2">
      <c r="A34" t="s">
        <v>67</v>
      </c>
      <c r="B34" t="s">
        <v>365</v>
      </c>
      <c r="C34" s="61">
        <v>5999330</v>
      </c>
      <c r="D34" s="61">
        <v>599933900</v>
      </c>
      <c r="E34">
        <v>9594</v>
      </c>
      <c r="F34">
        <v>1624430.3</v>
      </c>
      <c r="G34">
        <v>223.98881900000001</v>
      </c>
      <c r="H34">
        <v>2148948.73</v>
      </c>
      <c r="I34" t="s">
        <v>310</v>
      </c>
      <c r="J34">
        <v>204.5</v>
      </c>
      <c r="K34">
        <v>1961973</v>
      </c>
      <c r="L34">
        <v>1433374.7</v>
      </c>
      <c r="M34" t="s">
        <v>316</v>
      </c>
      <c r="N34" s="37">
        <v>43951</v>
      </c>
      <c r="O34">
        <v>41</v>
      </c>
    </row>
    <row r="35" spans="1:15" x14ac:dyDescent="0.2">
      <c r="A35" t="s">
        <v>67</v>
      </c>
      <c r="B35" t="s">
        <v>167</v>
      </c>
      <c r="C35" s="61">
        <v>5889505</v>
      </c>
      <c r="D35" s="61">
        <v>588950907</v>
      </c>
      <c r="E35">
        <v>105988</v>
      </c>
      <c r="F35">
        <v>2187638.79</v>
      </c>
      <c r="G35">
        <v>18.565332000000001</v>
      </c>
      <c r="H35">
        <v>1967702.46</v>
      </c>
      <c r="I35" t="s">
        <v>310</v>
      </c>
      <c r="J35">
        <v>16.95</v>
      </c>
      <c r="K35">
        <v>1796496.6</v>
      </c>
      <c r="L35">
        <v>1926331.9</v>
      </c>
      <c r="M35" t="s">
        <v>316</v>
      </c>
      <c r="N35" s="37">
        <v>43951</v>
      </c>
      <c r="O35">
        <v>41</v>
      </c>
    </row>
    <row r="36" spans="1:15" x14ac:dyDescent="0.2">
      <c r="A36" t="s">
        <v>67</v>
      </c>
      <c r="B36" t="s">
        <v>366</v>
      </c>
      <c r="C36" s="61">
        <v>5330047</v>
      </c>
      <c r="D36" s="61">
        <v>533004909</v>
      </c>
      <c r="E36">
        <v>15763</v>
      </c>
      <c r="F36">
        <v>1972717.83</v>
      </c>
      <c r="G36">
        <v>146.27729500000001</v>
      </c>
      <c r="H36">
        <v>2305769</v>
      </c>
      <c r="I36" t="s">
        <v>310</v>
      </c>
      <c r="J36">
        <v>133.55000000000001</v>
      </c>
      <c r="K36">
        <v>2105148.65</v>
      </c>
      <c r="L36">
        <v>1737082.6</v>
      </c>
      <c r="M36" t="s">
        <v>316</v>
      </c>
      <c r="N36" s="37">
        <v>43951</v>
      </c>
      <c r="O36">
        <v>41</v>
      </c>
    </row>
    <row r="37" spans="1:15" x14ac:dyDescent="0.2">
      <c r="A37" t="s">
        <v>67</v>
      </c>
      <c r="B37" t="s">
        <v>168</v>
      </c>
      <c r="C37" s="61">
        <v>4741844</v>
      </c>
      <c r="D37" s="61">
        <v>474184900</v>
      </c>
      <c r="E37">
        <v>13484</v>
      </c>
      <c r="F37">
        <v>1384917.16</v>
      </c>
      <c r="G37">
        <v>116.211314</v>
      </c>
      <c r="H37">
        <v>1566993.36</v>
      </c>
      <c r="I37" t="s">
        <v>310</v>
      </c>
      <c r="J37">
        <v>106.1</v>
      </c>
      <c r="K37">
        <v>1430652.4</v>
      </c>
      <c r="L37">
        <v>1219492.96</v>
      </c>
      <c r="M37" t="s">
        <v>316</v>
      </c>
      <c r="N37" s="37">
        <v>43951</v>
      </c>
      <c r="O37">
        <v>41</v>
      </c>
    </row>
    <row r="38" spans="1:15" x14ac:dyDescent="0.2">
      <c r="A38" t="s">
        <v>67</v>
      </c>
      <c r="B38" t="s">
        <v>367</v>
      </c>
      <c r="C38" s="61">
        <v>4031879</v>
      </c>
      <c r="D38" s="61">
        <v>403187909</v>
      </c>
      <c r="E38">
        <v>58820</v>
      </c>
      <c r="F38">
        <v>1208058.69</v>
      </c>
      <c r="G38">
        <v>21.341918</v>
      </c>
      <c r="H38">
        <v>1255331.5900000001</v>
      </c>
      <c r="I38" t="s">
        <v>310</v>
      </c>
      <c r="J38">
        <v>19.484999999999999</v>
      </c>
      <c r="K38">
        <v>1146107.7</v>
      </c>
      <c r="L38">
        <v>1063759.7</v>
      </c>
      <c r="M38" t="s">
        <v>316</v>
      </c>
      <c r="N38" s="37">
        <v>43951</v>
      </c>
      <c r="O38">
        <v>41</v>
      </c>
    </row>
    <row r="39" spans="1:15" x14ac:dyDescent="0.2">
      <c r="A39" t="s">
        <v>67</v>
      </c>
      <c r="B39" t="s">
        <v>368</v>
      </c>
      <c r="C39" s="61">
        <v>2821481</v>
      </c>
      <c r="D39" s="61">
        <v>835699307</v>
      </c>
      <c r="E39">
        <v>53325</v>
      </c>
      <c r="F39">
        <v>2584662.75</v>
      </c>
      <c r="G39">
        <v>64.25</v>
      </c>
      <c r="H39">
        <v>3426131.25</v>
      </c>
      <c r="I39" t="s">
        <v>310</v>
      </c>
      <c r="J39">
        <v>64.25</v>
      </c>
      <c r="K39">
        <v>3426131.25</v>
      </c>
      <c r="L39">
        <v>2584662.75</v>
      </c>
      <c r="M39" t="s">
        <v>310</v>
      </c>
      <c r="N39" s="37">
        <v>43951</v>
      </c>
      <c r="O39">
        <v>43</v>
      </c>
    </row>
    <row r="40" spans="1:15" x14ac:dyDescent="0.2">
      <c r="A40" t="s">
        <v>67</v>
      </c>
      <c r="B40" t="s">
        <v>369</v>
      </c>
      <c r="C40" s="61">
        <v>2775135</v>
      </c>
      <c r="D40" s="61">
        <v>803054204</v>
      </c>
      <c r="E40">
        <v>11024</v>
      </c>
      <c r="F40">
        <v>1139109.92</v>
      </c>
      <c r="G40">
        <v>118.54</v>
      </c>
      <c r="H40">
        <v>1306784.96</v>
      </c>
      <c r="I40" t="s">
        <v>310</v>
      </c>
      <c r="J40">
        <v>118.54</v>
      </c>
      <c r="K40">
        <v>1306784.96</v>
      </c>
      <c r="L40">
        <v>1139109.92</v>
      </c>
      <c r="M40" t="s">
        <v>310</v>
      </c>
      <c r="N40" s="37">
        <v>43951</v>
      </c>
      <c r="O40">
        <v>43</v>
      </c>
    </row>
    <row r="41" spans="1:15" x14ac:dyDescent="0.2">
      <c r="A41" t="s">
        <v>67</v>
      </c>
      <c r="B41" t="s">
        <v>370</v>
      </c>
      <c r="C41" s="61">
        <v>2655657</v>
      </c>
      <c r="D41" s="61">
        <v>683715106</v>
      </c>
      <c r="E41">
        <v>41898</v>
      </c>
      <c r="F41">
        <v>1457212.44</v>
      </c>
      <c r="G41">
        <v>37.950000000000003</v>
      </c>
      <c r="H41">
        <v>1590029.1</v>
      </c>
      <c r="I41" t="s">
        <v>310</v>
      </c>
      <c r="J41">
        <v>37.950000000000003</v>
      </c>
      <c r="K41">
        <v>1590029.1</v>
      </c>
      <c r="L41">
        <v>1457212.44</v>
      </c>
      <c r="M41" t="s">
        <v>310</v>
      </c>
      <c r="N41" s="37">
        <v>43951</v>
      </c>
      <c r="O41">
        <v>41</v>
      </c>
    </row>
    <row r="42" spans="1:15" x14ac:dyDescent="0.2">
      <c r="A42" t="s">
        <v>67</v>
      </c>
      <c r="B42" t="s">
        <v>371</v>
      </c>
      <c r="C42" s="61">
        <v>2640891</v>
      </c>
      <c r="D42" s="61">
        <v>654902204</v>
      </c>
      <c r="E42">
        <v>330000</v>
      </c>
      <c r="F42">
        <v>1048872</v>
      </c>
      <c r="G42">
        <v>3.58</v>
      </c>
      <c r="H42">
        <v>1181400</v>
      </c>
      <c r="I42" t="s">
        <v>310</v>
      </c>
      <c r="J42">
        <v>3.58</v>
      </c>
      <c r="K42">
        <v>1181400</v>
      </c>
      <c r="L42">
        <v>1048872</v>
      </c>
      <c r="M42" t="s">
        <v>310</v>
      </c>
      <c r="N42" s="37">
        <v>43951</v>
      </c>
      <c r="O42">
        <v>43</v>
      </c>
    </row>
    <row r="43" spans="1:15" x14ac:dyDescent="0.2">
      <c r="A43" t="s">
        <v>67</v>
      </c>
      <c r="B43" t="s">
        <v>372</v>
      </c>
      <c r="C43" s="61">
        <v>2615565</v>
      </c>
      <c r="D43" s="61" t="s">
        <v>158</v>
      </c>
      <c r="E43">
        <v>62948</v>
      </c>
      <c r="F43">
        <v>2397028.89</v>
      </c>
      <c r="G43">
        <v>39.67</v>
      </c>
      <c r="H43">
        <v>2497147.16</v>
      </c>
      <c r="I43" t="s">
        <v>310</v>
      </c>
      <c r="J43">
        <v>39.67</v>
      </c>
      <c r="K43">
        <v>2497147.16</v>
      </c>
      <c r="L43">
        <v>2397028.89</v>
      </c>
      <c r="M43" t="s">
        <v>310</v>
      </c>
      <c r="N43" s="37">
        <v>43951</v>
      </c>
      <c r="O43">
        <v>43</v>
      </c>
    </row>
    <row r="44" spans="1:15" x14ac:dyDescent="0.2">
      <c r="A44" t="s">
        <v>67</v>
      </c>
      <c r="B44" t="s">
        <v>373</v>
      </c>
      <c r="C44" s="61">
        <v>2544346</v>
      </c>
      <c r="D44" s="61">
        <v>539439109</v>
      </c>
      <c r="E44">
        <v>309000</v>
      </c>
      <c r="F44">
        <v>998249.96</v>
      </c>
      <c r="G44">
        <v>1.57</v>
      </c>
      <c r="H44">
        <v>485130</v>
      </c>
      <c r="I44" t="s">
        <v>310</v>
      </c>
      <c r="J44">
        <v>1.57</v>
      </c>
      <c r="K44">
        <v>485130</v>
      </c>
      <c r="L44">
        <v>998249.96</v>
      </c>
      <c r="M44" t="s">
        <v>310</v>
      </c>
      <c r="N44" s="37">
        <v>43951</v>
      </c>
      <c r="O44">
        <v>43</v>
      </c>
    </row>
    <row r="45" spans="1:15" x14ac:dyDescent="0.2">
      <c r="A45" t="s">
        <v>67</v>
      </c>
      <c r="B45" t="s">
        <v>374</v>
      </c>
      <c r="C45" s="61">
        <v>2430025</v>
      </c>
      <c r="D45" s="61">
        <v>861012102</v>
      </c>
      <c r="E45">
        <v>113114</v>
      </c>
      <c r="F45">
        <v>1635216.25</v>
      </c>
      <c r="G45">
        <v>25.57</v>
      </c>
      <c r="H45">
        <v>2892324.98</v>
      </c>
      <c r="I45" t="s">
        <v>310</v>
      </c>
      <c r="J45">
        <v>25.57</v>
      </c>
      <c r="K45">
        <v>2892324.98</v>
      </c>
      <c r="L45">
        <v>1635216.25</v>
      </c>
      <c r="M45" t="s">
        <v>310</v>
      </c>
      <c r="N45" s="37">
        <v>43951</v>
      </c>
      <c r="O45">
        <v>43</v>
      </c>
    </row>
    <row r="46" spans="1:15" x14ac:dyDescent="0.2">
      <c r="A46" t="s">
        <v>67</v>
      </c>
      <c r="B46" t="s">
        <v>375</v>
      </c>
      <c r="C46" s="61">
        <v>2402444</v>
      </c>
      <c r="D46" s="61">
        <v>686330101</v>
      </c>
      <c r="E46">
        <v>30366</v>
      </c>
      <c r="F46">
        <v>2338854.39</v>
      </c>
      <c r="G46">
        <v>59.18</v>
      </c>
      <c r="H46">
        <v>1797059.88</v>
      </c>
      <c r="I46" t="s">
        <v>310</v>
      </c>
      <c r="J46">
        <v>59.18</v>
      </c>
      <c r="K46">
        <v>1797059.88</v>
      </c>
      <c r="L46">
        <v>2338854.39</v>
      </c>
      <c r="M46" t="s">
        <v>310</v>
      </c>
      <c r="N46" s="37">
        <v>43951</v>
      </c>
      <c r="O46">
        <v>43</v>
      </c>
    </row>
    <row r="47" spans="1:15" x14ac:dyDescent="0.2">
      <c r="A47" t="s">
        <v>67</v>
      </c>
      <c r="B47" t="s">
        <v>376</v>
      </c>
      <c r="C47" s="61">
        <v>2311614</v>
      </c>
      <c r="D47" s="61" t="s">
        <v>122</v>
      </c>
      <c r="E47">
        <v>17686</v>
      </c>
      <c r="F47">
        <v>2171310.2200000002</v>
      </c>
      <c r="G47">
        <v>135.97</v>
      </c>
      <c r="H47">
        <v>2404765.42</v>
      </c>
      <c r="I47" t="s">
        <v>310</v>
      </c>
      <c r="J47">
        <v>135.97</v>
      </c>
      <c r="K47">
        <v>2404765.42</v>
      </c>
      <c r="L47">
        <v>2171310.2200000002</v>
      </c>
      <c r="M47" t="s">
        <v>310</v>
      </c>
      <c r="N47" s="37">
        <v>43951</v>
      </c>
      <c r="O47">
        <v>41</v>
      </c>
    </row>
    <row r="48" spans="1:15" x14ac:dyDescent="0.2">
      <c r="A48" t="s">
        <v>67</v>
      </c>
      <c r="B48" t="s">
        <v>370</v>
      </c>
      <c r="C48" s="61">
        <v>2260824</v>
      </c>
      <c r="D48" s="61">
        <v>683715957</v>
      </c>
      <c r="E48">
        <v>10175</v>
      </c>
      <c r="F48">
        <v>355826.45</v>
      </c>
      <c r="G48">
        <v>37.870334</v>
      </c>
      <c r="H48">
        <v>385330.65</v>
      </c>
      <c r="I48" t="s">
        <v>310</v>
      </c>
      <c r="J48">
        <v>52.6</v>
      </c>
      <c r="K48">
        <v>535205</v>
      </c>
      <c r="L48">
        <v>469726.49</v>
      </c>
      <c r="M48" t="s">
        <v>312</v>
      </c>
      <c r="N48" s="37">
        <v>43951</v>
      </c>
      <c r="O48">
        <v>41</v>
      </c>
    </row>
    <row r="49" spans="1:15" x14ac:dyDescent="0.2">
      <c r="A49" t="s">
        <v>67</v>
      </c>
      <c r="B49" t="s">
        <v>119</v>
      </c>
      <c r="C49" s="61">
        <v>2181334</v>
      </c>
      <c r="D49" s="61" t="s">
        <v>118</v>
      </c>
      <c r="E49">
        <v>17792</v>
      </c>
      <c r="F49">
        <v>1897694.72</v>
      </c>
      <c r="G49">
        <v>105.74</v>
      </c>
      <c r="H49">
        <v>1881326.08</v>
      </c>
      <c r="I49" t="s">
        <v>310</v>
      </c>
      <c r="J49">
        <v>105.74</v>
      </c>
      <c r="K49">
        <v>1881326.08</v>
      </c>
      <c r="L49">
        <v>1897694.72</v>
      </c>
      <c r="M49" t="s">
        <v>310</v>
      </c>
      <c r="N49" s="37">
        <v>43951</v>
      </c>
      <c r="O49">
        <v>41</v>
      </c>
    </row>
    <row r="50" spans="1:15" x14ac:dyDescent="0.2">
      <c r="A50" t="s">
        <v>67</v>
      </c>
      <c r="B50" t="s">
        <v>377</v>
      </c>
      <c r="C50" s="61">
        <v>2125097</v>
      </c>
      <c r="D50" s="61">
        <v>124765108</v>
      </c>
      <c r="E50">
        <v>82104</v>
      </c>
      <c r="F50">
        <v>1660963.92</v>
      </c>
      <c r="G50">
        <v>16.559999999999999</v>
      </c>
      <c r="H50">
        <v>1359642.24</v>
      </c>
      <c r="I50" t="s">
        <v>310</v>
      </c>
      <c r="J50">
        <v>16.559999999999999</v>
      </c>
      <c r="K50">
        <v>1359642.24</v>
      </c>
      <c r="L50">
        <v>1660963.92</v>
      </c>
      <c r="M50" t="s">
        <v>310</v>
      </c>
      <c r="N50" s="37">
        <v>43951</v>
      </c>
      <c r="O50">
        <v>41</v>
      </c>
    </row>
    <row r="51" spans="1:15" x14ac:dyDescent="0.2">
      <c r="A51" t="s">
        <v>67</v>
      </c>
      <c r="B51" t="s">
        <v>378</v>
      </c>
      <c r="C51" s="61">
        <v>2124533</v>
      </c>
      <c r="D51" s="61">
        <v>878742204</v>
      </c>
      <c r="E51">
        <v>35702</v>
      </c>
      <c r="F51">
        <v>797582.68</v>
      </c>
      <c r="G51">
        <v>8.81</v>
      </c>
      <c r="H51">
        <v>314534.62</v>
      </c>
      <c r="I51" t="s">
        <v>310</v>
      </c>
      <c r="J51">
        <v>8.81</v>
      </c>
      <c r="K51">
        <v>314534.62</v>
      </c>
      <c r="L51">
        <v>797582.68</v>
      </c>
      <c r="M51" t="s">
        <v>310</v>
      </c>
      <c r="N51" s="37">
        <v>43951</v>
      </c>
      <c r="O51">
        <v>41</v>
      </c>
    </row>
    <row r="52" spans="1:15" x14ac:dyDescent="0.2">
      <c r="A52" t="s">
        <v>67</v>
      </c>
      <c r="B52" t="s">
        <v>379</v>
      </c>
      <c r="C52" s="73">
        <v>2031730</v>
      </c>
      <c r="D52" s="61">
        <v>294821608</v>
      </c>
      <c r="E52">
        <v>305693</v>
      </c>
      <c r="F52">
        <v>2468107.34</v>
      </c>
      <c r="G52">
        <v>8.4600000000000009</v>
      </c>
      <c r="H52">
        <v>2586162.7799999998</v>
      </c>
      <c r="I52" t="s">
        <v>310</v>
      </c>
      <c r="J52">
        <v>8.4600000000000009</v>
      </c>
      <c r="K52">
        <v>2586162.7799999998</v>
      </c>
      <c r="L52">
        <v>2468107.34</v>
      </c>
      <c r="M52" t="s">
        <v>310</v>
      </c>
      <c r="N52" s="37">
        <v>43951</v>
      </c>
      <c r="O52">
        <v>43</v>
      </c>
    </row>
    <row r="53" spans="1:15" x14ac:dyDescent="0.2">
      <c r="A53" t="s">
        <v>67</v>
      </c>
      <c r="B53" t="s">
        <v>380</v>
      </c>
      <c r="C53" s="61" t="s">
        <v>208</v>
      </c>
      <c r="D53" s="61" t="s">
        <v>381</v>
      </c>
      <c r="E53">
        <v>128324</v>
      </c>
      <c r="F53">
        <v>1527131.84</v>
      </c>
      <c r="G53">
        <v>5.79969</v>
      </c>
      <c r="H53">
        <v>744239.41</v>
      </c>
      <c r="I53" t="s">
        <v>310</v>
      </c>
      <c r="J53">
        <v>4.5979999999999999</v>
      </c>
      <c r="K53">
        <v>590033.75</v>
      </c>
      <c r="L53">
        <v>1178831.6100000001</v>
      </c>
      <c r="M53" t="s">
        <v>348</v>
      </c>
      <c r="N53" s="37">
        <v>43951</v>
      </c>
      <c r="O53">
        <v>41</v>
      </c>
    </row>
    <row r="54" spans="1:15" x14ac:dyDescent="0.2">
      <c r="A54" t="s">
        <v>67</v>
      </c>
      <c r="B54" t="s">
        <v>402</v>
      </c>
      <c r="C54" s="61" t="s">
        <v>321</v>
      </c>
      <c r="D54" s="61" t="s">
        <v>321</v>
      </c>
      <c r="E54">
        <v>33234.239999999998</v>
      </c>
      <c r="F54">
        <v>34137.17</v>
      </c>
      <c r="G54">
        <v>1.036108</v>
      </c>
      <c r="H54">
        <v>34434.269999999997</v>
      </c>
      <c r="I54" t="s">
        <v>310</v>
      </c>
      <c r="J54">
        <v>1</v>
      </c>
      <c r="K54">
        <v>33234.239999999998</v>
      </c>
      <c r="L54">
        <v>33234.239999999998</v>
      </c>
      <c r="M54" t="s">
        <v>321</v>
      </c>
      <c r="N54" s="37">
        <v>43951</v>
      </c>
      <c r="O54" t="s">
        <v>383</v>
      </c>
    </row>
    <row r="55" spans="1:15" x14ac:dyDescent="0.2">
      <c r="A55" t="s">
        <v>67</v>
      </c>
      <c r="B55" t="s">
        <v>384</v>
      </c>
      <c r="C55" s="61" t="s">
        <v>312</v>
      </c>
      <c r="D55" s="61" t="s">
        <v>312</v>
      </c>
      <c r="E55">
        <v>358.46</v>
      </c>
      <c r="F55">
        <v>252.25</v>
      </c>
      <c r="G55">
        <v>0.71996800000000005</v>
      </c>
      <c r="H55">
        <v>258.08</v>
      </c>
      <c r="I55" t="s">
        <v>310</v>
      </c>
      <c r="J55">
        <v>1</v>
      </c>
      <c r="K55">
        <v>358.46</v>
      </c>
      <c r="L55">
        <v>358.46</v>
      </c>
      <c r="M55" t="s">
        <v>312</v>
      </c>
      <c r="N55" s="37">
        <v>43951</v>
      </c>
      <c r="O55" t="s">
        <v>383</v>
      </c>
    </row>
    <row r="56" spans="1:15" x14ac:dyDescent="0.2">
      <c r="A56" t="s">
        <v>67</v>
      </c>
      <c r="B56" t="s">
        <v>385</v>
      </c>
      <c r="C56" s="61" t="s">
        <v>324</v>
      </c>
      <c r="D56" s="61" t="s">
        <v>324</v>
      </c>
      <c r="E56">
        <v>16760.28</v>
      </c>
      <c r="F56">
        <v>10077.68</v>
      </c>
      <c r="G56">
        <v>0.65469999999999995</v>
      </c>
      <c r="H56">
        <v>10972.96</v>
      </c>
      <c r="I56" t="s">
        <v>310</v>
      </c>
      <c r="J56">
        <v>1</v>
      </c>
      <c r="K56">
        <v>16760.28</v>
      </c>
      <c r="L56">
        <v>16760.28</v>
      </c>
      <c r="M56" t="s">
        <v>324</v>
      </c>
      <c r="N56" s="37">
        <v>43951</v>
      </c>
      <c r="O56" t="s">
        <v>383</v>
      </c>
    </row>
    <row r="57" spans="1:15" x14ac:dyDescent="0.2">
      <c r="A57" t="s">
        <v>67</v>
      </c>
      <c r="B57" t="s">
        <v>382</v>
      </c>
      <c r="C57" s="61" t="s">
        <v>348</v>
      </c>
      <c r="D57" s="61" t="s">
        <v>348</v>
      </c>
      <c r="E57">
        <v>27.83</v>
      </c>
      <c r="F57">
        <v>36.369999999999997</v>
      </c>
      <c r="G57">
        <v>1.2613510000000001</v>
      </c>
      <c r="H57">
        <v>35.1</v>
      </c>
      <c r="I57" t="s">
        <v>310</v>
      </c>
      <c r="J57">
        <v>1</v>
      </c>
      <c r="K57">
        <v>27.83</v>
      </c>
      <c r="L57">
        <v>27.83</v>
      </c>
      <c r="M57" t="s">
        <v>348</v>
      </c>
      <c r="N57" s="37">
        <v>43951</v>
      </c>
      <c r="O57" t="s">
        <v>383</v>
      </c>
    </row>
    <row r="58" spans="1:15" x14ac:dyDescent="0.2">
      <c r="A58" t="s">
        <v>67</v>
      </c>
      <c r="B58" t="s">
        <v>386</v>
      </c>
      <c r="C58" s="61" t="s">
        <v>331</v>
      </c>
      <c r="D58" s="61" t="s">
        <v>331</v>
      </c>
      <c r="E58">
        <v>2672734.2799999998</v>
      </c>
      <c r="F58">
        <v>2672734.2799999998</v>
      </c>
      <c r="G58">
        <v>100</v>
      </c>
      <c r="H58">
        <v>2672734.2799999998</v>
      </c>
      <c r="I58" t="s">
        <v>310</v>
      </c>
      <c r="J58">
        <v>100</v>
      </c>
      <c r="K58">
        <v>2672734.2799999998</v>
      </c>
      <c r="L58">
        <v>2672734.2799999998</v>
      </c>
      <c r="M58" t="s">
        <v>310</v>
      </c>
      <c r="N58" s="37">
        <v>43951</v>
      </c>
      <c r="O58" t="s">
        <v>387</v>
      </c>
    </row>
    <row r="59" spans="1:15" x14ac:dyDescent="0.2">
      <c r="A59" t="s">
        <v>67</v>
      </c>
      <c r="B59" t="s">
        <v>388</v>
      </c>
      <c r="C59" s="61" t="s">
        <v>310</v>
      </c>
      <c r="D59" s="61" t="s">
        <v>310</v>
      </c>
      <c r="E59">
        <v>-17553.97</v>
      </c>
      <c r="F59">
        <v>-17553.97</v>
      </c>
      <c r="G59">
        <v>1</v>
      </c>
      <c r="H59">
        <v>-17553.97</v>
      </c>
      <c r="I59" t="s">
        <v>310</v>
      </c>
      <c r="J59">
        <v>1</v>
      </c>
      <c r="K59">
        <v>-17553.97</v>
      </c>
      <c r="L59">
        <v>-17553.97</v>
      </c>
      <c r="M59" t="s">
        <v>310</v>
      </c>
      <c r="N59" s="37">
        <v>43951</v>
      </c>
      <c r="O59" t="s">
        <v>383</v>
      </c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4" priority="10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6" width="12.140625" style="65" customWidth="1"/>
    <col min="7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72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390</v>
      </c>
      <c r="B2" s="64" t="s">
        <v>125</v>
      </c>
      <c r="C2" s="63">
        <v>22500.35</v>
      </c>
      <c r="D2" s="64" t="s">
        <v>124</v>
      </c>
      <c r="E2" s="63">
        <v>1.2271799999999999</v>
      </c>
      <c r="F2" s="65">
        <v>43956</v>
      </c>
      <c r="G2" s="63" t="s">
        <v>67</v>
      </c>
      <c r="H2" s="63" t="s">
        <v>309</v>
      </c>
      <c r="I2" s="63">
        <v>18335</v>
      </c>
      <c r="J2" s="63">
        <v>22500.35</v>
      </c>
      <c r="K2" s="63">
        <v>22500.35</v>
      </c>
      <c r="L2" s="63">
        <v>0</v>
      </c>
      <c r="M2" s="63">
        <v>0</v>
      </c>
      <c r="N2" s="63" t="s">
        <v>310</v>
      </c>
      <c r="O2" s="63">
        <v>0</v>
      </c>
      <c r="P2" s="63" t="s">
        <v>311</v>
      </c>
    </row>
    <row r="3" spans="1:16" x14ac:dyDescent="0.2">
      <c r="A3" s="63" t="s">
        <v>325</v>
      </c>
      <c r="B3" s="64" t="s">
        <v>188</v>
      </c>
      <c r="C3" s="63">
        <v>11384.52</v>
      </c>
      <c r="D3" s="64" t="s">
        <v>330</v>
      </c>
      <c r="E3" s="63">
        <v>3.3473000000000003E-2</v>
      </c>
      <c r="F3" s="65">
        <v>43923</v>
      </c>
      <c r="G3" s="63" t="s">
        <v>67</v>
      </c>
      <c r="H3" s="63" t="s">
        <v>309</v>
      </c>
      <c r="I3" s="63">
        <v>514932</v>
      </c>
      <c r="J3" s="63">
        <v>11384.52</v>
      </c>
      <c r="K3" s="63">
        <v>11384.52</v>
      </c>
      <c r="L3" s="63">
        <v>0</v>
      </c>
      <c r="M3" s="63">
        <v>0</v>
      </c>
      <c r="N3" s="63" t="s">
        <v>324</v>
      </c>
      <c r="O3" s="63">
        <v>29</v>
      </c>
      <c r="P3" s="63" t="s">
        <v>311</v>
      </c>
    </row>
    <row r="4" spans="1:16" x14ac:dyDescent="0.2">
      <c r="A4" s="63" t="s">
        <v>323</v>
      </c>
      <c r="B4" s="64" t="s">
        <v>169</v>
      </c>
      <c r="C4" s="63">
        <v>0</v>
      </c>
      <c r="D4" s="64" t="s">
        <v>328</v>
      </c>
      <c r="E4" s="63">
        <v>0.9</v>
      </c>
      <c r="F4" s="65">
        <v>43612</v>
      </c>
      <c r="G4" s="63" t="s">
        <v>67</v>
      </c>
      <c r="H4" s="63" t="s">
        <v>309</v>
      </c>
      <c r="I4" s="63">
        <v>29538</v>
      </c>
      <c r="J4" s="63">
        <v>0</v>
      </c>
      <c r="K4" s="63">
        <v>0</v>
      </c>
      <c r="L4" s="63">
        <v>0</v>
      </c>
      <c r="M4" s="63">
        <v>0</v>
      </c>
      <c r="N4" s="63" t="s">
        <v>316</v>
      </c>
      <c r="O4" s="63">
        <v>340</v>
      </c>
      <c r="P4" s="63" t="s">
        <v>311</v>
      </c>
    </row>
    <row r="5" spans="1:16" x14ac:dyDescent="0.2">
      <c r="A5" s="63" t="s">
        <v>322</v>
      </c>
      <c r="B5" s="64" t="s">
        <v>146</v>
      </c>
      <c r="C5" s="63">
        <v>0</v>
      </c>
      <c r="D5" s="64" t="s">
        <v>145</v>
      </c>
      <c r="E5" s="63">
        <v>0.74401799999999996</v>
      </c>
      <c r="F5" s="65">
        <v>43728</v>
      </c>
      <c r="G5" s="63" t="s">
        <v>67</v>
      </c>
      <c r="H5" s="63" t="s">
        <v>309</v>
      </c>
      <c r="I5" s="63">
        <v>34090</v>
      </c>
      <c r="J5" s="63">
        <v>0</v>
      </c>
      <c r="K5" s="63">
        <v>0</v>
      </c>
      <c r="L5" s="63">
        <v>0</v>
      </c>
      <c r="M5" s="63">
        <v>0</v>
      </c>
      <c r="N5" s="63" t="s">
        <v>310</v>
      </c>
      <c r="O5" s="63">
        <v>224</v>
      </c>
      <c r="P5" s="63" t="s">
        <v>311</v>
      </c>
    </row>
    <row r="6" spans="1:16" x14ac:dyDescent="0.2">
      <c r="A6" s="63" t="s">
        <v>391</v>
      </c>
      <c r="B6" s="64" t="s">
        <v>198</v>
      </c>
      <c r="C6" s="63">
        <v>17348.54</v>
      </c>
      <c r="D6" s="64" t="s">
        <v>353</v>
      </c>
      <c r="E6" s="63">
        <v>0.499</v>
      </c>
      <c r="F6" s="65">
        <v>43978</v>
      </c>
      <c r="G6" s="63" t="s">
        <v>67</v>
      </c>
      <c r="H6" s="63" t="s">
        <v>309</v>
      </c>
      <c r="I6" s="63">
        <v>27563</v>
      </c>
      <c r="J6" s="63">
        <v>17348.54</v>
      </c>
      <c r="K6" s="63">
        <v>17348.54</v>
      </c>
      <c r="L6" s="63">
        <v>0</v>
      </c>
      <c r="M6" s="63">
        <v>0</v>
      </c>
      <c r="N6" s="63" t="s">
        <v>348</v>
      </c>
      <c r="O6" s="63">
        <v>0</v>
      </c>
      <c r="P6" s="63" t="s">
        <v>311</v>
      </c>
    </row>
    <row r="7" spans="1:16" x14ac:dyDescent="0.2">
      <c r="A7" s="63" t="s">
        <v>392</v>
      </c>
      <c r="B7" s="64">
        <v>2031730</v>
      </c>
      <c r="C7" s="63">
        <v>654.91</v>
      </c>
      <c r="D7" s="64">
        <v>294821608</v>
      </c>
      <c r="E7" s="63">
        <v>7.4728000000000003E-2</v>
      </c>
      <c r="F7" s="65">
        <v>43943</v>
      </c>
      <c r="G7" s="63" t="s">
        <v>67</v>
      </c>
      <c r="H7" s="63" t="s">
        <v>309</v>
      </c>
      <c r="I7" s="63">
        <v>10003.126</v>
      </c>
      <c r="J7" s="63">
        <v>545.46</v>
      </c>
      <c r="K7" s="63">
        <v>545.46</v>
      </c>
      <c r="L7" s="63">
        <v>0</v>
      </c>
      <c r="M7" s="63">
        <v>0</v>
      </c>
      <c r="N7" s="63" t="s">
        <v>310</v>
      </c>
      <c r="O7" s="63">
        <v>9</v>
      </c>
      <c r="P7" s="63" t="s">
        <v>311</v>
      </c>
    </row>
    <row r="8" spans="1:16" x14ac:dyDescent="0.2">
      <c r="A8" s="63" t="s">
        <v>393</v>
      </c>
      <c r="B8" s="64">
        <v>7333378</v>
      </c>
      <c r="C8" s="63">
        <v>11986.68</v>
      </c>
      <c r="D8" s="64">
        <v>733337901</v>
      </c>
      <c r="E8" s="63">
        <v>1.375</v>
      </c>
      <c r="F8" s="65">
        <v>43956</v>
      </c>
      <c r="G8" s="63" t="s">
        <v>67</v>
      </c>
      <c r="H8" s="63" t="s">
        <v>309</v>
      </c>
      <c r="I8" s="63">
        <v>8487</v>
      </c>
      <c r="J8" s="63">
        <v>11986.68</v>
      </c>
      <c r="K8" s="63">
        <v>11986.68</v>
      </c>
      <c r="L8" s="63">
        <v>0</v>
      </c>
      <c r="M8" s="63">
        <v>0</v>
      </c>
      <c r="N8" s="63" t="s">
        <v>321</v>
      </c>
      <c r="O8" s="63">
        <v>0</v>
      </c>
      <c r="P8" s="63" t="s">
        <v>311</v>
      </c>
    </row>
    <row r="9" spans="1:16" x14ac:dyDescent="0.2">
      <c r="A9" s="63" t="s">
        <v>393</v>
      </c>
      <c r="B9" s="64">
        <v>7333378</v>
      </c>
      <c r="C9" s="63">
        <v>12091</v>
      </c>
      <c r="D9" s="64">
        <v>733337901</v>
      </c>
      <c r="E9" s="63">
        <v>1.375</v>
      </c>
      <c r="F9" s="65">
        <v>43956</v>
      </c>
      <c r="G9" s="63" t="s">
        <v>67</v>
      </c>
      <c r="H9" s="63" t="s">
        <v>309</v>
      </c>
      <c r="I9" s="63">
        <v>8487</v>
      </c>
      <c r="J9" s="63">
        <v>7859.15</v>
      </c>
      <c r="K9" s="63">
        <v>7859.15</v>
      </c>
      <c r="L9" s="63">
        <v>0</v>
      </c>
      <c r="M9" s="63">
        <v>0</v>
      </c>
      <c r="N9" s="63" t="s">
        <v>321</v>
      </c>
      <c r="O9" s="63">
        <v>0</v>
      </c>
      <c r="P9" s="63" t="s">
        <v>311</v>
      </c>
    </row>
    <row r="10" spans="1:16" x14ac:dyDescent="0.2">
      <c r="A10" s="63" t="s">
        <v>320</v>
      </c>
      <c r="B10" s="64">
        <v>7124594</v>
      </c>
      <c r="C10" s="63">
        <v>0</v>
      </c>
      <c r="D10" s="64">
        <v>712459908</v>
      </c>
      <c r="E10" s="63">
        <v>6.4</v>
      </c>
      <c r="F10" s="65">
        <v>43951</v>
      </c>
      <c r="G10" s="63" t="s">
        <v>67</v>
      </c>
      <c r="H10" s="63" t="s">
        <v>309</v>
      </c>
      <c r="I10" s="63">
        <v>7989</v>
      </c>
      <c r="J10" s="63">
        <v>0</v>
      </c>
      <c r="K10" s="63">
        <v>0</v>
      </c>
      <c r="L10" s="63">
        <v>0</v>
      </c>
      <c r="M10" s="63">
        <v>0</v>
      </c>
      <c r="N10" s="63" t="s">
        <v>321</v>
      </c>
      <c r="O10" s="63">
        <v>1</v>
      </c>
      <c r="P10" s="63" t="s">
        <v>311</v>
      </c>
    </row>
    <row r="11" spans="1:16" x14ac:dyDescent="0.2">
      <c r="A11" s="63" t="s">
        <v>320</v>
      </c>
      <c r="B11" s="64">
        <v>7124594</v>
      </c>
      <c r="C11" s="63">
        <v>0</v>
      </c>
      <c r="D11" s="64">
        <v>712459908</v>
      </c>
      <c r="E11" s="63">
        <v>6</v>
      </c>
      <c r="F11" s="65">
        <v>43591</v>
      </c>
      <c r="G11" s="63" t="s">
        <v>67</v>
      </c>
      <c r="H11" s="63" t="s">
        <v>309</v>
      </c>
      <c r="I11" s="63">
        <v>7989</v>
      </c>
      <c r="J11" s="63">
        <v>0</v>
      </c>
      <c r="K11" s="63">
        <v>0</v>
      </c>
      <c r="L11" s="63">
        <v>0</v>
      </c>
      <c r="M11" s="63">
        <v>0</v>
      </c>
      <c r="N11" s="63" t="s">
        <v>321</v>
      </c>
      <c r="O11" s="63">
        <v>361</v>
      </c>
      <c r="P11" s="63" t="s">
        <v>311</v>
      </c>
    </row>
    <row r="12" spans="1:16" x14ac:dyDescent="0.2">
      <c r="A12" s="63" t="s">
        <v>394</v>
      </c>
      <c r="B12" s="64">
        <v>2615565</v>
      </c>
      <c r="C12" s="63">
        <v>29081.98</v>
      </c>
      <c r="D12" s="64" t="s">
        <v>158</v>
      </c>
      <c r="E12" s="63">
        <v>0.46200000000000002</v>
      </c>
      <c r="F12" s="65">
        <v>43957</v>
      </c>
      <c r="G12" s="63" t="s">
        <v>67</v>
      </c>
      <c r="H12" s="63" t="s">
        <v>309</v>
      </c>
      <c r="I12" s="63">
        <v>62948</v>
      </c>
      <c r="J12" s="63">
        <v>29081.98</v>
      </c>
      <c r="K12" s="63">
        <v>29081.98</v>
      </c>
      <c r="L12" s="63">
        <v>0</v>
      </c>
      <c r="M12" s="63">
        <v>0</v>
      </c>
      <c r="N12" s="63" t="s">
        <v>310</v>
      </c>
      <c r="O12" s="63">
        <v>0</v>
      </c>
      <c r="P12" s="63" t="s">
        <v>311</v>
      </c>
    </row>
    <row r="13" spans="1:16" x14ac:dyDescent="0.2">
      <c r="A13" s="63" t="s">
        <v>319</v>
      </c>
      <c r="B13" s="64">
        <v>2775135</v>
      </c>
      <c r="C13" s="63">
        <v>0</v>
      </c>
      <c r="D13" s="64">
        <v>803054204</v>
      </c>
      <c r="E13" s="63">
        <v>1.6742699999999999</v>
      </c>
      <c r="F13" s="65">
        <v>43613</v>
      </c>
      <c r="G13" s="63" t="s">
        <v>67</v>
      </c>
      <c r="H13" s="63" t="s">
        <v>309</v>
      </c>
      <c r="I13" s="63">
        <v>11024</v>
      </c>
      <c r="J13" s="63">
        <v>0</v>
      </c>
      <c r="K13" s="63">
        <v>0</v>
      </c>
      <c r="L13" s="63">
        <v>0</v>
      </c>
      <c r="M13" s="63">
        <v>0</v>
      </c>
      <c r="N13" s="63" t="s">
        <v>310</v>
      </c>
      <c r="O13" s="63">
        <v>339</v>
      </c>
      <c r="P13" s="63" t="s">
        <v>311</v>
      </c>
    </row>
    <row r="14" spans="1:16" x14ac:dyDescent="0.2">
      <c r="A14" s="63" t="s">
        <v>318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43914</v>
      </c>
      <c r="G14" s="63" t="s">
        <v>67</v>
      </c>
      <c r="H14" s="63" t="s">
        <v>309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310</v>
      </c>
      <c r="O14" s="63">
        <v>38</v>
      </c>
      <c r="P14" s="63" t="s">
        <v>311</v>
      </c>
    </row>
    <row r="15" spans="1:16" x14ac:dyDescent="0.2">
      <c r="A15" s="63" t="s">
        <v>318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43732</v>
      </c>
      <c r="G15" s="63" t="s">
        <v>67</v>
      </c>
      <c r="H15" s="63" t="s">
        <v>309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310</v>
      </c>
      <c r="O15" s="63">
        <v>220</v>
      </c>
      <c r="P15" s="63" t="s">
        <v>311</v>
      </c>
    </row>
    <row r="16" spans="1:16" x14ac:dyDescent="0.2">
      <c r="A16" s="63" t="s">
        <v>318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43641</v>
      </c>
      <c r="G16" s="63" t="s">
        <v>67</v>
      </c>
      <c r="H16" s="63" t="s">
        <v>309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310</v>
      </c>
      <c r="O16" s="63">
        <v>311</v>
      </c>
      <c r="P16" s="63" t="s">
        <v>311</v>
      </c>
    </row>
    <row r="17" spans="1:16" x14ac:dyDescent="0.2">
      <c r="A17" s="63" t="s">
        <v>318</v>
      </c>
      <c r="B17" s="64">
        <v>2430025</v>
      </c>
      <c r="C17" s="63">
        <v>0</v>
      </c>
      <c r="D17" s="64">
        <v>861012102</v>
      </c>
      <c r="E17" s="63">
        <v>0.06</v>
      </c>
      <c r="F17" s="65">
        <v>43550</v>
      </c>
      <c r="G17" s="63" t="s">
        <v>67</v>
      </c>
      <c r="H17" s="63" t="s">
        <v>309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310</v>
      </c>
      <c r="O17" s="63">
        <v>402</v>
      </c>
      <c r="P17" s="63" t="s">
        <v>311</v>
      </c>
    </row>
    <row r="18" spans="1:16" x14ac:dyDescent="0.2">
      <c r="A18" s="63" t="s">
        <v>395</v>
      </c>
      <c r="B18" s="64">
        <v>6356406</v>
      </c>
      <c r="C18" s="63">
        <v>16853.400000000001</v>
      </c>
      <c r="D18" s="64">
        <v>635640006</v>
      </c>
      <c r="E18" s="63">
        <v>72</v>
      </c>
      <c r="F18" s="65">
        <v>44010</v>
      </c>
      <c r="G18" s="63" t="s">
        <v>67</v>
      </c>
      <c r="H18" s="63" t="s">
        <v>309</v>
      </c>
      <c r="I18" s="63">
        <v>25300</v>
      </c>
      <c r="J18" s="63">
        <v>16853.400000000001</v>
      </c>
      <c r="K18" s="63">
        <v>16853.400000000001</v>
      </c>
      <c r="L18" s="63">
        <v>0</v>
      </c>
      <c r="M18" s="63">
        <v>0</v>
      </c>
      <c r="N18" s="63" t="s">
        <v>313</v>
      </c>
      <c r="O18" s="63">
        <v>0</v>
      </c>
      <c r="P18" s="63" t="s">
        <v>311</v>
      </c>
    </row>
    <row r="19" spans="1:16" x14ac:dyDescent="0.2">
      <c r="A19" s="69" t="s">
        <v>317</v>
      </c>
      <c r="B19" s="70">
        <v>5889505</v>
      </c>
      <c r="C19" s="69">
        <v>0</v>
      </c>
      <c r="D19" s="70">
        <v>588950907</v>
      </c>
      <c r="E19" s="69">
        <v>0.27</v>
      </c>
      <c r="F19" s="71">
        <v>43886</v>
      </c>
      <c r="G19" s="69" t="s">
        <v>67</v>
      </c>
      <c r="H19" s="69" t="s">
        <v>309</v>
      </c>
      <c r="I19" s="69">
        <v>105988</v>
      </c>
      <c r="J19" s="69">
        <v>0</v>
      </c>
      <c r="K19" s="69">
        <v>0</v>
      </c>
      <c r="L19" s="69">
        <v>0</v>
      </c>
      <c r="M19" s="69">
        <v>0</v>
      </c>
      <c r="N19" s="69" t="s">
        <v>316</v>
      </c>
      <c r="O19" s="69">
        <v>66</v>
      </c>
      <c r="P19" s="69" t="s">
        <v>311</v>
      </c>
    </row>
    <row r="20" spans="1:16" x14ac:dyDescent="0.2">
      <c r="A20" s="63" t="s">
        <v>317</v>
      </c>
      <c r="B20" s="64">
        <v>5889505</v>
      </c>
      <c r="C20" s="63">
        <v>0</v>
      </c>
      <c r="D20" s="64">
        <v>588950907</v>
      </c>
      <c r="E20" s="63">
        <v>0.27</v>
      </c>
      <c r="F20" s="65">
        <v>43522</v>
      </c>
      <c r="G20" s="63" t="s">
        <v>67</v>
      </c>
      <c r="H20" s="63" t="s">
        <v>309</v>
      </c>
      <c r="I20" s="63">
        <v>105988</v>
      </c>
      <c r="J20" s="63">
        <v>0</v>
      </c>
      <c r="K20" s="63">
        <v>0</v>
      </c>
      <c r="L20" s="63">
        <v>0</v>
      </c>
      <c r="M20" s="63">
        <v>0</v>
      </c>
      <c r="N20" s="63" t="s">
        <v>316</v>
      </c>
      <c r="O20" s="63">
        <v>430</v>
      </c>
      <c r="P20" s="63" t="s">
        <v>311</v>
      </c>
    </row>
    <row r="21" spans="1:16" x14ac:dyDescent="0.2">
      <c r="A21" s="63" t="s">
        <v>396</v>
      </c>
      <c r="B21" s="64">
        <v>6659428</v>
      </c>
      <c r="C21" s="63">
        <v>6139.61</v>
      </c>
      <c r="D21" s="64">
        <v>665942009</v>
      </c>
      <c r="E21" s="63">
        <v>42</v>
      </c>
      <c r="F21" s="65">
        <v>44006</v>
      </c>
      <c r="G21" s="63" t="s">
        <v>67</v>
      </c>
      <c r="H21" s="63" t="s">
        <v>309</v>
      </c>
      <c r="I21" s="63">
        <v>15800</v>
      </c>
      <c r="J21" s="63">
        <v>6139.61</v>
      </c>
      <c r="K21" s="63">
        <v>6139.61</v>
      </c>
      <c r="L21" s="63">
        <v>0</v>
      </c>
      <c r="M21" s="63">
        <v>0</v>
      </c>
      <c r="N21" s="63" t="s">
        <v>313</v>
      </c>
      <c r="O21" s="63">
        <v>0</v>
      </c>
      <c r="P21" s="63" t="s">
        <v>311</v>
      </c>
    </row>
    <row r="22" spans="1:16" x14ac:dyDescent="0.2">
      <c r="A22" s="67" t="s">
        <v>397</v>
      </c>
      <c r="B22" s="68">
        <v>6640682</v>
      </c>
      <c r="C22" s="67">
        <v>10158.67</v>
      </c>
      <c r="D22" s="68">
        <v>664068004</v>
      </c>
      <c r="E22" s="67">
        <v>60</v>
      </c>
      <c r="F22" s="72">
        <v>43983</v>
      </c>
      <c r="G22" s="67" t="s">
        <v>67</v>
      </c>
      <c r="H22" s="67" t="s">
        <v>309</v>
      </c>
      <c r="I22" s="67">
        <v>18300</v>
      </c>
      <c r="J22" s="67">
        <v>10158.67</v>
      </c>
      <c r="K22" s="67">
        <v>10158.67</v>
      </c>
      <c r="L22" s="67">
        <v>0</v>
      </c>
      <c r="M22" s="67">
        <v>0</v>
      </c>
      <c r="N22" s="67" t="s">
        <v>313</v>
      </c>
      <c r="O22" s="67">
        <v>0</v>
      </c>
      <c r="P22" s="67" t="s">
        <v>311</v>
      </c>
    </row>
    <row r="23" spans="1:16" x14ac:dyDescent="0.2">
      <c r="A23" s="67" t="s">
        <v>398</v>
      </c>
      <c r="B23" s="68">
        <v>6054603</v>
      </c>
      <c r="C23" s="67">
        <v>17497.34</v>
      </c>
      <c r="D23" s="68">
        <v>605460005</v>
      </c>
      <c r="E23" s="67">
        <v>16</v>
      </c>
      <c r="F23" s="72">
        <v>44010</v>
      </c>
      <c r="G23" s="67" t="s">
        <v>67</v>
      </c>
      <c r="H23" s="67" t="s">
        <v>309</v>
      </c>
      <c r="I23" s="67">
        <v>118200</v>
      </c>
      <c r="J23" s="67">
        <v>17497.34</v>
      </c>
      <c r="K23" s="67">
        <v>17497.34</v>
      </c>
      <c r="L23" s="67">
        <v>0</v>
      </c>
      <c r="M23" s="67">
        <v>0</v>
      </c>
      <c r="N23" s="67" t="s">
        <v>313</v>
      </c>
      <c r="O23" s="67">
        <v>0</v>
      </c>
      <c r="P23" s="67" t="s">
        <v>311</v>
      </c>
    </row>
    <row r="24" spans="1:16" x14ac:dyDescent="0.2">
      <c r="A24" s="67" t="s">
        <v>399</v>
      </c>
      <c r="B24" s="68">
        <v>6021500</v>
      </c>
      <c r="C24" s="67">
        <v>4070.87</v>
      </c>
      <c r="D24" s="68">
        <v>602150005</v>
      </c>
      <c r="E24" s="67">
        <v>10</v>
      </c>
      <c r="F24" s="72">
        <v>44010</v>
      </c>
      <c r="G24" s="67" t="s">
        <v>67</v>
      </c>
      <c r="H24" s="67" t="s">
        <v>309</v>
      </c>
      <c r="I24" s="67">
        <v>44000</v>
      </c>
      <c r="J24" s="67">
        <v>4070.87</v>
      </c>
      <c r="K24" s="67">
        <v>4070.87</v>
      </c>
      <c r="L24" s="67">
        <v>0</v>
      </c>
      <c r="M24" s="67">
        <v>0</v>
      </c>
      <c r="N24" s="67" t="s">
        <v>313</v>
      </c>
      <c r="O24" s="67">
        <v>0</v>
      </c>
      <c r="P24" s="67" t="s">
        <v>311</v>
      </c>
    </row>
    <row r="25" spans="1:16" x14ac:dyDescent="0.2">
      <c r="A25" s="67" t="s">
        <v>315</v>
      </c>
      <c r="B25" s="68">
        <v>4741844</v>
      </c>
      <c r="C25" s="67">
        <v>0</v>
      </c>
      <c r="D25" s="68">
        <v>474184900</v>
      </c>
      <c r="E25" s="67">
        <v>1.25</v>
      </c>
      <c r="F25" s="72">
        <v>43587</v>
      </c>
      <c r="G25" s="67" t="s">
        <v>67</v>
      </c>
      <c r="H25" s="67" t="s">
        <v>309</v>
      </c>
      <c r="I25" s="67">
        <v>13484</v>
      </c>
      <c r="J25" s="67">
        <v>0</v>
      </c>
      <c r="K25" s="67">
        <v>0</v>
      </c>
      <c r="L25" s="67">
        <v>0</v>
      </c>
      <c r="M25" s="67">
        <v>0</v>
      </c>
      <c r="N25" s="67" t="s">
        <v>316</v>
      </c>
      <c r="O25" s="67">
        <v>365</v>
      </c>
      <c r="P25" s="67" t="s">
        <v>311</v>
      </c>
    </row>
    <row r="26" spans="1:16" x14ac:dyDescent="0.2">
      <c r="A26" s="67" t="s">
        <v>400</v>
      </c>
      <c r="B26" s="66" t="s">
        <v>208</v>
      </c>
      <c r="C26" s="67">
        <v>21023.22</v>
      </c>
      <c r="D26" s="68" t="s">
        <v>381</v>
      </c>
      <c r="E26" s="67">
        <v>0.13500000000000001</v>
      </c>
      <c r="F26" s="72">
        <v>43958</v>
      </c>
      <c r="G26" s="67" t="s">
        <v>67</v>
      </c>
      <c r="H26" s="67" t="s">
        <v>309</v>
      </c>
      <c r="I26" s="67">
        <v>128324</v>
      </c>
      <c r="J26" s="67">
        <v>21023.22</v>
      </c>
      <c r="K26" s="67">
        <v>21023.22</v>
      </c>
      <c r="L26" s="67">
        <v>0</v>
      </c>
      <c r="M26" s="67">
        <v>0</v>
      </c>
      <c r="N26" s="67" t="s">
        <v>348</v>
      </c>
      <c r="O26" s="67">
        <v>0</v>
      </c>
      <c r="P26" s="67" t="s">
        <v>311</v>
      </c>
    </row>
    <row r="27" spans="1:16" x14ac:dyDescent="0.2">
      <c r="A27" s="67" t="s">
        <v>314</v>
      </c>
      <c r="B27" s="66">
        <v>6986041</v>
      </c>
      <c r="C27" s="67">
        <v>5696.88</v>
      </c>
      <c r="D27" s="68">
        <v>698604006</v>
      </c>
      <c r="E27" s="67">
        <v>26</v>
      </c>
      <c r="F27" s="72">
        <v>43959</v>
      </c>
      <c r="G27" s="67" t="s">
        <v>67</v>
      </c>
      <c r="H27" s="67" t="s">
        <v>309</v>
      </c>
      <c r="I27" s="67">
        <v>24100</v>
      </c>
      <c r="J27" s="67">
        <v>5696.88</v>
      </c>
      <c r="K27" s="67">
        <v>5696.88</v>
      </c>
      <c r="L27" s="67">
        <v>0</v>
      </c>
      <c r="M27" s="67">
        <v>0</v>
      </c>
      <c r="N27" s="67" t="s">
        <v>313</v>
      </c>
      <c r="O27" s="67">
        <v>0</v>
      </c>
      <c r="P27" s="67" t="s">
        <v>311</v>
      </c>
    </row>
    <row r="28" spans="1:16" x14ac:dyDescent="0.2">
      <c r="A28" s="63" t="s">
        <v>401</v>
      </c>
      <c r="B28" s="64">
        <v>2311614</v>
      </c>
      <c r="C28" s="63">
        <v>7781.84</v>
      </c>
      <c r="D28" s="64" t="s">
        <v>122</v>
      </c>
      <c r="E28" s="63">
        <v>0.44</v>
      </c>
      <c r="F28" s="65">
        <v>43941</v>
      </c>
      <c r="G28" s="63" t="s">
        <v>67</v>
      </c>
      <c r="H28" s="63" t="s">
        <v>309</v>
      </c>
      <c r="I28" s="63">
        <v>17686</v>
      </c>
      <c r="J28" s="63">
        <v>5836.38</v>
      </c>
      <c r="K28" s="63">
        <v>5836.38</v>
      </c>
      <c r="L28" s="63">
        <v>0</v>
      </c>
      <c r="M28" s="63">
        <v>0</v>
      </c>
      <c r="N28" s="63" t="s">
        <v>310</v>
      </c>
      <c r="O28" s="63">
        <v>11</v>
      </c>
      <c r="P28" s="63" t="s">
        <v>311</v>
      </c>
    </row>
    <row r="29" spans="1:16" x14ac:dyDescent="0.2">
      <c r="A29" s="63" t="s">
        <v>326</v>
      </c>
      <c r="C29" s="63">
        <v>1501.83</v>
      </c>
      <c r="D29" s="64" t="s">
        <v>331</v>
      </c>
      <c r="E29" s="63">
        <v>0.57598199999999999</v>
      </c>
      <c r="F29" s="65">
        <v>43952</v>
      </c>
      <c r="G29" s="63" t="s">
        <v>67</v>
      </c>
      <c r="H29" s="63" t="s">
        <v>327</v>
      </c>
      <c r="I29" s="63">
        <v>2672732.9300000002</v>
      </c>
      <c r="J29" s="63">
        <v>1501.83</v>
      </c>
      <c r="K29" s="63">
        <v>1501.83</v>
      </c>
      <c r="L29" s="63">
        <v>0</v>
      </c>
      <c r="M29" s="63">
        <v>0</v>
      </c>
      <c r="N29" s="63" t="s">
        <v>310</v>
      </c>
      <c r="O29" s="63">
        <v>0</v>
      </c>
      <c r="P29" s="63" t="s">
        <v>311</v>
      </c>
    </row>
  </sheetData>
  <conditionalFormatting sqref="B26:B27">
    <cfRule type="duplicateValues" dxfId="2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209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210</v>
      </c>
      <c r="C3" s="58">
        <v>77574296.189999998</v>
      </c>
      <c r="D3" s="58">
        <v>0</v>
      </c>
      <c r="E3" s="58">
        <v>0</v>
      </c>
      <c r="F3" s="58">
        <v>0</v>
      </c>
      <c r="G3" s="58">
        <v>77574296.189999998</v>
      </c>
      <c r="H3" s="16"/>
    </row>
    <row r="4" spans="1:12" x14ac:dyDescent="0.2">
      <c r="A4" s="16" t="s">
        <v>22</v>
      </c>
      <c r="B4" s="59" t="s">
        <v>211</v>
      </c>
      <c r="C4" s="58">
        <v>2672734.2799999998</v>
      </c>
      <c r="D4" s="58">
        <v>0</v>
      </c>
      <c r="E4" s="58">
        <v>0</v>
      </c>
      <c r="F4" s="58">
        <v>0</v>
      </c>
      <c r="G4" s="58">
        <v>2672734.2799999998</v>
      </c>
      <c r="H4" s="16"/>
    </row>
    <row r="5" spans="1:12" x14ac:dyDescent="0.2">
      <c r="A5" s="16" t="s">
        <v>22</v>
      </c>
      <c r="B5" s="59" t="s">
        <v>212</v>
      </c>
      <c r="C5" s="58">
        <v>-7187.67</v>
      </c>
      <c r="D5" s="58">
        <v>34137.17</v>
      </c>
      <c r="E5" s="58">
        <v>0</v>
      </c>
      <c r="F5" s="58">
        <v>34137.17</v>
      </c>
      <c r="G5" s="58">
        <v>26949.5</v>
      </c>
      <c r="H5" s="16"/>
    </row>
    <row r="6" spans="1:12" x14ac:dyDescent="0.2">
      <c r="A6" s="16" t="s">
        <v>22</v>
      </c>
      <c r="B6" s="59" t="s">
        <v>213</v>
      </c>
      <c r="C6" s="58">
        <v>2665546.61</v>
      </c>
      <c r="D6" s="58">
        <v>34137.17</v>
      </c>
      <c r="E6" s="58">
        <v>0</v>
      </c>
      <c r="F6" s="58">
        <v>34137.17</v>
      </c>
      <c r="G6" s="58">
        <v>2699683.78</v>
      </c>
      <c r="H6" s="16"/>
    </row>
    <row r="7" spans="1:12" x14ac:dyDescent="0.2">
      <c r="A7" s="16" t="s">
        <v>22</v>
      </c>
      <c r="B7" s="59" t="s">
        <v>214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215</v>
      </c>
      <c r="C8" s="58">
        <v>0</v>
      </c>
      <c r="D8" s="58">
        <v>10926.48</v>
      </c>
      <c r="E8" s="58">
        <v>0</v>
      </c>
      <c r="F8" s="58">
        <v>10926.48</v>
      </c>
      <c r="G8" s="58">
        <v>10926.48</v>
      </c>
      <c r="H8" s="2"/>
      <c r="I8" s="52"/>
      <c r="L8" s="16"/>
    </row>
    <row r="9" spans="1:12" x14ac:dyDescent="0.2">
      <c r="A9" s="2" t="s">
        <v>52</v>
      </c>
      <c r="B9" s="59" t="s">
        <v>216</v>
      </c>
      <c r="C9" s="58">
        <v>184873.33</v>
      </c>
      <c r="D9" s="58">
        <v>37194.370000000003</v>
      </c>
      <c r="E9" s="58">
        <v>34084.65</v>
      </c>
      <c r="F9" s="58">
        <v>3109.72</v>
      </c>
      <c r="G9" s="58">
        <v>187983.05</v>
      </c>
      <c r="H9" s="16"/>
      <c r="L9" s="2"/>
    </row>
    <row r="10" spans="1:12" x14ac:dyDescent="0.2">
      <c r="A10" s="29"/>
      <c r="B10" s="59" t="s">
        <v>217</v>
      </c>
      <c r="C10" s="58">
        <v>1460.8</v>
      </c>
      <c r="D10" s="58">
        <v>42.07</v>
      </c>
      <c r="E10" s="58">
        <v>0</v>
      </c>
      <c r="F10" s="58">
        <v>42.07</v>
      </c>
      <c r="G10" s="58">
        <v>1502.87</v>
      </c>
      <c r="L10" s="16"/>
    </row>
    <row r="11" spans="1:12" x14ac:dyDescent="0.2">
      <c r="A11" s="2" t="s">
        <v>24</v>
      </c>
      <c r="B11" s="59" t="s">
        <v>218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219</v>
      </c>
      <c r="C12" s="58">
        <v>82831.86</v>
      </c>
      <c r="D12" s="58">
        <v>4231.8500000000004</v>
      </c>
      <c r="E12" s="58">
        <v>0</v>
      </c>
      <c r="F12" s="58">
        <v>4231.8500000000004</v>
      </c>
      <c r="G12" s="58">
        <v>87063.71</v>
      </c>
      <c r="H12" s="2"/>
      <c r="L12" s="2"/>
    </row>
    <row r="13" spans="1:12" x14ac:dyDescent="0.2">
      <c r="A13" s="2" t="s">
        <v>24</v>
      </c>
      <c r="B13" s="59" t="s">
        <v>220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221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222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223</v>
      </c>
      <c r="C16" s="58">
        <v>80509008.790000007</v>
      </c>
      <c r="D16" s="58">
        <v>86531.94</v>
      </c>
      <c r="E16" s="58">
        <v>34084.65</v>
      </c>
      <c r="F16" s="58">
        <v>52447.29</v>
      </c>
      <c r="G16" s="58">
        <v>80561456.079999998</v>
      </c>
      <c r="H16" s="16"/>
    </row>
    <row r="17" spans="1:8" x14ac:dyDescent="0.2">
      <c r="A17" s="2" t="s">
        <v>33</v>
      </c>
      <c r="B17" s="57" t="s">
        <v>224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225</v>
      </c>
      <c r="C18" s="58">
        <v>0</v>
      </c>
      <c r="D18" s="58">
        <v>0</v>
      </c>
      <c r="E18" s="58">
        <v>10926.48</v>
      </c>
      <c r="F18" s="58">
        <v>10926.48</v>
      </c>
      <c r="G18" s="58">
        <v>10926.48</v>
      </c>
    </row>
    <row r="19" spans="1:8" x14ac:dyDescent="0.2">
      <c r="A19" s="29"/>
      <c r="B19" s="59" t="s">
        <v>226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227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228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229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230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231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232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233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234</v>
      </c>
      <c r="C27" s="58">
        <v>0</v>
      </c>
      <c r="D27" s="58">
        <v>0</v>
      </c>
      <c r="E27" s="58">
        <v>10926.48</v>
      </c>
      <c r="F27" s="58">
        <v>10926.48</v>
      </c>
      <c r="G27" s="58">
        <v>10926.48</v>
      </c>
      <c r="H27" s="2"/>
    </row>
    <row r="28" spans="1:8" x14ac:dyDescent="0.2">
      <c r="A28" s="2" t="s">
        <v>33</v>
      </c>
      <c r="B28" s="59" t="s">
        <v>235</v>
      </c>
      <c r="C28" s="58">
        <v>80509008.790000007</v>
      </c>
      <c r="D28" s="58">
        <v>86531.94</v>
      </c>
      <c r="E28" s="58">
        <v>45011.13</v>
      </c>
      <c r="F28" s="58">
        <v>41520.81</v>
      </c>
      <c r="G28" s="58">
        <v>80550529.599999994</v>
      </c>
      <c r="H28" s="2"/>
    </row>
    <row r="29" spans="1:8" x14ac:dyDescent="0.2">
      <c r="A29" s="29"/>
      <c r="B29" s="57" t="s">
        <v>236</v>
      </c>
      <c r="C29" s="58"/>
      <c r="D29" s="58"/>
      <c r="E29" s="58"/>
      <c r="F29" s="58"/>
      <c r="G29" s="58"/>
    </row>
    <row r="30" spans="1:8" x14ac:dyDescent="0.2">
      <c r="A30" s="29"/>
      <c r="B30" s="59" t="s">
        <v>237</v>
      </c>
      <c r="C30" s="58">
        <v>9780016.6099999994</v>
      </c>
      <c r="D30" s="58">
        <v>-752119.8</v>
      </c>
      <c r="E30" s="58">
        <v>-215906.03</v>
      </c>
      <c r="F30" s="58">
        <v>-536213.77</v>
      </c>
      <c r="G30" s="58">
        <v>9243802.8399999999</v>
      </c>
    </row>
    <row r="31" spans="1:8" x14ac:dyDescent="0.2">
      <c r="A31" s="29"/>
      <c r="B31" s="59" t="s">
        <v>238</v>
      </c>
      <c r="C31" s="58">
        <v>879.35</v>
      </c>
      <c r="D31" s="58">
        <v>317.10000000000002</v>
      </c>
      <c r="E31" s="58">
        <v>-0.49</v>
      </c>
      <c r="F31" s="58">
        <v>317.58999999999997</v>
      </c>
      <c r="G31" s="58">
        <v>1196.94</v>
      </c>
    </row>
    <row r="32" spans="1:8" x14ac:dyDescent="0.2">
      <c r="A32" s="16" t="s">
        <v>22</v>
      </c>
      <c r="B32" s="59" t="s">
        <v>239</v>
      </c>
      <c r="C32" s="58">
        <v>1488.12</v>
      </c>
      <c r="D32" s="58">
        <v>473.32</v>
      </c>
      <c r="E32" s="58">
        <v>-284.02</v>
      </c>
      <c r="F32" s="58">
        <v>757.34</v>
      </c>
      <c r="G32" s="58">
        <v>2245.46</v>
      </c>
      <c r="H32" s="16"/>
    </row>
    <row r="33" spans="1:8" x14ac:dyDescent="0.2">
      <c r="A33" s="16" t="s">
        <v>22</v>
      </c>
      <c r="B33" s="59" t="s">
        <v>240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241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242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243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244</v>
      </c>
      <c r="C37" s="58">
        <v>0</v>
      </c>
      <c r="D37" s="58">
        <v>0</v>
      </c>
      <c r="E37" s="58">
        <v>35.159999999999997</v>
      </c>
      <c r="F37" s="58">
        <v>-35.159999999999997</v>
      </c>
      <c r="G37" s="58">
        <v>-35.159999999999997</v>
      </c>
      <c r="H37" s="16"/>
    </row>
    <row r="38" spans="1:8" x14ac:dyDescent="0.2">
      <c r="A38" s="2" t="s">
        <v>28</v>
      </c>
      <c r="B38" s="59" t="s">
        <v>245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246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247</v>
      </c>
      <c r="C40" s="58">
        <v>9782384.0800000001</v>
      </c>
      <c r="D40" s="58">
        <v>-751329.38</v>
      </c>
      <c r="E40" s="58">
        <v>-216155.38</v>
      </c>
      <c r="F40" s="58">
        <v>-535174</v>
      </c>
      <c r="G40" s="58">
        <v>9247210.0800000001</v>
      </c>
      <c r="H40" s="2"/>
    </row>
    <row r="41" spans="1:8" x14ac:dyDescent="0.2">
      <c r="A41" s="31" t="s">
        <v>51</v>
      </c>
      <c r="B41" s="59" t="s">
        <v>248</v>
      </c>
      <c r="C41" s="58">
        <v>90291392.870000005</v>
      </c>
      <c r="D41" s="58">
        <v>-664797.43999999994</v>
      </c>
      <c r="E41" s="58">
        <v>-171144.25</v>
      </c>
      <c r="F41" s="58">
        <v>-493653.19</v>
      </c>
      <c r="G41" s="58">
        <v>89797739.680000007</v>
      </c>
    </row>
    <row r="42" spans="1:8" x14ac:dyDescent="0.2">
      <c r="A42" s="31" t="s">
        <v>51</v>
      </c>
      <c r="B42" s="57" t="s">
        <v>249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250</v>
      </c>
      <c r="C43" s="58">
        <v>682755.43</v>
      </c>
      <c r="D43" s="58">
        <v>0</v>
      </c>
      <c r="E43" s="58">
        <v>41426.22</v>
      </c>
      <c r="F43" s="58">
        <v>41426.22</v>
      </c>
      <c r="G43" s="58">
        <v>724181.65</v>
      </c>
    </row>
    <row r="44" spans="1:8" ht="15" x14ac:dyDescent="0.25">
      <c r="A44" s="26"/>
      <c r="B44" s="59" t="s">
        <v>251</v>
      </c>
      <c r="C44" s="58">
        <v>32842.51</v>
      </c>
      <c r="D44" s="58">
        <v>0</v>
      </c>
      <c r="E44" s="58">
        <v>42.07</v>
      </c>
      <c r="F44" s="58">
        <v>42.07</v>
      </c>
      <c r="G44" s="58">
        <v>32884.58</v>
      </c>
    </row>
    <row r="45" spans="1:8" x14ac:dyDescent="0.2">
      <c r="A45" s="28" t="s">
        <v>51</v>
      </c>
      <c r="B45" s="59" t="s">
        <v>252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253</v>
      </c>
      <c r="C46" s="58">
        <v>-1582.17</v>
      </c>
      <c r="D46" s="58">
        <v>0</v>
      </c>
      <c r="E46" s="58">
        <v>52.52</v>
      </c>
      <c r="F46" s="58">
        <v>52.52</v>
      </c>
      <c r="G46" s="58">
        <v>-1529.65</v>
      </c>
    </row>
    <row r="47" spans="1:8" x14ac:dyDescent="0.2">
      <c r="A47" s="28" t="s">
        <v>51</v>
      </c>
      <c r="B47" s="59" t="s">
        <v>254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256</v>
      </c>
      <c r="C49" s="58">
        <v>-278.63</v>
      </c>
      <c r="D49" s="58">
        <v>0</v>
      </c>
      <c r="E49" s="58">
        <v>0</v>
      </c>
      <c r="F49" s="58">
        <v>0</v>
      </c>
      <c r="G49" s="58">
        <v>-278.63</v>
      </c>
    </row>
    <row r="50" spans="1:7" x14ac:dyDescent="0.2">
      <c r="A50" s="28" t="s">
        <v>51</v>
      </c>
      <c r="B50" s="59" t="s">
        <v>257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258</v>
      </c>
      <c r="C51" s="58">
        <v>959.8</v>
      </c>
      <c r="D51" s="58">
        <v>0</v>
      </c>
      <c r="E51" s="58">
        <v>0</v>
      </c>
      <c r="F51" s="58">
        <v>0</v>
      </c>
      <c r="G51" s="58">
        <v>959.8</v>
      </c>
    </row>
    <row r="52" spans="1:7" x14ac:dyDescent="0.2">
      <c r="A52" s="28" t="s">
        <v>51</v>
      </c>
      <c r="B52" s="59" t="s">
        <v>259</v>
      </c>
      <c r="C52" s="58">
        <v>-743.64</v>
      </c>
      <c r="D52" s="58">
        <v>0</v>
      </c>
      <c r="E52" s="58">
        <v>0</v>
      </c>
      <c r="F52" s="58">
        <v>0</v>
      </c>
      <c r="G52" s="58">
        <v>-743.64</v>
      </c>
    </row>
    <row r="53" spans="1:7" x14ac:dyDescent="0.2">
      <c r="A53" s="28" t="s">
        <v>51</v>
      </c>
      <c r="B53" s="59" t="s">
        <v>260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261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265</v>
      </c>
      <c r="C58" s="58">
        <v>53.7</v>
      </c>
      <c r="D58" s="58">
        <v>0</v>
      </c>
      <c r="E58" s="58">
        <v>0</v>
      </c>
      <c r="F58" s="58">
        <v>0</v>
      </c>
      <c r="G58" s="58">
        <v>53.7</v>
      </c>
    </row>
    <row r="59" spans="1:7" x14ac:dyDescent="0.2">
      <c r="A59" s="28" t="s">
        <v>51</v>
      </c>
      <c r="B59" s="59" t="s">
        <v>266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269</v>
      </c>
      <c r="C62" s="58">
        <v>714007</v>
      </c>
      <c r="D62" s="58">
        <v>0</v>
      </c>
      <c r="E62" s="58">
        <v>41520.81</v>
      </c>
      <c r="F62" s="58">
        <v>41520.81</v>
      </c>
      <c r="G62" s="58">
        <v>755527.81</v>
      </c>
    </row>
    <row r="63" spans="1:7" x14ac:dyDescent="0.2">
      <c r="A63" s="28" t="s">
        <v>51</v>
      </c>
      <c r="B63" s="57" t="s">
        <v>270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271</v>
      </c>
      <c r="C64" s="58">
        <v>232321.03</v>
      </c>
      <c r="D64" s="58">
        <v>0</v>
      </c>
      <c r="E64" s="58">
        <v>0</v>
      </c>
      <c r="F64" s="58">
        <v>0</v>
      </c>
      <c r="G64" s="58">
        <v>232321.03</v>
      </c>
    </row>
    <row r="65" spans="1:7" x14ac:dyDescent="0.2">
      <c r="A65" s="28" t="s">
        <v>51</v>
      </c>
      <c r="B65" s="59" t="s">
        <v>272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274</v>
      </c>
      <c r="C67" s="58">
        <v>10732.41</v>
      </c>
      <c r="D67" s="58">
        <v>0</v>
      </c>
      <c r="E67" s="58">
        <v>0</v>
      </c>
      <c r="F67" s="58">
        <v>0</v>
      </c>
      <c r="G67" s="58">
        <v>10732.41</v>
      </c>
    </row>
    <row r="68" spans="1:7" x14ac:dyDescent="0.2">
      <c r="A68" s="28" t="s">
        <v>51</v>
      </c>
      <c r="B68" s="59" t="s">
        <v>275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276</v>
      </c>
      <c r="C69" s="58">
        <v>243053.44</v>
      </c>
      <c r="D69" s="58">
        <v>0</v>
      </c>
      <c r="E69" s="58">
        <v>0</v>
      </c>
      <c r="F69" s="58">
        <v>0</v>
      </c>
      <c r="G69" s="58">
        <v>243053.44</v>
      </c>
    </row>
    <row r="70" spans="1:7" ht="15" x14ac:dyDescent="0.25">
      <c r="A70" s="26"/>
      <c r="B70" s="59" t="s">
        <v>277</v>
      </c>
      <c r="C70" s="58">
        <v>470953.56</v>
      </c>
      <c r="D70" s="58">
        <v>0</v>
      </c>
      <c r="E70" s="58">
        <v>41520.81</v>
      </c>
      <c r="F70" s="58">
        <v>41520.81</v>
      </c>
      <c r="G70" s="58">
        <v>512474.37</v>
      </c>
    </row>
    <row r="71" spans="1:7" x14ac:dyDescent="0.2">
      <c r="A71" s="28" t="s">
        <v>51</v>
      </c>
      <c r="B71" s="57" t="s">
        <v>278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279</v>
      </c>
      <c r="C72" s="58">
        <v>79254692.310000002</v>
      </c>
      <c r="D72" s="58">
        <v>0</v>
      </c>
      <c r="E72" s="58">
        <v>0</v>
      </c>
      <c r="F72" s="58">
        <v>0</v>
      </c>
      <c r="G72" s="58">
        <v>79254692.310000002</v>
      </c>
    </row>
    <row r="73" spans="1:7" x14ac:dyDescent="0.2">
      <c r="A73" s="28" t="s">
        <v>51</v>
      </c>
      <c r="B73" s="59" t="s">
        <v>280</v>
      </c>
      <c r="C73" s="58">
        <v>470953.56</v>
      </c>
      <c r="D73" s="58">
        <v>0</v>
      </c>
      <c r="E73" s="58">
        <v>41520.81</v>
      </c>
      <c r="F73" s="58">
        <v>41520.81</v>
      </c>
      <c r="G73" s="58">
        <v>512474.37</v>
      </c>
    </row>
    <row r="74" spans="1:7" ht="15" x14ac:dyDescent="0.25">
      <c r="A74" s="26"/>
      <c r="B74" s="59" t="s">
        <v>281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282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283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284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285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286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287</v>
      </c>
      <c r="C80" s="58">
        <v>1785169.01</v>
      </c>
      <c r="D80" s="58">
        <v>0</v>
      </c>
      <c r="E80" s="58">
        <v>10926.48</v>
      </c>
      <c r="F80" s="58">
        <v>10926.48</v>
      </c>
      <c r="G80" s="58">
        <v>1796095.49</v>
      </c>
    </row>
    <row r="81" spans="1:7" x14ac:dyDescent="0.2">
      <c r="A81" s="28" t="s">
        <v>51</v>
      </c>
      <c r="B81" s="59" t="s">
        <v>288</v>
      </c>
      <c r="C81" s="58">
        <v>-1785169.01</v>
      </c>
      <c r="D81" s="58">
        <v>10926.48</v>
      </c>
      <c r="E81" s="58">
        <v>0</v>
      </c>
      <c r="F81" s="58">
        <v>-10926.48</v>
      </c>
      <c r="G81" s="58">
        <v>-1796095.49</v>
      </c>
    </row>
    <row r="82" spans="1:7" x14ac:dyDescent="0.2">
      <c r="A82" s="28" t="s">
        <v>51</v>
      </c>
      <c r="B82" s="59" t="s">
        <v>289</v>
      </c>
      <c r="C82" s="58">
        <v>0</v>
      </c>
      <c r="D82" s="58">
        <v>10926.48</v>
      </c>
      <c r="E82" s="58">
        <v>10926.48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290</v>
      </c>
      <c r="C83" s="58">
        <v>783496.1</v>
      </c>
      <c r="D83" s="58">
        <v>0</v>
      </c>
      <c r="E83" s="58">
        <v>0</v>
      </c>
      <c r="F83" s="58">
        <v>0</v>
      </c>
      <c r="G83" s="58">
        <v>783496.1</v>
      </c>
    </row>
    <row r="84" spans="1:7" x14ac:dyDescent="0.2">
      <c r="A84" s="28" t="s">
        <v>51</v>
      </c>
      <c r="B84" s="59" t="s">
        <v>291</v>
      </c>
      <c r="C84" s="58">
        <v>-133.18</v>
      </c>
      <c r="D84" s="58">
        <v>0</v>
      </c>
      <c r="E84" s="58">
        <v>0</v>
      </c>
      <c r="F84" s="58">
        <v>0</v>
      </c>
      <c r="G84" s="58">
        <v>-133.18</v>
      </c>
    </row>
    <row r="85" spans="1:7" x14ac:dyDescent="0.2">
      <c r="A85" s="28" t="s">
        <v>51</v>
      </c>
      <c r="B85" s="59" t="s">
        <v>292</v>
      </c>
      <c r="C85" s="58">
        <v>783362.92</v>
      </c>
      <c r="D85" s="58">
        <v>0</v>
      </c>
      <c r="E85" s="58">
        <v>0</v>
      </c>
      <c r="F85" s="58">
        <v>0</v>
      </c>
      <c r="G85" s="58">
        <v>783362.92</v>
      </c>
    </row>
    <row r="86" spans="1:7" x14ac:dyDescent="0.2">
      <c r="A86" s="28" t="s">
        <v>51</v>
      </c>
      <c r="B86" s="59" t="s">
        <v>293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294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295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296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297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298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299</v>
      </c>
      <c r="C92" s="58">
        <v>80509008.790000007</v>
      </c>
      <c r="D92" s="58">
        <v>10926.48</v>
      </c>
      <c r="E92" s="58">
        <v>52447.29</v>
      </c>
      <c r="F92" s="58">
        <v>41520.81</v>
      </c>
      <c r="G92" s="58">
        <v>80550529.599999994</v>
      </c>
    </row>
    <row r="93" spans="1:7" ht="15" x14ac:dyDescent="0.25">
      <c r="A93" s="26"/>
      <c r="B93" s="59" t="s">
        <v>300</v>
      </c>
      <c r="C93" s="58">
        <v>9782384.0800000001</v>
      </c>
      <c r="D93" s="58">
        <v>-216155.38</v>
      </c>
      <c r="E93" s="58">
        <v>-751329.38</v>
      </c>
      <c r="F93" s="58">
        <v>-535174</v>
      </c>
      <c r="G93" s="58">
        <v>9247210.0800000001</v>
      </c>
    </row>
    <row r="94" spans="1:7" x14ac:dyDescent="0.2">
      <c r="A94" s="28" t="s">
        <v>51</v>
      </c>
      <c r="B94" s="59" t="s">
        <v>301</v>
      </c>
      <c r="C94" s="58">
        <v>90291392.870000005</v>
      </c>
      <c r="D94" s="58">
        <v>-205228.9</v>
      </c>
      <c r="E94" s="58">
        <v>-698882.09</v>
      </c>
      <c r="F94" s="58">
        <v>-493653.19</v>
      </c>
      <c r="G94" s="58">
        <v>89797739.680000007</v>
      </c>
    </row>
    <row r="95" spans="1:7" x14ac:dyDescent="0.2">
      <c r="A95" s="28" t="s">
        <v>51</v>
      </c>
      <c r="B95" s="59" t="s">
        <v>209</v>
      </c>
      <c r="C95" s="58">
        <v>80509008.790000007</v>
      </c>
      <c r="D95" s="58">
        <v>86531.94</v>
      </c>
      <c r="E95" s="58">
        <v>34084.65</v>
      </c>
      <c r="F95" s="58">
        <v>52447.29</v>
      </c>
      <c r="G95" s="58">
        <v>80561456.079999998</v>
      </c>
    </row>
    <row r="96" spans="1:7" x14ac:dyDescent="0.2">
      <c r="A96" s="28" t="s">
        <v>51</v>
      </c>
      <c r="B96" s="59" t="s">
        <v>224</v>
      </c>
      <c r="C96" s="58">
        <v>0</v>
      </c>
      <c r="D96" s="58">
        <v>0</v>
      </c>
      <c r="E96" s="58">
        <v>10926.48</v>
      </c>
      <c r="F96" s="58">
        <v>10926.48</v>
      </c>
      <c r="G96" s="58">
        <v>10926.48</v>
      </c>
    </row>
    <row r="97" spans="1:7" x14ac:dyDescent="0.2">
      <c r="A97" s="28" t="s">
        <v>51</v>
      </c>
      <c r="B97" s="59" t="s">
        <v>278</v>
      </c>
      <c r="C97" s="58">
        <v>80509008.790000007</v>
      </c>
      <c r="D97" s="58">
        <v>10926.48</v>
      </c>
      <c r="E97" s="58">
        <v>52447.29</v>
      </c>
      <c r="F97" s="58">
        <v>41520.81</v>
      </c>
      <c r="G97" s="58">
        <v>80550529.599999994</v>
      </c>
    </row>
    <row r="98" spans="1:7" x14ac:dyDescent="0.2">
      <c r="A98" s="28" t="s">
        <v>51</v>
      </c>
      <c r="B98" s="59" t="s">
        <v>302</v>
      </c>
      <c r="C98" s="58">
        <v>0</v>
      </c>
      <c r="D98" s="58">
        <v>-870026.34</v>
      </c>
      <c r="E98" s="58">
        <v>-870026.34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303</v>
      </c>
      <c r="C99" s="58">
        <v>90022226.879999995</v>
      </c>
      <c r="D99" s="58">
        <v>-717192.21</v>
      </c>
      <c r="E99" s="58">
        <v>-216155.38</v>
      </c>
      <c r="F99" s="58">
        <v>-501036.83</v>
      </c>
      <c r="G99" s="58">
        <v>89521190.049999997</v>
      </c>
    </row>
    <row r="100" spans="1:7" x14ac:dyDescent="0.2">
      <c r="A100" s="28" t="s">
        <v>51</v>
      </c>
      <c r="B100" s="59" t="s">
        <v>304</v>
      </c>
      <c r="C100" s="58">
        <v>90291392.870000005</v>
      </c>
      <c r="D100" s="58">
        <v>-664797.43999999994</v>
      </c>
      <c r="E100" s="58">
        <v>-171144.25</v>
      </c>
      <c r="F100" s="58">
        <v>-493653.19</v>
      </c>
      <c r="G100" s="58">
        <v>89797739.680000007</v>
      </c>
    </row>
    <row r="101" spans="1:7" x14ac:dyDescent="0.2">
      <c r="A101" s="28" t="s">
        <v>51</v>
      </c>
      <c r="B101" s="59" t="s">
        <v>305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306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307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308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45580</v>
      </c>
      <c r="F2">
        <v>2221590.7000000002</v>
      </c>
      <c r="G2">
        <v>28.12</v>
      </c>
      <c r="H2">
        <v>1281709.6000000001</v>
      </c>
      <c r="I2">
        <v>2221590.7000000002</v>
      </c>
      <c r="J2">
        <v>28.12</v>
      </c>
      <c r="K2">
        <v>1281709.6000000001</v>
      </c>
      <c r="L2" t="s">
        <v>111</v>
      </c>
      <c r="M2" s="37">
        <v>43951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10500</v>
      </c>
      <c r="F3">
        <v>1275939.1499999999</v>
      </c>
      <c r="G3">
        <v>135.72999999999999</v>
      </c>
      <c r="H3">
        <v>1425165</v>
      </c>
      <c r="I3">
        <v>1275939.1499999999</v>
      </c>
      <c r="J3">
        <v>135.72999999999999</v>
      </c>
      <c r="K3">
        <v>1425165</v>
      </c>
      <c r="L3" t="s">
        <v>111</v>
      </c>
      <c r="M3" s="37">
        <v>43951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63.97</v>
      </c>
      <c r="H4">
        <v>2370792.17</v>
      </c>
      <c r="I4">
        <v>2385987.1800000002</v>
      </c>
      <c r="J4">
        <v>63.97</v>
      </c>
      <c r="K4">
        <v>2370792.17</v>
      </c>
      <c r="L4" t="s">
        <v>111</v>
      </c>
      <c r="M4" s="37">
        <v>43951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105.74</v>
      </c>
      <c r="H5">
        <v>1881326.08</v>
      </c>
      <c r="I5">
        <v>1897694.72</v>
      </c>
      <c r="J5">
        <v>105.74</v>
      </c>
      <c r="K5">
        <v>1881326.08</v>
      </c>
      <c r="L5" t="s">
        <v>111</v>
      </c>
      <c r="M5" s="37">
        <v>43951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16.559999999999999</v>
      </c>
      <c r="H6">
        <v>1359642.24</v>
      </c>
      <c r="I6">
        <v>1660963.92</v>
      </c>
      <c r="J6">
        <v>16.559999999999999</v>
      </c>
      <c r="K6">
        <v>1359642.24</v>
      </c>
      <c r="L6" t="s">
        <v>111</v>
      </c>
      <c r="M6" s="37">
        <v>43951</v>
      </c>
    </row>
    <row r="7" spans="1:13" x14ac:dyDescent="0.2">
      <c r="A7" t="s">
        <v>107</v>
      </c>
      <c r="B7" s="61">
        <v>294821608</v>
      </c>
      <c r="C7" s="61">
        <v>2031730</v>
      </c>
      <c r="D7" t="s">
        <v>121</v>
      </c>
      <c r="E7">
        <v>305693</v>
      </c>
      <c r="F7">
        <v>2468107.34</v>
      </c>
      <c r="G7">
        <v>8.4600000000000009</v>
      </c>
      <c r="H7">
        <v>2586162.7799999998</v>
      </c>
      <c r="I7">
        <v>2468107.34</v>
      </c>
      <c r="J7">
        <v>8.4600000000000009</v>
      </c>
      <c r="K7">
        <v>2586162.7799999998</v>
      </c>
      <c r="L7" t="s">
        <v>111</v>
      </c>
      <c r="M7" s="37">
        <v>43951</v>
      </c>
    </row>
    <row r="8" spans="1:13" x14ac:dyDescent="0.2">
      <c r="A8" t="s">
        <v>107</v>
      </c>
      <c r="B8" s="61" t="s">
        <v>122</v>
      </c>
      <c r="C8" s="61">
        <v>2311614</v>
      </c>
      <c r="D8" t="s">
        <v>123</v>
      </c>
      <c r="E8">
        <v>17686</v>
      </c>
      <c r="F8">
        <v>2171310.2200000002</v>
      </c>
      <c r="G8">
        <v>135.97</v>
      </c>
      <c r="H8">
        <v>2404765.42</v>
      </c>
      <c r="I8">
        <v>2171310.2200000002</v>
      </c>
      <c r="J8">
        <v>135.97</v>
      </c>
      <c r="K8">
        <v>2404765.42</v>
      </c>
      <c r="L8" t="s">
        <v>111</v>
      </c>
      <c r="M8" s="37">
        <v>43951</v>
      </c>
    </row>
    <row r="9" spans="1:13" x14ac:dyDescent="0.2">
      <c r="A9" t="s">
        <v>107</v>
      </c>
      <c r="B9" s="61" t="s">
        <v>124</v>
      </c>
      <c r="C9" s="61" t="s">
        <v>125</v>
      </c>
      <c r="D9" t="s">
        <v>126</v>
      </c>
      <c r="E9">
        <v>18335</v>
      </c>
      <c r="F9">
        <v>2047836.15</v>
      </c>
      <c r="G9">
        <v>155.62</v>
      </c>
      <c r="H9">
        <v>2853292.7</v>
      </c>
      <c r="I9">
        <v>2047836.15</v>
      </c>
      <c r="J9">
        <v>155.62</v>
      </c>
      <c r="K9">
        <v>2853292.7</v>
      </c>
      <c r="L9" t="s">
        <v>111</v>
      </c>
      <c r="M9" s="37">
        <v>43951</v>
      </c>
    </row>
    <row r="10" spans="1:13" x14ac:dyDescent="0.2">
      <c r="A10" t="s">
        <v>107</v>
      </c>
      <c r="B10" s="61" t="s">
        <v>127</v>
      </c>
      <c r="C10" s="61" t="s">
        <v>128</v>
      </c>
      <c r="D10" t="s">
        <v>129</v>
      </c>
      <c r="E10">
        <v>7083</v>
      </c>
      <c r="F10">
        <v>734365.44</v>
      </c>
      <c r="G10">
        <v>220.45</v>
      </c>
      <c r="H10">
        <v>1561447.35</v>
      </c>
      <c r="I10">
        <v>734365.44</v>
      </c>
      <c r="J10">
        <v>220.45</v>
      </c>
      <c r="K10">
        <v>1561447.35</v>
      </c>
      <c r="L10" t="s">
        <v>111</v>
      </c>
      <c r="M10" s="37">
        <v>43951</v>
      </c>
    </row>
    <row r="11" spans="1:13" x14ac:dyDescent="0.2">
      <c r="A11" t="s">
        <v>107</v>
      </c>
      <c r="B11" s="61">
        <v>398438408</v>
      </c>
      <c r="C11" s="61" t="s">
        <v>130</v>
      </c>
      <c r="D11" t="s">
        <v>131</v>
      </c>
      <c r="E11">
        <v>63170</v>
      </c>
      <c r="F11">
        <v>1205283.6000000001</v>
      </c>
      <c r="G11">
        <v>20.3</v>
      </c>
      <c r="H11">
        <v>1282351</v>
      </c>
      <c r="I11">
        <v>1205283.6000000001</v>
      </c>
      <c r="J11">
        <v>20.3</v>
      </c>
      <c r="K11">
        <v>1282351</v>
      </c>
      <c r="L11" t="s">
        <v>111</v>
      </c>
      <c r="M11" s="37">
        <v>43951</v>
      </c>
    </row>
    <row r="12" spans="1:13" x14ac:dyDescent="0.2">
      <c r="A12" t="s">
        <v>107</v>
      </c>
      <c r="B12" s="61" t="s">
        <v>132</v>
      </c>
      <c r="C12" s="61" t="s">
        <v>133</v>
      </c>
      <c r="D12" t="s">
        <v>134</v>
      </c>
      <c r="E12">
        <v>29302</v>
      </c>
      <c r="F12">
        <v>1677539.5</v>
      </c>
      <c r="G12">
        <v>45.56</v>
      </c>
      <c r="H12">
        <v>1334999.1200000001</v>
      </c>
      <c r="I12">
        <v>1677539.5</v>
      </c>
      <c r="J12">
        <v>45.56</v>
      </c>
      <c r="K12">
        <v>1334999.1200000001</v>
      </c>
      <c r="L12" t="s">
        <v>111</v>
      </c>
      <c r="M12" s="37">
        <v>43951</v>
      </c>
    </row>
    <row r="13" spans="1:13" x14ac:dyDescent="0.2">
      <c r="A13" t="s">
        <v>107</v>
      </c>
      <c r="B13" s="61" t="s">
        <v>135</v>
      </c>
      <c r="C13" s="61" t="s">
        <v>136</v>
      </c>
      <c r="D13" t="s">
        <v>137</v>
      </c>
      <c r="E13">
        <v>13426</v>
      </c>
      <c r="F13">
        <v>1775991.28</v>
      </c>
      <c r="G13">
        <v>160.47</v>
      </c>
      <c r="H13">
        <v>2154470.2200000002</v>
      </c>
      <c r="I13">
        <v>1775991.28</v>
      </c>
      <c r="J13">
        <v>160.47</v>
      </c>
      <c r="K13">
        <v>2154470.2200000002</v>
      </c>
      <c r="L13" t="s">
        <v>111</v>
      </c>
      <c r="M13" s="37">
        <v>43951</v>
      </c>
    </row>
    <row r="14" spans="1:13" x14ac:dyDescent="0.2">
      <c r="A14" t="s">
        <v>107</v>
      </c>
      <c r="B14" s="61" t="s">
        <v>138</v>
      </c>
      <c r="C14" s="61" t="s">
        <v>139</v>
      </c>
      <c r="D14" t="s">
        <v>140</v>
      </c>
      <c r="E14">
        <v>80600</v>
      </c>
      <c r="F14">
        <v>704500.42</v>
      </c>
      <c r="G14">
        <v>7.84</v>
      </c>
      <c r="H14">
        <v>631984.6</v>
      </c>
      <c r="I14">
        <v>704500.42</v>
      </c>
      <c r="J14">
        <v>7.84</v>
      </c>
      <c r="K14">
        <v>631984.6</v>
      </c>
      <c r="L14" t="s">
        <v>111</v>
      </c>
      <c r="M14" s="37">
        <v>43951</v>
      </c>
    </row>
    <row r="15" spans="1:13" x14ac:dyDescent="0.2">
      <c r="A15" t="s">
        <v>107</v>
      </c>
      <c r="B15" s="61" t="s">
        <v>141</v>
      </c>
      <c r="C15" s="61" t="s">
        <v>142</v>
      </c>
      <c r="D15" t="s">
        <v>143</v>
      </c>
      <c r="E15">
        <v>58027</v>
      </c>
      <c r="F15">
        <v>2079818.68</v>
      </c>
      <c r="G15">
        <v>49.45</v>
      </c>
      <c r="H15">
        <v>2869435.15</v>
      </c>
      <c r="I15">
        <v>2079818.68</v>
      </c>
      <c r="J15">
        <v>49.45</v>
      </c>
      <c r="K15">
        <v>2869435.15</v>
      </c>
      <c r="L15" t="s">
        <v>111</v>
      </c>
      <c r="M15" s="37">
        <v>43951</v>
      </c>
    </row>
    <row r="16" spans="1:13" x14ac:dyDescent="0.2">
      <c r="A16" t="s">
        <v>107</v>
      </c>
      <c r="B16" s="61">
        <v>539439109</v>
      </c>
      <c r="C16" s="61">
        <v>2544346</v>
      </c>
      <c r="D16" t="s">
        <v>144</v>
      </c>
      <c r="E16">
        <v>309000</v>
      </c>
      <c r="F16">
        <v>998249.96</v>
      </c>
      <c r="G16">
        <v>1.57</v>
      </c>
      <c r="H16">
        <v>485130</v>
      </c>
      <c r="I16">
        <v>998249.96</v>
      </c>
      <c r="J16">
        <v>1.57</v>
      </c>
      <c r="K16">
        <v>485130</v>
      </c>
      <c r="L16" t="s">
        <v>111</v>
      </c>
      <c r="M16" s="37">
        <v>43951</v>
      </c>
    </row>
    <row r="17" spans="1:13" x14ac:dyDescent="0.2">
      <c r="A17" t="s">
        <v>107</v>
      </c>
      <c r="B17" s="61" t="s">
        <v>145</v>
      </c>
      <c r="C17" s="61" t="s">
        <v>146</v>
      </c>
      <c r="D17" t="s">
        <v>147</v>
      </c>
      <c r="E17">
        <v>34090</v>
      </c>
      <c r="F17">
        <v>1148833</v>
      </c>
      <c r="G17">
        <v>48.28</v>
      </c>
      <c r="H17">
        <v>1645865.2</v>
      </c>
      <c r="I17">
        <v>1148833</v>
      </c>
      <c r="J17">
        <v>48.28</v>
      </c>
      <c r="K17">
        <v>1645865.2</v>
      </c>
      <c r="L17" t="s">
        <v>111</v>
      </c>
      <c r="M17" s="37">
        <v>43951</v>
      </c>
    </row>
    <row r="18" spans="1:13" x14ac:dyDescent="0.2">
      <c r="A18" t="s">
        <v>107</v>
      </c>
      <c r="B18" s="61">
        <v>617760202</v>
      </c>
      <c r="C18" s="61" t="s">
        <v>148</v>
      </c>
      <c r="D18" t="s">
        <v>149</v>
      </c>
      <c r="E18">
        <v>18000</v>
      </c>
      <c r="F18">
        <v>653553</v>
      </c>
      <c r="G18">
        <v>26.09</v>
      </c>
      <c r="H18">
        <v>469620</v>
      </c>
      <c r="I18">
        <v>653553</v>
      </c>
      <c r="J18">
        <v>26.09</v>
      </c>
      <c r="K18">
        <v>469620</v>
      </c>
      <c r="L18" t="s">
        <v>111</v>
      </c>
      <c r="M18" s="37">
        <v>43951</v>
      </c>
    </row>
    <row r="19" spans="1:13" x14ac:dyDescent="0.2">
      <c r="A19" t="s">
        <v>107</v>
      </c>
      <c r="B19" s="61">
        <v>654902204</v>
      </c>
      <c r="C19" s="61">
        <v>2640891</v>
      </c>
      <c r="D19" t="s">
        <v>150</v>
      </c>
      <c r="E19">
        <v>330000</v>
      </c>
      <c r="F19">
        <v>1048872</v>
      </c>
      <c r="G19">
        <v>3.58</v>
      </c>
      <c r="H19">
        <v>1181400</v>
      </c>
      <c r="I19">
        <v>1048872</v>
      </c>
      <c r="J19">
        <v>3.58</v>
      </c>
      <c r="K19">
        <v>1181400</v>
      </c>
      <c r="L19" t="s">
        <v>111</v>
      </c>
      <c r="M19" s="37">
        <v>43951</v>
      </c>
    </row>
    <row r="20" spans="1:13" x14ac:dyDescent="0.2">
      <c r="A20" t="s">
        <v>107</v>
      </c>
      <c r="B20" s="61">
        <v>683715106</v>
      </c>
      <c r="C20" s="61">
        <v>2655657</v>
      </c>
      <c r="D20" t="s">
        <v>151</v>
      </c>
      <c r="E20">
        <v>41898</v>
      </c>
      <c r="F20">
        <v>1457212.44</v>
      </c>
      <c r="G20">
        <v>37.950000000000003</v>
      </c>
      <c r="H20">
        <v>1590029.1</v>
      </c>
      <c r="I20">
        <v>1457212.44</v>
      </c>
      <c r="J20">
        <v>37.950000000000003</v>
      </c>
      <c r="K20">
        <v>1590029.1</v>
      </c>
      <c r="L20" t="s">
        <v>111</v>
      </c>
      <c r="M20" s="37">
        <v>43951</v>
      </c>
    </row>
    <row r="21" spans="1:13" x14ac:dyDescent="0.2">
      <c r="A21" t="s">
        <v>107</v>
      </c>
      <c r="B21" s="61">
        <v>686330101</v>
      </c>
      <c r="C21" s="61">
        <v>2402444</v>
      </c>
      <c r="D21" t="s">
        <v>152</v>
      </c>
      <c r="E21">
        <v>30366</v>
      </c>
      <c r="F21">
        <v>2338854.39</v>
      </c>
      <c r="G21">
        <v>59.18</v>
      </c>
      <c r="H21">
        <v>1797059.88</v>
      </c>
      <c r="I21">
        <v>2338854.39</v>
      </c>
      <c r="J21">
        <v>59.18</v>
      </c>
      <c r="K21">
        <v>1797059.88</v>
      </c>
      <c r="L21" t="s">
        <v>111</v>
      </c>
      <c r="M21" s="37">
        <v>43951</v>
      </c>
    </row>
    <row r="22" spans="1:13" x14ac:dyDescent="0.2">
      <c r="A22" t="s">
        <v>107</v>
      </c>
      <c r="B22" s="61">
        <v>803054204</v>
      </c>
      <c r="C22" s="61">
        <v>2775135</v>
      </c>
      <c r="D22" t="s">
        <v>153</v>
      </c>
      <c r="E22">
        <v>11024</v>
      </c>
      <c r="F22">
        <v>1139109.92</v>
      </c>
      <c r="G22">
        <v>118.54</v>
      </c>
      <c r="H22">
        <v>1306784.96</v>
      </c>
      <c r="I22">
        <v>1139109.92</v>
      </c>
      <c r="J22">
        <v>118.54</v>
      </c>
      <c r="K22">
        <v>1306784.96</v>
      </c>
      <c r="L22" t="s">
        <v>111</v>
      </c>
      <c r="M22" s="37">
        <v>43951</v>
      </c>
    </row>
    <row r="23" spans="1:13" x14ac:dyDescent="0.2">
      <c r="A23" t="s">
        <v>107</v>
      </c>
      <c r="B23" s="61">
        <v>835699307</v>
      </c>
      <c r="C23" s="61">
        <v>2821481</v>
      </c>
      <c r="D23" t="s">
        <v>154</v>
      </c>
      <c r="E23">
        <v>53325</v>
      </c>
      <c r="F23">
        <v>2584662.75</v>
      </c>
      <c r="G23">
        <v>64.25</v>
      </c>
      <c r="H23">
        <v>3426131.25</v>
      </c>
      <c r="I23">
        <v>2584662.75</v>
      </c>
      <c r="J23">
        <v>64.25</v>
      </c>
      <c r="K23">
        <v>3426131.25</v>
      </c>
      <c r="L23" t="s">
        <v>111</v>
      </c>
      <c r="M23" s="37">
        <v>43951</v>
      </c>
    </row>
    <row r="24" spans="1:13" x14ac:dyDescent="0.2">
      <c r="A24" t="s">
        <v>107</v>
      </c>
      <c r="B24" s="61" t="s">
        <v>155</v>
      </c>
      <c r="C24" s="61" t="s">
        <v>156</v>
      </c>
      <c r="D24" t="s">
        <v>157</v>
      </c>
      <c r="E24">
        <v>7812</v>
      </c>
      <c r="F24">
        <v>1255711.01</v>
      </c>
      <c r="G24">
        <v>632.29</v>
      </c>
      <c r="H24">
        <v>4939449.4800000004</v>
      </c>
      <c r="I24">
        <v>1255711.01</v>
      </c>
      <c r="J24">
        <v>632.29</v>
      </c>
      <c r="K24">
        <v>4939449.4800000004</v>
      </c>
      <c r="L24" t="s">
        <v>111</v>
      </c>
      <c r="M24" s="37">
        <v>43951</v>
      </c>
    </row>
    <row r="25" spans="1:13" x14ac:dyDescent="0.2">
      <c r="A25" t="s">
        <v>107</v>
      </c>
      <c r="B25" s="61" t="s">
        <v>158</v>
      </c>
      <c r="C25" s="61">
        <v>2615565</v>
      </c>
      <c r="D25" t="s">
        <v>159</v>
      </c>
      <c r="E25">
        <v>62948</v>
      </c>
      <c r="F25">
        <v>2397028.89</v>
      </c>
      <c r="G25">
        <v>39.67</v>
      </c>
      <c r="H25">
        <v>2497147.16</v>
      </c>
      <c r="I25">
        <v>2397028.89</v>
      </c>
      <c r="J25">
        <v>39.67</v>
      </c>
      <c r="K25">
        <v>2497147.16</v>
      </c>
      <c r="L25" t="s">
        <v>111</v>
      </c>
      <c r="M25" s="37">
        <v>43951</v>
      </c>
    </row>
    <row r="26" spans="1:13" x14ac:dyDescent="0.2">
      <c r="A26" t="s">
        <v>107</v>
      </c>
      <c r="B26" s="61">
        <v>861012102</v>
      </c>
      <c r="C26" s="61">
        <v>2430025</v>
      </c>
      <c r="D26" t="s">
        <v>160</v>
      </c>
      <c r="E26">
        <v>113114</v>
      </c>
      <c r="F26">
        <v>1635216.25</v>
      </c>
      <c r="G26">
        <v>25.57</v>
      </c>
      <c r="H26">
        <v>2892324.98</v>
      </c>
      <c r="I26">
        <v>1635216.25</v>
      </c>
      <c r="J26">
        <v>25.57</v>
      </c>
      <c r="K26">
        <v>2892324.98</v>
      </c>
      <c r="L26" t="s">
        <v>111</v>
      </c>
      <c r="M26" s="37">
        <v>43951</v>
      </c>
    </row>
    <row r="27" spans="1:13" x14ac:dyDescent="0.2">
      <c r="A27" t="s">
        <v>107</v>
      </c>
      <c r="B27" s="61">
        <v>878742204</v>
      </c>
      <c r="C27" s="61">
        <v>2124533</v>
      </c>
      <c r="D27" t="s">
        <v>161</v>
      </c>
      <c r="E27">
        <v>35702</v>
      </c>
      <c r="F27">
        <v>797582.68</v>
      </c>
      <c r="G27">
        <v>8.81</v>
      </c>
      <c r="H27">
        <v>314534.62</v>
      </c>
      <c r="I27">
        <v>797582.68</v>
      </c>
      <c r="J27">
        <v>8.81</v>
      </c>
      <c r="K27">
        <v>314534.62</v>
      </c>
      <c r="L27" t="s">
        <v>111</v>
      </c>
      <c r="M27" s="37">
        <v>43951</v>
      </c>
    </row>
    <row r="28" spans="1:13" x14ac:dyDescent="0.2">
      <c r="A28" t="s">
        <v>107</v>
      </c>
      <c r="B28" s="61" t="s">
        <v>162</v>
      </c>
      <c r="C28" s="61" t="s">
        <v>163</v>
      </c>
      <c r="D28" t="s">
        <v>164</v>
      </c>
      <c r="E28">
        <v>40220</v>
      </c>
      <c r="F28">
        <v>1252450.8</v>
      </c>
      <c r="G28">
        <v>63.64</v>
      </c>
      <c r="H28">
        <v>2559600.7999999998</v>
      </c>
      <c r="I28">
        <v>1252450.8</v>
      </c>
      <c r="J28">
        <v>63.64</v>
      </c>
      <c r="K28">
        <v>2559600.7999999998</v>
      </c>
      <c r="L28" t="s">
        <v>111</v>
      </c>
      <c r="M28" s="37">
        <v>43951</v>
      </c>
    </row>
    <row r="29" spans="1:13" x14ac:dyDescent="0.2">
      <c r="A29" t="s">
        <v>107</v>
      </c>
      <c r="B29" s="61">
        <v>5330047</v>
      </c>
      <c r="C29" s="61">
        <v>5330047</v>
      </c>
      <c r="D29" t="s">
        <v>165</v>
      </c>
      <c r="E29">
        <v>15763</v>
      </c>
      <c r="F29">
        <v>1972717.83</v>
      </c>
      <c r="G29">
        <v>146.30000000000001</v>
      </c>
      <c r="H29">
        <v>2306190.35</v>
      </c>
      <c r="I29">
        <v>1737082.6</v>
      </c>
      <c r="J29">
        <v>133.55000000000001</v>
      </c>
      <c r="K29">
        <v>2105148.65</v>
      </c>
      <c r="L29" t="s">
        <v>166</v>
      </c>
      <c r="M29" s="37">
        <v>43951</v>
      </c>
    </row>
    <row r="30" spans="1:13" x14ac:dyDescent="0.2">
      <c r="A30" t="s">
        <v>107</v>
      </c>
      <c r="B30" s="61">
        <v>5889505</v>
      </c>
      <c r="C30" s="61">
        <v>5889505</v>
      </c>
      <c r="D30" t="s">
        <v>167</v>
      </c>
      <c r="E30">
        <v>105988</v>
      </c>
      <c r="F30">
        <v>2187638.79</v>
      </c>
      <c r="G30">
        <v>18.57</v>
      </c>
      <c r="H30">
        <v>1968062.03</v>
      </c>
      <c r="I30">
        <v>1926331.9</v>
      </c>
      <c r="J30">
        <v>16.95</v>
      </c>
      <c r="K30">
        <v>1796496.6</v>
      </c>
      <c r="L30" t="s">
        <v>166</v>
      </c>
      <c r="M30" s="37">
        <v>43951</v>
      </c>
    </row>
    <row r="31" spans="1:13" x14ac:dyDescent="0.2">
      <c r="A31" t="s">
        <v>107</v>
      </c>
      <c r="B31" s="61">
        <v>4741844</v>
      </c>
      <c r="C31" s="61">
        <v>4741844</v>
      </c>
      <c r="D31" t="s">
        <v>168</v>
      </c>
      <c r="E31">
        <v>13484</v>
      </c>
      <c r="F31">
        <v>1384917.16</v>
      </c>
      <c r="G31">
        <v>116.23</v>
      </c>
      <c r="H31">
        <v>1567279.7</v>
      </c>
      <c r="I31">
        <v>1219492.96</v>
      </c>
      <c r="J31">
        <v>106.1</v>
      </c>
      <c r="K31">
        <v>1430652.4</v>
      </c>
      <c r="L31" t="s">
        <v>166</v>
      </c>
      <c r="M31" s="37">
        <v>43951</v>
      </c>
    </row>
    <row r="32" spans="1:13" x14ac:dyDescent="0.2">
      <c r="A32" t="s">
        <v>107</v>
      </c>
      <c r="B32" s="61" t="s">
        <v>169</v>
      </c>
      <c r="C32" s="61" t="s">
        <v>169</v>
      </c>
      <c r="D32" t="s">
        <v>170</v>
      </c>
      <c r="E32">
        <v>29538</v>
      </c>
      <c r="F32">
        <v>2462861.36</v>
      </c>
      <c r="G32">
        <v>101.14</v>
      </c>
      <c r="H32">
        <v>2987371.71</v>
      </c>
      <c r="I32">
        <v>2168679.96</v>
      </c>
      <c r="J32">
        <v>92.32</v>
      </c>
      <c r="K32">
        <v>2726948.16</v>
      </c>
      <c r="L32" t="s">
        <v>166</v>
      </c>
      <c r="M32" s="37">
        <v>43951</v>
      </c>
    </row>
    <row r="33" spans="1:13" x14ac:dyDescent="0.2">
      <c r="A33" t="s">
        <v>107</v>
      </c>
      <c r="B33" s="61">
        <v>5999330</v>
      </c>
      <c r="C33" s="61">
        <v>5999330</v>
      </c>
      <c r="D33" t="s">
        <v>171</v>
      </c>
      <c r="E33">
        <v>9594</v>
      </c>
      <c r="F33">
        <v>1624430.3</v>
      </c>
      <c r="G33">
        <v>224.03</v>
      </c>
      <c r="H33">
        <v>2149341.42</v>
      </c>
      <c r="I33">
        <v>1433374.7</v>
      </c>
      <c r="J33">
        <v>204.5</v>
      </c>
      <c r="K33">
        <v>1961973</v>
      </c>
      <c r="L33" t="s">
        <v>166</v>
      </c>
      <c r="M33" s="37">
        <v>43951</v>
      </c>
    </row>
    <row r="34" spans="1:13" x14ac:dyDescent="0.2">
      <c r="A34" t="s">
        <v>107</v>
      </c>
      <c r="B34" s="61">
        <v>4031879</v>
      </c>
      <c r="C34" s="61">
        <v>4031879</v>
      </c>
      <c r="D34" t="s">
        <v>172</v>
      </c>
      <c r="E34">
        <v>58820</v>
      </c>
      <c r="F34">
        <v>1208058.69</v>
      </c>
      <c r="G34">
        <v>21.35</v>
      </c>
      <c r="H34">
        <v>1255560.99</v>
      </c>
      <c r="I34">
        <v>1063759.7</v>
      </c>
      <c r="J34">
        <v>19.48</v>
      </c>
      <c r="K34">
        <v>1146107.7</v>
      </c>
      <c r="L34" t="s">
        <v>166</v>
      </c>
      <c r="M34" s="37">
        <v>43951</v>
      </c>
    </row>
    <row r="35" spans="1:13" x14ac:dyDescent="0.2">
      <c r="A35" t="s">
        <v>107</v>
      </c>
      <c r="B35" s="61">
        <v>6021500</v>
      </c>
      <c r="C35" s="61">
        <v>6021500</v>
      </c>
      <c r="D35" t="s">
        <v>173</v>
      </c>
      <c r="E35">
        <v>44000</v>
      </c>
      <c r="F35">
        <v>892554.7</v>
      </c>
      <c r="G35">
        <v>10.48</v>
      </c>
      <c r="H35">
        <v>461061.86</v>
      </c>
      <c r="I35">
        <v>97454685</v>
      </c>
      <c r="J35">
        <v>1123</v>
      </c>
      <c r="K35">
        <v>49412000</v>
      </c>
      <c r="L35" t="s">
        <v>174</v>
      </c>
      <c r="M35" s="37">
        <v>43951</v>
      </c>
    </row>
    <row r="36" spans="1:13" x14ac:dyDescent="0.2">
      <c r="A36" t="s">
        <v>107</v>
      </c>
      <c r="B36" s="61">
        <v>6054603</v>
      </c>
      <c r="C36" s="61">
        <v>6054603</v>
      </c>
      <c r="D36" t="s">
        <v>175</v>
      </c>
      <c r="E36">
        <v>118200</v>
      </c>
      <c r="F36">
        <v>1242050.44</v>
      </c>
      <c r="G36">
        <v>7.14</v>
      </c>
      <c r="H36">
        <v>843734.25</v>
      </c>
      <c r="I36">
        <v>135930000</v>
      </c>
      <c r="J36">
        <v>765</v>
      </c>
      <c r="K36">
        <v>90423000</v>
      </c>
      <c r="L36" t="s">
        <v>174</v>
      </c>
      <c r="M36" s="37">
        <v>43951</v>
      </c>
    </row>
    <row r="37" spans="1:13" x14ac:dyDescent="0.2">
      <c r="A37" t="s">
        <v>107</v>
      </c>
      <c r="B37" s="61">
        <v>6555805</v>
      </c>
      <c r="C37" s="61">
        <v>6555805</v>
      </c>
      <c r="D37" t="s">
        <v>176</v>
      </c>
      <c r="E37">
        <v>30900</v>
      </c>
      <c r="F37">
        <v>1136444.6299999999</v>
      </c>
      <c r="G37">
        <v>32.85</v>
      </c>
      <c r="H37">
        <v>1014910.89</v>
      </c>
      <c r="I37">
        <v>124372500</v>
      </c>
      <c r="J37">
        <v>3520</v>
      </c>
      <c r="K37">
        <v>108768000</v>
      </c>
      <c r="L37" t="s">
        <v>174</v>
      </c>
      <c r="M37" s="37">
        <v>43951</v>
      </c>
    </row>
    <row r="38" spans="1:13" x14ac:dyDescent="0.2">
      <c r="A38" t="s">
        <v>107</v>
      </c>
      <c r="B38" s="61">
        <v>6640682</v>
      </c>
      <c r="C38" s="61">
        <v>6640682</v>
      </c>
      <c r="D38" t="s">
        <v>177</v>
      </c>
      <c r="E38">
        <v>36600</v>
      </c>
      <c r="F38">
        <v>2076809.21</v>
      </c>
      <c r="G38">
        <v>58.65</v>
      </c>
      <c r="H38">
        <v>2146753.7599999998</v>
      </c>
      <c r="I38">
        <v>227286000</v>
      </c>
      <c r="J38">
        <v>6286</v>
      </c>
      <c r="K38">
        <v>230067600</v>
      </c>
      <c r="L38" t="s">
        <v>174</v>
      </c>
      <c r="M38" s="37">
        <v>43951</v>
      </c>
    </row>
    <row r="39" spans="1:13" x14ac:dyDescent="0.2">
      <c r="A39" t="s">
        <v>107</v>
      </c>
      <c r="B39" s="61">
        <v>6659428</v>
      </c>
      <c r="C39" s="61">
        <v>6659428</v>
      </c>
      <c r="D39" t="s">
        <v>178</v>
      </c>
      <c r="E39">
        <v>15800</v>
      </c>
      <c r="F39">
        <v>617187.5</v>
      </c>
      <c r="G39">
        <v>59.34</v>
      </c>
      <c r="H39">
        <v>937650.46</v>
      </c>
      <c r="I39">
        <v>67545000</v>
      </c>
      <c r="J39">
        <v>6360</v>
      </c>
      <c r="K39">
        <v>100488000</v>
      </c>
      <c r="L39" t="s">
        <v>174</v>
      </c>
      <c r="M39" s="37">
        <v>43951</v>
      </c>
    </row>
    <row r="40" spans="1:13" x14ac:dyDescent="0.2">
      <c r="A40" t="s">
        <v>107</v>
      </c>
      <c r="B40" s="61">
        <v>6269861</v>
      </c>
      <c r="C40" s="61">
        <v>6269861</v>
      </c>
      <c r="D40" t="s">
        <v>179</v>
      </c>
      <c r="E40">
        <v>66000</v>
      </c>
      <c r="F40">
        <v>998269.25</v>
      </c>
      <c r="G40">
        <v>19.43</v>
      </c>
      <c r="H40">
        <v>1282187.18</v>
      </c>
      <c r="I40">
        <v>109729064</v>
      </c>
      <c r="J40">
        <v>2082</v>
      </c>
      <c r="K40">
        <v>137412000</v>
      </c>
      <c r="L40" t="s">
        <v>174</v>
      </c>
      <c r="M40" s="37">
        <v>43951</v>
      </c>
    </row>
    <row r="41" spans="1:13" x14ac:dyDescent="0.2">
      <c r="A41" t="s">
        <v>107</v>
      </c>
      <c r="B41" s="61">
        <v>6229597</v>
      </c>
      <c r="C41" s="61">
        <v>6229597</v>
      </c>
      <c r="D41" t="s">
        <v>180</v>
      </c>
      <c r="E41">
        <v>294491</v>
      </c>
      <c r="F41">
        <v>2540522.21</v>
      </c>
      <c r="G41">
        <v>8.5500000000000007</v>
      </c>
      <c r="H41">
        <v>2517064.0699999998</v>
      </c>
      <c r="I41">
        <v>280071868</v>
      </c>
      <c r="J41">
        <v>916</v>
      </c>
      <c r="K41">
        <v>269753756</v>
      </c>
      <c r="L41" t="s">
        <v>174</v>
      </c>
      <c r="M41" s="37">
        <v>43951</v>
      </c>
    </row>
    <row r="42" spans="1:13" x14ac:dyDescent="0.2">
      <c r="A42" t="s">
        <v>107</v>
      </c>
      <c r="B42" s="61">
        <v>6356406</v>
      </c>
      <c r="C42" s="61">
        <v>6356406</v>
      </c>
      <c r="D42" t="s">
        <v>181</v>
      </c>
      <c r="E42">
        <v>25300</v>
      </c>
      <c r="F42">
        <v>591234.92000000004</v>
      </c>
      <c r="G42">
        <v>20.29</v>
      </c>
      <c r="H42">
        <v>513459.92</v>
      </c>
      <c r="I42">
        <v>64704750</v>
      </c>
      <c r="J42">
        <v>2175</v>
      </c>
      <c r="K42">
        <v>55027500</v>
      </c>
      <c r="L42" t="s">
        <v>174</v>
      </c>
      <c r="M42" s="37">
        <v>43951</v>
      </c>
    </row>
    <row r="43" spans="1:13" x14ac:dyDescent="0.2">
      <c r="A43" t="s">
        <v>107</v>
      </c>
      <c r="B43" s="61">
        <v>6986041</v>
      </c>
      <c r="C43" s="61">
        <v>6986041</v>
      </c>
      <c r="D43" t="s">
        <v>182</v>
      </c>
      <c r="E43">
        <v>24100</v>
      </c>
      <c r="F43">
        <v>646542.4</v>
      </c>
      <c r="G43">
        <v>33.26</v>
      </c>
      <c r="H43">
        <v>801684.24</v>
      </c>
      <c r="I43">
        <v>70757600</v>
      </c>
      <c r="J43">
        <v>3565</v>
      </c>
      <c r="K43">
        <v>85916500</v>
      </c>
      <c r="L43" t="s">
        <v>174</v>
      </c>
      <c r="M43" s="37">
        <v>43951</v>
      </c>
    </row>
    <row r="44" spans="1:13" x14ac:dyDescent="0.2">
      <c r="A44" t="s">
        <v>107</v>
      </c>
      <c r="B44" s="61">
        <v>7124594</v>
      </c>
      <c r="C44" s="61">
        <v>7124594</v>
      </c>
      <c r="D44" t="s">
        <v>183</v>
      </c>
      <c r="E44">
        <v>7989</v>
      </c>
      <c r="F44">
        <v>1234066.6599999999</v>
      </c>
      <c r="G44">
        <v>149.71</v>
      </c>
      <c r="H44">
        <v>1196032.43</v>
      </c>
      <c r="I44">
        <v>1231104.8999999999</v>
      </c>
      <c r="J44">
        <v>144.5</v>
      </c>
      <c r="K44">
        <v>1154410.5</v>
      </c>
      <c r="L44" t="s">
        <v>184</v>
      </c>
      <c r="M44" s="37">
        <v>43951</v>
      </c>
    </row>
    <row r="45" spans="1:13" x14ac:dyDescent="0.2">
      <c r="A45" t="s">
        <v>107</v>
      </c>
      <c r="B45" s="61" t="s">
        <v>185</v>
      </c>
      <c r="C45" s="61" t="s">
        <v>185</v>
      </c>
      <c r="D45" t="s">
        <v>186</v>
      </c>
      <c r="E45">
        <v>31384</v>
      </c>
      <c r="F45">
        <v>1268763.25</v>
      </c>
      <c r="G45">
        <v>39.200000000000003</v>
      </c>
      <c r="H45">
        <v>1230388.06</v>
      </c>
      <c r="I45">
        <v>1268878.6000000001</v>
      </c>
      <c r="J45">
        <v>37.840000000000003</v>
      </c>
      <c r="K45">
        <v>1187570.56</v>
      </c>
      <c r="L45" t="s">
        <v>184</v>
      </c>
      <c r="M45" s="37">
        <v>43951</v>
      </c>
    </row>
    <row r="46" spans="1:13" x14ac:dyDescent="0.2">
      <c r="A46" t="s">
        <v>107</v>
      </c>
      <c r="B46" s="61">
        <v>7333378</v>
      </c>
      <c r="C46" s="61">
        <v>7333378</v>
      </c>
      <c r="D46" t="s">
        <v>187</v>
      </c>
      <c r="E46">
        <v>8487</v>
      </c>
      <c r="F46">
        <v>2325928.0299999998</v>
      </c>
      <c r="G46">
        <v>436.59</v>
      </c>
      <c r="H46">
        <v>3705368.63</v>
      </c>
      <c r="I46">
        <v>2320345.7999999998</v>
      </c>
      <c r="J46">
        <v>421.4</v>
      </c>
      <c r="K46">
        <v>3576421.8</v>
      </c>
      <c r="L46" t="s">
        <v>184</v>
      </c>
      <c r="M46" s="37">
        <v>43951</v>
      </c>
    </row>
    <row r="47" spans="1:13" x14ac:dyDescent="0.2">
      <c r="A47" t="s">
        <v>107</v>
      </c>
      <c r="B47" s="61" t="s">
        <v>188</v>
      </c>
      <c r="C47" s="61" t="s">
        <v>188</v>
      </c>
      <c r="D47" t="s">
        <v>189</v>
      </c>
      <c r="E47">
        <v>514932</v>
      </c>
      <c r="F47">
        <v>1234996.1200000001</v>
      </c>
      <c r="G47">
        <v>1.29</v>
      </c>
      <c r="H47">
        <v>665413.15</v>
      </c>
      <c r="I47">
        <v>1730171.52</v>
      </c>
      <c r="J47">
        <v>1.98</v>
      </c>
      <c r="K47">
        <v>1022140.02</v>
      </c>
      <c r="L47" t="s">
        <v>190</v>
      </c>
      <c r="M47" s="37">
        <v>43951</v>
      </c>
    </row>
    <row r="48" spans="1:13" x14ac:dyDescent="0.2">
      <c r="A48" t="s">
        <v>107</v>
      </c>
      <c r="B48" s="61" t="s">
        <v>191</v>
      </c>
      <c r="C48" s="61" t="s">
        <v>191</v>
      </c>
      <c r="D48" t="s">
        <v>192</v>
      </c>
      <c r="E48">
        <v>83715</v>
      </c>
      <c r="F48">
        <v>927517.15</v>
      </c>
      <c r="G48">
        <v>6.61</v>
      </c>
      <c r="H48">
        <v>553159.42000000004</v>
      </c>
      <c r="I48">
        <v>1300321.1000000001</v>
      </c>
      <c r="J48">
        <v>10.15</v>
      </c>
      <c r="K48">
        <v>849707.25</v>
      </c>
      <c r="L48" t="s">
        <v>190</v>
      </c>
      <c r="M48" s="37">
        <v>43951</v>
      </c>
    </row>
    <row r="49" spans="1:13" x14ac:dyDescent="0.2">
      <c r="A49" t="s">
        <v>107</v>
      </c>
      <c r="B49" s="61">
        <v>2260824</v>
      </c>
      <c r="C49" s="61">
        <v>2260824</v>
      </c>
      <c r="D49" t="s">
        <v>193</v>
      </c>
      <c r="E49">
        <v>10175</v>
      </c>
      <c r="F49">
        <v>355826.44</v>
      </c>
      <c r="G49">
        <v>37.729999999999997</v>
      </c>
      <c r="H49">
        <v>383907.18</v>
      </c>
      <c r="I49">
        <v>469726.49</v>
      </c>
      <c r="J49">
        <v>52.6</v>
      </c>
      <c r="K49">
        <v>535205</v>
      </c>
      <c r="L49" t="s">
        <v>194</v>
      </c>
      <c r="M49" s="37">
        <v>43951</v>
      </c>
    </row>
    <row r="50" spans="1:13" x14ac:dyDescent="0.2">
      <c r="A50" t="s">
        <v>107</v>
      </c>
      <c r="B50" s="61" t="s">
        <v>195</v>
      </c>
      <c r="C50" s="61" t="s">
        <v>195</v>
      </c>
      <c r="D50" t="s">
        <v>196</v>
      </c>
      <c r="E50">
        <v>55070</v>
      </c>
      <c r="F50">
        <v>1714595.08</v>
      </c>
      <c r="G50">
        <v>21.75</v>
      </c>
      <c r="H50">
        <v>1197920.0900000001</v>
      </c>
      <c r="I50">
        <v>1323615.06</v>
      </c>
      <c r="J50">
        <v>17.27</v>
      </c>
      <c r="K50">
        <v>951334.25</v>
      </c>
      <c r="L50" t="s">
        <v>197</v>
      </c>
      <c r="M50" s="37">
        <v>43951</v>
      </c>
    </row>
    <row r="51" spans="1:13" x14ac:dyDescent="0.2">
      <c r="A51" t="s">
        <v>107</v>
      </c>
      <c r="B51" s="62" t="s">
        <v>198</v>
      </c>
      <c r="C51" s="62" t="s">
        <v>198</v>
      </c>
      <c r="D51" t="s">
        <v>199</v>
      </c>
      <c r="E51">
        <v>27563</v>
      </c>
      <c r="F51">
        <v>1611560.69</v>
      </c>
      <c r="G51">
        <v>93.89</v>
      </c>
      <c r="H51">
        <v>2587778.4900000002</v>
      </c>
      <c r="I51">
        <v>1237574.1599999999</v>
      </c>
      <c r="J51">
        <v>74.56</v>
      </c>
      <c r="K51">
        <v>2055097.28</v>
      </c>
      <c r="L51" t="s">
        <v>197</v>
      </c>
      <c r="M51" s="37">
        <v>43951</v>
      </c>
    </row>
    <row r="52" spans="1:13" x14ac:dyDescent="0.2">
      <c r="A52" t="s">
        <v>107</v>
      </c>
      <c r="B52" s="75" t="s">
        <v>208</v>
      </c>
      <c r="C52" s="75" t="s">
        <v>208</v>
      </c>
      <c r="D52" t="s">
        <v>200</v>
      </c>
      <c r="E52">
        <v>128324</v>
      </c>
      <c r="F52">
        <v>1527131.83</v>
      </c>
      <c r="G52">
        <v>5.79</v>
      </c>
      <c r="H52">
        <v>742970.5</v>
      </c>
      <c r="I52">
        <v>1178831.6100000001</v>
      </c>
      <c r="J52">
        <v>4.5999999999999996</v>
      </c>
      <c r="K52">
        <v>590033.75</v>
      </c>
      <c r="L52" t="s">
        <v>197</v>
      </c>
      <c r="M52" s="37">
        <v>43951</v>
      </c>
    </row>
    <row r="53" spans="1:13" x14ac:dyDescent="0.2">
      <c r="A53" t="s">
        <v>107</v>
      </c>
      <c r="B53" s="61" t="s">
        <v>201</v>
      </c>
      <c r="C53" s="61" t="s">
        <v>201</v>
      </c>
      <c r="D53" t="s">
        <v>202</v>
      </c>
      <c r="E53">
        <v>42992</v>
      </c>
      <c r="F53">
        <v>811465.2</v>
      </c>
      <c r="G53">
        <v>15.62</v>
      </c>
      <c r="H53">
        <v>671551.2</v>
      </c>
      <c r="I53">
        <v>626178.48</v>
      </c>
      <c r="J53">
        <v>12.4</v>
      </c>
      <c r="K53">
        <v>533315.76</v>
      </c>
      <c r="L53" t="s">
        <v>197</v>
      </c>
      <c r="M53" s="37">
        <v>43951</v>
      </c>
    </row>
    <row r="54" spans="1:13" x14ac:dyDescent="0.2">
      <c r="A54" t="s">
        <v>107</v>
      </c>
      <c r="B54" s="61" t="s">
        <v>203</v>
      </c>
      <c r="C54" s="61" t="s">
        <v>203</v>
      </c>
      <c r="D54" t="s">
        <v>204</v>
      </c>
      <c r="F54">
        <v>2655180.31</v>
      </c>
      <c r="H54">
        <v>2655180.31</v>
      </c>
      <c r="I54">
        <v>2655180.31</v>
      </c>
      <c r="K54">
        <v>2655180.31</v>
      </c>
      <c r="L54" t="s">
        <v>111</v>
      </c>
      <c r="M54" s="37">
        <v>43951</v>
      </c>
    </row>
    <row r="55" spans="1:13" x14ac:dyDescent="0.2">
      <c r="A55" t="s">
        <v>107</v>
      </c>
      <c r="B55" s="61" t="s">
        <v>203</v>
      </c>
      <c r="C55" s="61" t="s">
        <v>203</v>
      </c>
      <c r="D55" t="s">
        <v>205</v>
      </c>
      <c r="E55">
        <v>358.46</v>
      </c>
      <c r="F55">
        <v>254.95</v>
      </c>
      <c r="G55">
        <v>0.72</v>
      </c>
      <c r="H55">
        <v>257.13</v>
      </c>
      <c r="I55">
        <v>358.46</v>
      </c>
      <c r="J55">
        <v>1</v>
      </c>
      <c r="K55">
        <v>358.46</v>
      </c>
      <c r="L55" t="s">
        <v>194</v>
      </c>
      <c r="M55" s="37">
        <v>43951</v>
      </c>
    </row>
    <row r="56" spans="1:13" x14ac:dyDescent="0.2">
      <c r="A56" t="s">
        <v>107</v>
      </c>
      <c r="B56" s="61" t="s">
        <v>203</v>
      </c>
      <c r="C56" s="61" t="s">
        <v>203</v>
      </c>
      <c r="D56" t="s">
        <v>206</v>
      </c>
      <c r="E56">
        <v>27.83</v>
      </c>
      <c r="F56">
        <v>36.409999999999997</v>
      </c>
      <c r="G56">
        <v>1.26</v>
      </c>
      <c r="H56">
        <v>35.04</v>
      </c>
      <c r="I56">
        <v>27.83</v>
      </c>
      <c r="J56">
        <v>1</v>
      </c>
      <c r="K56">
        <v>27.83</v>
      </c>
      <c r="L56" t="s">
        <v>197</v>
      </c>
      <c r="M56" s="37">
        <v>43951</v>
      </c>
    </row>
    <row r="57" spans="1:13" x14ac:dyDescent="0.2">
      <c r="A57" t="s">
        <v>107</v>
      </c>
      <c r="B57" s="61" t="s">
        <v>203</v>
      </c>
      <c r="C57" s="61" t="s">
        <v>203</v>
      </c>
      <c r="D57" t="s">
        <v>389</v>
      </c>
      <c r="E57">
        <v>33234.239999999998</v>
      </c>
      <c r="F57">
        <v>34432.49</v>
      </c>
      <c r="G57">
        <v>1.04</v>
      </c>
      <c r="H57">
        <v>34432.49</v>
      </c>
      <c r="I57">
        <v>33234.239999999998</v>
      </c>
      <c r="J57">
        <v>1</v>
      </c>
      <c r="K57">
        <v>33234.239999999998</v>
      </c>
      <c r="L57" t="s">
        <v>184</v>
      </c>
      <c r="M57" s="37">
        <v>43951</v>
      </c>
    </row>
    <row r="58" spans="1:13" x14ac:dyDescent="0.2">
      <c r="A58" t="s">
        <v>107</v>
      </c>
      <c r="B58" s="61" t="s">
        <v>203</v>
      </c>
      <c r="C58" s="61" t="s">
        <v>203</v>
      </c>
      <c r="D58" t="s">
        <v>207</v>
      </c>
      <c r="E58">
        <v>16760.28</v>
      </c>
      <c r="F58">
        <v>10049.14</v>
      </c>
      <c r="G58">
        <v>0.65</v>
      </c>
      <c r="H58">
        <v>10910.94</v>
      </c>
      <c r="I58">
        <v>16760.28</v>
      </c>
      <c r="J58">
        <v>1</v>
      </c>
      <c r="K58">
        <v>16760.28</v>
      </c>
      <c r="L58" t="s">
        <v>190</v>
      </c>
      <c r="M58" s="37">
        <v>43951</v>
      </c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2020-05-01T12:13:41Z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