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2af5a3666c7c6b/Desktop/Larry/Reconciliation/2020/February/TCL8_M4N9 Month End Reconciliation/"/>
    </mc:Choice>
  </mc:AlternateContent>
  <xr:revisionPtr revIDLastSave="0" documentId="8_{B76A39A0-6D1A-40B1-A0C3-EE5C7365706B}" xr6:coauthVersionLast="45" xr6:coauthVersionMax="45" xr10:uidLastSave="{00000000-0000-0000-0000-000000000000}"/>
  <bookViews>
    <workbookView xWindow="-120" yWindow="-120" windowWidth="30960" windowHeight="2268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O68" i="1"/>
  <c r="Q68" i="1"/>
  <c r="L68" i="1"/>
  <c r="N68" i="1"/>
  <c r="L67" i="1"/>
  <c r="L66" i="1"/>
  <c r="L65" i="1"/>
  <c r="L64" i="1"/>
  <c r="I68" i="1"/>
  <c r="I67" i="1"/>
  <c r="I66" i="1"/>
  <c r="I65" i="1"/>
  <c r="I64" i="1"/>
  <c r="H64" i="1"/>
  <c r="H65" i="1"/>
  <c r="H66" i="1"/>
  <c r="H67" i="1"/>
  <c r="H68" i="1"/>
  <c r="K68" i="1"/>
  <c r="C68" i="1"/>
  <c r="C67" i="1"/>
  <c r="C66" i="1"/>
  <c r="C65" i="1"/>
  <c r="C64" i="1"/>
  <c r="D15" i="2"/>
  <c r="F20" i="2"/>
  <c r="F21" i="2"/>
  <c r="D18" i="2"/>
  <c r="O65" i="1"/>
  <c r="O67" i="1"/>
  <c r="K65" i="1"/>
  <c r="K66" i="1"/>
  <c r="K67" i="1"/>
  <c r="Q65" i="1"/>
  <c r="Q66" i="1"/>
  <c r="Q67" i="1"/>
  <c r="N65" i="1"/>
  <c r="N66" i="1"/>
  <c r="N67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S5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<sst xmlns="http://schemas.openxmlformats.org/spreadsheetml/2006/main" count="1054" uniqueCount="389">
  <si>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</si>
  <si>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</si>
  <si>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</si>
  <si>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</si>
  <si>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</si>
  <si>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</si>
  <si>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</si>
  <si>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</si>
  <si>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</si>
  <si>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</si>
  <si>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</si>
  <si>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</si>
  <si>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</si>
  <si>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</si>
  <si>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</si>
  <si>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</si>
  <si>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</si>
  <si>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</si>
  <si>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</si>
  <si>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</si>
  <si>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</si>
  <si>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</si>
  <si>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</si>
  <si>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</si>
  <si>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</si>
  <si>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</si>
  <si>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</si>
  <si>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</si>
  <si>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</si>
  <si>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</si>
  <si>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</si>
  <si>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</si>
  <si>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</si>
  <si>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</si>
  <si>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</si>
  <si>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</si>
  <si>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</si>
  <si>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</si>
  <si>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</si>
  <si>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</si>
  <si>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</si>
  <si>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</si>
  <si>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</si>
  <si>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</si>
  <si>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</si>
  <si>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</si>
  <si>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</si>
  <si>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</si>
  <si>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</si>
  <si>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</si>
  <si>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</si>
  <si>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</si>
  <si>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</si>
  <si>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</si>
  <si>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</si>
  <si>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</si>
  <si>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</si>
  <si>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</si>
  <si>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</si>
  <si>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</si>
  <si>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</si>
  <si>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</si>
  <si>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</si>
  <si>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</si>
  <si>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</si>
  <si>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</si>
  <si>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</si>
  <si>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</si>
  <si>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</si>
  <si>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</si>
  <si>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</si>
  <si>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</si>
  <si>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</si>
  <si>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</si>
  <si>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</si>
  <si>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</si>
  <si>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</si>
  <si>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</si>
  <si>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</si>
  <si>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</si>
  <si>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</si>
  <si>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</si>
  <si>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</si>
  <si>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</si>
  <si>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</si>
  <si>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</si>
  <si>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</si>
  <si>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</si>
  <si>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</si>
  <si>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</si>
  <si>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</si>
  <si>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</si>
  <si>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</si>
  <si>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</si>
  <si>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</si>
  <si>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</si>
  <si>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</si>
  <si>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</si>
  <si>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</si>
  <si>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</si>
  <si>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</si>
  <si>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</si>
  <si>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</si>
  <si>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</si>
  <si>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</si>
  <si>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</si>
  <si>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</si>
  <si>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</si>
  <si>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</si>
  <si>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</si>
  <si>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</si>
  <si>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</si>
  <si>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</si>
  <si>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</si>
  <si>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</si>
  <si>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</si>
  <si>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</si>
  <si>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</si>
  <si>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</si>
  <si>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</si>
  <si>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</si>
  <si>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</si>
  <si>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</si>
  <si>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</si>
  <si>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</si>
  <si>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</si>
  <si>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</si>
  <si>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</si>
  <si>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</si>
  <si>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</si>
  <si>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</si>
  <si>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</si>
  <si>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</si>
  <si>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</si>
  <si>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</si>
  <si>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</si>
  <si>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</si>
  <si>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</si>
  <si>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</si>
  <si>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</si>
  <si>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</si>
  <si>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</si>
  <si>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</si>
  <si>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</si>
  <si>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</si>
  <si>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</si>
  <si>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</si>
  <si>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</si>
  <si>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BZ2YT41</t>
  </si>
  <si>
    <t>Morphosys AG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</si>
  <si>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</si>
  <si>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</si>
  <si>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</si>
  <si>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</si>
  <si>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</si>
  <si>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</si>
  <si>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</si>
  <si>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</si>
  <si>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</si>
  <si>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</si>
  <si>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</si>
  <si>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</si>
  <si>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</si>
  <si>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</si>
  <si>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</si>
  <si>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</si>
  <si>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</si>
  <si>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</si>
  <si>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</si>
  <si>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</si>
  <si>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</si>
  <si>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</si>
  <si>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</si>
  <si>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</si>
  <si>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</si>
  <si>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</si>
  <si>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</si>
  <si>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</si>
  <si>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</si>
  <si>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</si>
  <si>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</si>
  <si>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</si>
  <si>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</si>
  <si>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</si>
  <si>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</si>
  <si>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</si>
  <si>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</si>
  <si>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</si>
  <si>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</si>
  <si>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</si>
  <si>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</si>
  <si>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</si>
  <si>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</si>
  <si>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</si>
  <si>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</si>
  <si>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</si>
  <si>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</si>
  <si>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</si>
  <si>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</si>
  <si>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0677608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</si>
  <si>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</si>
  <si>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</si>
  <si>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</si>
  <si>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</si>
  <si>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</si>
  <si>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</si>
  <si>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</si>
  <si>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</si>
  <si>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European Union Euro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</si>
  <si>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</si>
  <si>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</si>
  <si>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</si>
  <si>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</si>
  <si>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</si>
  <si>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</si>
  <si>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</si>
  <si>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</si>
  <si>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</si>
  <si>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</si>
  <si>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</si>
  <si>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</si>
  <si>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</si>
  <si>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</si>
  <si>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</si>
  <si>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</si>
  <si>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</si>
  <si>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</si>
  <si>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</si>
  <si>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</si>
  <si>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</si>
  <si>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</si>
  <si>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</si>
  <si>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</si>
  <si>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</si>
  <si>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</si>
  <si>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</si>
  <si>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</si>
  <si>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</si>
  <si>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</si>
  <si>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</si>
  <si>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</si>
  <si>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</si>
  <si>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</si>
  <si>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</si>
  <si>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</si>
  <si>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</si>
  <si>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</si>
  <si>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</si>
  <si>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</si>
  <si>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</si>
  <si>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</si>
  <si>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</si>
  <si>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</si>
  <si>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</si>
  <si>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</si>
  <si>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</si>
  <si>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</si>
  <si>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</si>
  <si>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</si>
  <si>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</si>
  <si>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</si>
  <si>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</si>
  <si>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</si>
  <si>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</si>
  <si>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</si>
  <si>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</si>
  <si>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</si>
  <si>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</si>
  <si>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</si>
  <si>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</si>
  <si>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</si>
  <si>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</si>
  <si>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</si>
  <si>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</si>
  <si>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</si>
  <si>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</si>
  <si>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</si>
  <si>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</si>
  <si>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</si>
  <si>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</si>
  <si>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</si>
  <si>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</si>
  <si>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</si>
  <si>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</si>
  <si>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</si>
  <si>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</si>
  <si>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</si>
  <si>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</si>
  <si>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</si>
  <si>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</si>
  <si>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</si>
  <si>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</si>
  <si>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</si>
  <si>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</si>
  <si>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</si>
  <si>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</si>
  <si>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</si>
  <si>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</si>
  <si>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</si>
  <si>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</si>
  <si>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</si>
  <si>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</si>
  <si>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</si>
  <si>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</si>
  <si>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</si>
  <si>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</si>
  <si>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</si>
  <si>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</si>
  <si>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</si>
  <si>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STMICROELECTRONICS NV NY SHS NY REG SHRS</t>
  </si>
  <si>
    <t>DR</t>
  </si>
  <si>
    <t>USD</t>
  </si>
  <si>
    <t>N</t>
  </si>
  <si>
    <t>SYMRISE AG COMMON STOCK</t>
  </si>
  <si>
    <t>EUR</t>
  </si>
  <si>
    <t>INFINEON TECHNOLOGIES AG COMMON STOCK</t>
  </si>
  <si>
    <t>MERCK KGAA COMMON STOCK</t>
  </si>
  <si>
    <t>OPEN TEXT CORP COMMON STOCK</t>
  </si>
  <si>
    <t>YASKAWA ELECTRIC CORP COMMON STOCK</t>
  </si>
  <si>
    <t>JPY</t>
  </si>
  <si>
    <t>PAN PACIFIC INTERNATIONAL HO COMMON STOCK</t>
  </si>
  <si>
    <t>RAKUTEN INC COMMON STOCK</t>
  </si>
  <si>
    <t>LOGITECH INTERNATIONAL REG COMMON STOCK CHF.25</t>
  </si>
  <si>
    <t>BALOISE HOLDING AG   REG COMMON STOCK CHF.1</t>
  </si>
  <si>
    <t>CHF</t>
  </si>
  <si>
    <t>SAP SE SPONSORED ADR ADR</t>
  </si>
  <si>
    <t>STATE STREET TR STIF FUND</t>
  </si>
  <si>
    <t>IR</t>
  </si>
  <si>
    <t>LINE CORP SPONSORED ADR</t>
  </si>
  <si>
    <t>MORPHOSYS AG ADR</t>
  </si>
  <si>
    <t>FERRARI NV</t>
  </si>
  <si>
    <t>SHOPIFY INC   CLASS A</t>
  </si>
  <si>
    <t>AUD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</si>
  <si>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</si>
  <si>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</si>
  <si>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</si>
  <si>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</si>
  <si>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</si>
  <si>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</si>
  <si>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</si>
  <si>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GALAPAGOS NV SPON ADR</t>
  </si>
  <si>
    <t>SMITHS GROUP PLC</t>
  </si>
  <si>
    <t>GBP</t>
  </si>
  <si>
    <t>SYMRISE AG</t>
  </si>
  <si>
    <t>AERCAP HOLDINGS NV</t>
  </si>
  <si>
    <t>LOGITECH INTERNATIONAL REG</t>
  </si>
  <si>
    <t>LONDON STOCK EXCHANGE GROUP</t>
  </si>
  <si>
    <t>BUNZL PLC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</si>
  <si>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</si>
  <si>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</si>
  <si>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</si>
  <si>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</si>
  <si>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</si>
  <si>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</si>
  <si>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</si>
  <si>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</si>
  <si>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</si>
  <si>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</si>
  <si>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</si>
  <si>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</si>
  <si>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</si>
  <si>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</si>
  <si>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</si>
  <si>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</si>
  <si>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</si>
  <si>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</si>
  <si>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</si>
  <si>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</si>
  <si>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</si>
  <si>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</si>
  <si>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</si>
  <si>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</si>
  <si>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</si>
  <si>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CANADIAN DOLLAR</t>
  </si>
  <si>
    <t>AUSTRALIAN DOLLAR</t>
  </si>
  <si>
    <t>STATE STREET TR</t>
  </si>
  <si>
    <t>EURO CURRENCY</t>
  </si>
  <si>
    <t>POUND STERLING</t>
  </si>
  <si>
    <t>BWSW5D906</t>
  </si>
  <si>
    <t>B61JC6908</t>
  </si>
  <si>
    <t>B4R2R5908</t>
  </si>
  <si>
    <t>B1WY23900</t>
  </si>
  <si>
    <t>B1JB4K905</t>
  </si>
  <si>
    <t>B0SWJX907</t>
  </si>
  <si>
    <t>B0744B906</t>
  </si>
  <si>
    <t>86199E9B7</t>
  </si>
  <si>
    <t>FC</t>
  </si>
  <si>
    <t>SF</t>
  </si>
  <si>
    <t>067760009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</si>
</sst>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2" fillId="0" borderId="0" applyFont="0" applyFill="0" applyBorder="0" applyAlignment="0" applyProtection="0"/>
    <xf numFmtId="0" fontId="24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22" applyNumberFormat="0" applyFont="0" applyAlignment="0" applyProtection="0"/>
  </cellStyleXfs>
  <cellXfs count="94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43" fontId="19" fillId="0" borderId="0" xfId="1" applyFont="1"/>
    <xf numFmtId="43" fontId="15" fillId="0" borderId="0" xfId="1" applyFont="1"/>
    <xf numFmtId="43" fontId="15" fillId="0" borderId="0" xfId="1" applyFont="1" applyBorder="1"/>
    <xf numFmtId="0" fontId="15" fillId="0" borderId="2" xfId="0" applyFont="1" applyBorder="1"/>
    <xf numFmtId="0" fontId="15" fillId="0" borderId="0" xfId="0" quotePrefix="1" applyFont="1" applyAlignment="1">
      <alignment horizontal="left"/>
    </xf>
    <xf numFmtId="43" fontId="15" fillId="0" borderId="3" xfId="1" applyFont="1" applyBorder="1"/>
    <xf numFmtId="0" fontId="20" fillId="0" borderId="0" xfId="0" applyFont="1"/>
    <xf numFmtId="43" fontId="20" fillId="0" borderId="0" xfId="1" quotePrefix="1" applyFont="1" applyAlignment="1">
      <alignment horizontal="left"/>
    </xf>
    <xf numFmtId="43" fontId="20" fillId="0" borderId="0" xfId="1" applyFont="1"/>
    <xf numFmtId="0" fontId="21" fillId="0" borderId="0" xfId="0" applyFont="1"/>
    <xf numFmtId="165" fontId="15" fillId="0" borderId="0" xfId="0" applyNumberFormat="1" applyFont="1" applyAlignment="1">
      <alignment wrapText="1"/>
    </xf>
    <xf numFmtId="43" fontId="15" fillId="0" borderId="0" xfId="1" applyFont="1" applyAlignment="1">
      <alignment wrapText="1"/>
    </xf>
    <xf numFmtId="166" fontId="15" fillId="0" borderId="0" xfId="3" applyNumberFormat="1" applyFont="1"/>
    <xf numFmtId="43" fontId="15" fillId="0" borderId="0" xfId="0" applyNumberFormat="1" applyFont="1"/>
    <xf numFmtId="0" fontId="24" fillId="0" borderId="0" xfId="2"/>
    <xf numFmtId="0" fontId="22" fillId="0" borderId="0" xfId="2" applyFont="1"/>
    <xf numFmtId="0" fontId="23" fillId="0" borderId="0" xfId="2" applyFont="1"/>
    <xf numFmtId="0" fontId="0" fillId="3" borderId="0" xfId="0" applyFill="1"/>
    <xf numFmtId="43" fontId="15" fillId="0" borderId="0" xfId="1" applyFont="1" applyFill="1"/>
    <xf numFmtId="0" fontId="23" fillId="3" borderId="0" xfId="2" applyFont="1" applyFill="1"/>
    <xf numFmtId="15" fontId="15" fillId="0" borderId="14" xfId="0" applyNumberFormat="1" applyFont="1" applyBorder="1"/>
    <xf numFmtId="8" fontId="15" fillId="0" borderId="0" xfId="1" applyNumberFormat="1" applyFont="1" applyFill="1"/>
    <xf numFmtId="0" fontId="25" fillId="0" borderId="0" xfId="0" applyFont="1" applyAlignment="1">
      <alignment horizontal="left"/>
    </xf>
    <xf numFmtId="167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5" fillId="0" borderId="0" xfId="10"/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40" fontId="15" fillId="0" borderId="3" xfId="0" applyNumberFormat="1" applyFont="1" applyBorder="1" applyAlignment="1">
      <alignment horizontal="center"/>
    </xf>
    <xf numFmtId="165" fontId="15" fillId="0" borderId="3" xfId="0" applyNumberFormat="1" applyFont="1" applyBorder="1"/>
    <xf numFmtId="0" fontId="15" fillId="0" borderId="3" xfId="0" applyFont="1" applyBorder="1" applyAlignment="1">
      <alignment wrapText="1"/>
    </xf>
    <xf numFmtId="0" fontId="14" fillId="2" borderId="3" xfId="0" applyFont="1" applyFill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8" fillId="0" borderId="3" xfId="10" applyFont="1" applyBorder="1"/>
    <xf numFmtId="0" fontId="4" fillId="0" borderId="0" xfId="11"/>
    <xf numFmtId="167" fontId="0" fillId="0" borderId="0" xfId="0" applyNumberFormat="1"/>
    <xf numFmtId="39" fontId="0" fillId="0" borderId="0" xfId="0" applyNumberFormat="1"/>
    <xf numFmtId="0" fontId="3" fillId="0" borderId="0" xfId="12"/>
    <xf numFmtId="0" fontId="15" fillId="0" borderId="3" xfId="0" applyNumberFormat="1" applyFont="1" applyBorder="1" applyAlignment="1">
      <alignment horizontal="center"/>
    </xf>
    <xf numFmtId="0" fontId="29" fillId="0" borderId="0" xfId="0" applyFont="1"/>
    <xf numFmtId="14" fontId="29" fillId="0" borderId="0" xfId="0" applyNumberFormat="1" applyFont="1"/>
    <xf numFmtId="0" fontId="1" fillId="0" borderId="0" xfId="54"/>
    <xf numFmtId="14" fontId="1" fillId="0" borderId="0" xfId="54" applyNumberFormat="1"/>
    <xf numFmtId="0" fontId="1" fillId="0" borderId="0" xfId="54"/>
    <xf numFmtId="49" fontId="0" fillId="0" borderId="0" xfId="0" applyNumberForma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15" fillId="0" borderId="3" xfId="0" applyNumberFormat="1" applyFont="1" applyBorder="1" applyAlignment="1">
      <alignment horizontal="center" vertical="center"/>
    </xf>
    <xf numFmtId="11" fontId="0" fillId="0" borderId="0" xfId="0" applyNumberFormat="1"/>
    <xf numFmtId="0" fontId="12" fillId="0" borderId="0" xfId="0" quotePrefix="1" applyFont="1"/>
    <xf numFmtId="0" fontId="16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5" fillId="0" borderId="11" xfId="0" applyFont="1" applyBorder="1" applyAlignment="1">
      <alignment horizontal="left"/>
    </xf>
    <xf numFmtId="8" fontId="15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6" fillId="0" borderId="11" xfId="0" quotePrefix="1" applyFont="1" applyBorder="1" applyAlignment="1">
      <alignment horizontal="left"/>
    </xf>
    <xf numFmtId="43" fontId="15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6" xfId="0" quotePrefix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</cellXfs>
  <cellStyles count="56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2" xfId="2" xr:uid="{00000000-0005-0000-0000-00002A000000}"/>
    <cellStyle name="Normal 3" xfId="4" xr:uid="{00000000-0005-0000-0000-00002B000000}"/>
    <cellStyle name="Normal 4" xfId="5" xr:uid="{00000000-0005-0000-0000-00002C000000}"/>
    <cellStyle name="Normal 5" xfId="6" xr:uid="{00000000-0005-0000-0000-00002D000000}"/>
    <cellStyle name="Normal 6" xfId="7" xr:uid="{00000000-0005-0000-0000-00002E000000}"/>
    <cellStyle name="Normal 7" xfId="8" xr:uid="{00000000-0005-0000-0000-00002F000000}"/>
    <cellStyle name="Normal 8" xfId="9" xr:uid="{00000000-0005-0000-0000-000030000000}"/>
    <cellStyle name="Normal 9" xfId="10" xr:uid="{00000000-0005-0000-0000-000031000000}"/>
    <cellStyle name="Note 2" xfId="55" xr:uid="{00000000-0005-0000-0000-000032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>
      <selection activeCell="F16" sqref="F16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43890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92270374.430000007</v>
      </c>
      <c r="E15" s="33">
        <f>+Recon!H3</f>
        <v>92347790.559999973</v>
      </c>
      <c r="F15" s="13">
        <f>+D15-E15</f>
        <v>-77416.129999965429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31749.33</v>
      </c>
      <c r="E16" s="33">
        <f>+Recon!B3</f>
        <v>31749.33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92302123.760000005</v>
      </c>
      <c r="E23" s="17">
        <f>SUM(E14:E22)</f>
        <v>92379539.889999971</v>
      </c>
      <c r="F23" s="17">
        <f>SUM(F14:F22)</f>
        <v>-77416.129999965429</v>
      </c>
    </row>
    <row r="24" spans="1:7" x14ac:dyDescent="0.2">
      <c r="B24" s="16" t="s">
        <v>36</v>
      </c>
      <c r="D24" s="17">
        <f>+D15+D16</f>
        <v>92302123.760000005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-8.3872533855515073E-4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23" activePane="bottomRight" state="frozen"/>
      <selection pane="topRight" activeCell="E1" sqref="E1"/>
      <selection pane="bottomLeft" activeCell="A4" sqref="A4"/>
      <selection pane="bottomRight" activeCell="K66" sqref="K66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9" t="s">
        <v>34</v>
      </c>
      <c r="B2" s="70"/>
      <c r="C2" s="70"/>
      <c r="D2" s="70"/>
      <c r="E2" s="71"/>
      <c r="G2" s="69" t="s">
        <v>16</v>
      </c>
      <c r="H2" s="70"/>
      <c r="I2" s="70"/>
      <c r="J2" s="70"/>
      <c r="K2" s="71"/>
      <c r="M2" s="75" t="s">
        <v>40</v>
      </c>
      <c r="N2" s="70"/>
      <c r="O2" s="70"/>
      <c r="P2" s="70"/>
      <c r="Q2" s="71"/>
    </row>
    <row r="3" spans="1:19" x14ac:dyDescent="0.2">
      <c r="A3" s="7" t="s">
        <v>11</v>
      </c>
      <c r="B3" s="73">
        <f>SUM(P:P)</f>
        <v>31749.33</v>
      </c>
      <c r="C3" s="73"/>
      <c r="D3" s="73"/>
      <c r="E3" s="74"/>
      <c r="F3" s="2" t="s">
        <v>38</v>
      </c>
      <c r="G3" s="7" t="s">
        <v>11</v>
      </c>
      <c r="H3" s="73">
        <f>SUM(M13:M59962)</f>
        <v>92347790.559999973</v>
      </c>
      <c r="I3" s="73"/>
      <c r="J3" s="73"/>
      <c r="K3" s="74"/>
      <c r="L3" s="2" t="s">
        <v>38</v>
      </c>
      <c r="M3" s="7" t="s">
        <v>11</v>
      </c>
      <c r="N3" s="76">
        <f>SUM(G13:G59962)</f>
        <v>3252932</v>
      </c>
      <c r="O3" s="76"/>
      <c r="P3" s="76"/>
      <c r="Q3" s="77"/>
      <c r="R3" s="2" t="s">
        <v>38</v>
      </c>
    </row>
    <row r="4" spans="1:19" x14ac:dyDescent="0.2">
      <c r="A4" s="7" t="s">
        <v>12</v>
      </c>
      <c r="B4" s="73">
        <f>SUM(O:O)</f>
        <v>31749.33</v>
      </c>
      <c r="C4" s="73"/>
      <c r="D4" s="73"/>
      <c r="E4" s="74"/>
      <c r="F4" s="2" t="s">
        <v>38</v>
      </c>
      <c r="G4" s="7" t="s">
        <v>12</v>
      </c>
      <c r="H4" s="73">
        <f>SUM(L13:L59963)</f>
        <v>92269601.899999976</v>
      </c>
      <c r="I4" s="73"/>
      <c r="J4" s="73"/>
      <c r="K4" s="74"/>
      <c r="L4" s="2" t="s">
        <v>38</v>
      </c>
      <c r="M4" s="7" t="s">
        <v>12</v>
      </c>
      <c r="N4" s="78">
        <f>SUM(F13:F59963)</f>
        <v>3252932</v>
      </c>
      <c r="O4" s="78"/>
      <c r="P4" s="78"/>
      <c r="Q4" s="79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73">
        <f>B4-B3</f>
        <v>0</v>
      </c>
      <c r="C5" s="73"/>
      <c r="D5" s="73"/>
      <c r="E5" s="74"/>
      <c r="F5" s="2" t="s">
        <v>10</v>
      </c>
      <c r="G5" s="7" t="s">
        <v>13</v>
      </c>
      <c r="H5" s="73">
        <f>H4-H3</f>
        <v>-78188.659999996424</v>
      </c>
      <c r="I5" s="73"/>
      <c r="J5" s="73"/>
      <c r="K5" s="74"/>
      <c r="M5" s="7" t="s">
        <v>13</v>
      </c>
      <c r="N5" s="78">
        <f>N4-N3</f>
        <v>0</v>
      </c>
      <c r="O5" s="78"/>
      <c r="P5" s="78"/>
      <c r="Q5" s="79"/>
      <c r="S5" s="23">
        <f>+S4-B4</f>
        <v>1774727.5199999998</v>
      </c>
    </row>
    <row r="6" spans="1:19" ht="13.5" thickBot="1" x14ac:dyDescent="0.25">
      <c r="A6" s="72" t="s">
        <v>14</v>
      </c>
      <c r="B6" s="70"/>
      <c r="C6" s="70"/>
      <c r="D6" s="70"/>
      <c r="E6" s="71"/>
      <c r="G6" s="72" t="s">
        <v>14</v>
      </c>
      <c r="H6" s="70"/>
      <c r="I6" s="70"/>
      <c r="J6" s="70"/>
      <c r="K6" s="71"/>
      <c r="M6" s="72" t="s">
        <v>14</v>
      </c>
      <c r="N6" s="70"/>
      <c r="O6" s="70"/>
      <c r="P6" s="70"/>
      <c r="Q6" s="71"/>
      <c r="S6" s="22"/>
    </row>
    <row r="7" spans="1:19" ht="12.75" customHeight="1" x14ac:dyDescent="0.2">
      <c r="A7" s="6"/>
      <c r="B7" s="82" t="s">
        <v>39</v>
      </c>
      <c r="C7" s="83"/>
      <c r="D7" s="83"/>
      <c r="E7" s="84"/>
      <c r="G7" s="6"/>
      <c r="H7" s="82" t="s">
        <v>44</v>
      </c>
      <c r="I7" s="83"/>
      <c r="J7" s="83"/>
      <c r="K7" s="84"/>
      <c r="M7" s="91" t="s">
        <v>45</v>
      </c>
      <c r="N7" s="83"/>
      <c r="O7" s="83"/>
      <c r="P7" s="84"/>
      <c r="Q7" s="3"/>
    </row>
    <row r="8" spans="1:19" x14ac:dyDescent="0.2">
      <c r="A8" s="6"/>
      <c r="B8" s="85"/>
      <c r="C8" s="86"/>
      <c r="D8" s="86"/>
      <c r="E8" s="87"/>
      <c r="F8" s="2" t="s">
        <v>15</v>
      </c>
      <c r="G8" s="6"/>
      <c r="H8" s="85"/>
      <c r="I8" s="86"/>
      <c r="J8" s="86"/>
      <c r="K8" s="87"/>
      <c r="L8" s="2" t="s">
        <v>15</v>
      </c>
      <c r="M8" s="85"/>
      <c r="N8" s="86"/>
      <c r="O8" s="86"/>
      <c r="P8" s="87"/>
      <c r="Q8" s="2" t="s">
        <v>15</v>
      </c>
    </row>
    <row r="9" spans="1:19" ht="13.5" thickBot="1" x14ac:dyDescent="0.25">
      <c r="A9" s="6"/>
      <c r="B9" s="88"/>
      <c r="C9" s="89"/>
      <c r="D9" s="89"/>
      <c r="E9" s="90"/>
      <c r="G9" s="6"/>
      <c r="H9" s="88"/>
      <c r="I9" s="89"/>
      <c r="J9" s="89"/>
      <c r="K9" s="90"/>
      <c r="L9" s="2"/>
      <c r="M9" s="88"/>
      <c r="N9" s="89"/>
      <c r="O9" s="89"/>
      <c r="P9" s="90"/>
    </row>
    <row r="11" spans="1:19" s="1" customFormat="1" x14ac:dyDescent="0.2">
      <c r="A11" s="80" t="s">
        <v>8</v>
      </c>
      <c r="B11" s="80" t="s">
        <v>0</v>
      </c>
      <c r="C11" s="80" t="s">
        <v>1</v>
      </c>
      <c r="D11" s="81" t="s">
        <v>9</v>
      </c>
      <c r="E11" s="81" t="s">
        <v>2</v>
      </c>
      <c r="F11" s="45" t="s">
        <v>17</v>
      </c>
      <c r="G11" s="45"/>
      <c r="H11" s="80" t="s">
        <v>3</v>
      </c>
      <c r="I11" s="45" t="s">
        <v>48</v>
      </c>
      <c r="J11" s="45"/>
      <c r="K11" s="80" t="s">
        <v>3</v>
      </c>
      <c r="L11" s="93" t="s">
        <v>18</v>
      </c>
      <c r="M11" s="93"/>
      <c r="N11" s="80" t="s">
        <v>3</v>
      </c>
      <c r="O11" s="45" t="s">
        <v>4</v>
      </c>
      <c r="P11" s="45"/>
      <c r="Q11" s="80" t="s">
        <v>3</v>
      </c>
      <c r="R11" s="92" t="s">
        <v>49</v>
      </c>
      <c r="S11" s="92" t="s">
        <v>5</v>
      </c>
    </row>
    <row r="12" spans="1:19" s="1" customFormat="1" x14ac:dyDescent="0.2">
      <c r="A12" s="80"/>
      <c r="B12" s="80"/>
      <c r="C12" s="80"/>
      <c r="D12" s="81"/>
      <c r="E12" s="81"/>
      <c r="F12" s="46" t="s">
        <v>6</v>
      </c>
      <c r="G12" s="46" t="s">
        <v>7</v>
      </c>
      <c r="H12" s="80"/>
      <c r="I12" s="46" t="s">
        <v>6</v>
      </c>
      <c r="J12" s="46" t="s">
        <v>7</v>
      </c>
      <c r="K12" s="80"/>
      <c r="L12" s="40" t="s">
        <v>6</v>
      </c>
      <c r="M12" s="40" t="s">
        <v>7</v>
      </c>
      <c r="N12" s="80"/>
      <c r="O12" s="46" t="s">
        <v>6</v>
      </c>
      <c r="P12" s="46" t="s">
        <v>7</v>
      </c>
      <c r="Q12" s="80"/>
      <c r="R12" s="92"/>
      <c r="S12" s="92"/>
    </row>
    <row r="13" spans="1:19" x14ac:dyDescent="0.2">
      <c r="A13" s="47">
        <v>43890</v>
      </c>
      <c r="B13" s="41" t="s">
        <v>67</v>
      </c>
      <c r="C13" s="48">
        <f>VLOOKUP(D13,'Holdings Manager'!$C$2:$O$64,13,FALSE)</f>
        <v>43</v>
      </c>
      <c r="D13" s="56" t="s">
        <v>142</v>
      </c>
      <c r="E13" s="56" t="s">
        <v>141</v>
      </c>
      <c r="F13" s="50">
        <f>VLOOKUP(D13,'Holdings Manager'!$C$2:$E$64,3,FALSE)</f>
        <v>58027</v>
      </c>
      <c r="G13" s="50">
        <f>VLOOKUP(D13,Sheet1!$C$1:$E$56,3,FALSE)</f>
        <v>58027</v>
      </c>
      <c r="H13" s="42">
        <f>F13-G13</f>
        <v>0</v>
      </c>
      <c r="I13" s="50">
        <f>VLOOKUP(D13,'Holdings Manager'!$C$2:$J$64,8,FALSE)</f>
        <v>49.18</v>
      </c>
      <c r="J13" s="50">
        <f>VLOOKUP(D13,Sheet1!$C$1:$J$56,8,FALSE)</f>
        <v>49.18</v>
      </c>
      <c r="K13" s="43">
        <f>I13-J13</f>
        <v>0</v>
      </c>
      <c r="L13" s="50">
        <f>VLOOKUP(D13,'Holdings Manager'!$C$2:$H$64,6,FALSE)</f>
        <v>2853767.86</v>
      </c>
      <c r="M13" s="50">
        <f>VLOOKUP(D13,Sheet1!$C$1:$H$56,6,FALSE)</f>
        <v>2853767.86</v>
      </c>
      <c r="N13" s="43">
        <f>L13-M13</f>
        <v>0</v>
      </c>
      <c r="O13" s="50">
        <f>IFERROR(VLOOKUP(D13,'Accruals Manager'!$B$2:$C$33,2,FALSE),0)</f>
        <v>0</v>
      </c>
      <c r="P13" s="50">
        <v>0</v>
      </c>
      <c r="Q13" s="42">
        <f t="shared" ref="Q13:Q67" si="0">O13-P13</f>
        <v>0</v>
      </c>
      <c r="R13" s="44"/>
      <c r="S13" s="44"/>
    </row>
    <row r="14" spans="1:19" x14ac:dyDescent="0.2">
      <c r="A14" s="47">
        <v>43890</v>
      </c>
      <c r="B14" s="41" t="s">
        <v>67</v>
      </c>
      <c r="C14" s="48">
        <f>VLOOKUP(D14,'Holdings Manager'!$C$3:$O$64,13,FALSE)</f>
        <v>43</v>
      </c>
      <c r="D14" s="56" t="s">
        <v>148</v>
      </c>
      <c r="E14" s="56">
        <v>617760202</v>
      </c>
      <c r="F14" s="50">
        <f>VLOOKUP(D14,'Holdings Manager'!$C$3:$E$64,3,FALSE)</f>
        <v>18000</v>
      </c>
      <c r="G14" s="50">
        <f>VLOOKUP(D14,Sheet1!$C$1:$E$56,3,FALSE)</f>
        <v>18000</v>
      </c>
      <c r="H14" s="42">
        <f t="shared" ref="H14:H68" si="1">F14-G14</f>
        <v>0</v>
      </c>
      <c r="I14" s="50">
        <f>VLOOKUP(D14,'Holdings Manager'!$C$3:$J$64,8,FALSE)</f>
        <v>26.69</v>
      </c>
      <c r="J14" s="50">
        <f>VLOOKUP(D14,Sheet1!$C$1:$J$56,8,FALSE)</f>
        <v>26.69</v>
      </c>
      <c r="K14" s="43">
        <f t="shared" ref="K14:K68" si="2">I14-J14</f>
        <v>0</v>
      </c>
      <c r="L14" s="50">
        <f>VLOOKUP(D14,'Holdings Manager'!$C$3:$H$64,6,FALSE)</f>
        <v>480420</v>
      </c>
      <c r="M14" s="50">
        <f>VLOOKUP(D14,Sheet1!$C$1:$H$56,6,FALSE)</f>
        <v>480420</v>
      </c>
      <c r="N14" s="43">
        <f t="shared" ref="N14:N67" si="3">L14-M14</f>
        <v>0</v>
      </c>
      <c r="O14" s="50">
        <f>IFERROR(VLOOKUP(D14,'Accruals Manager'!$B$2:$C$33,2,FALSE),0)</f>
        <v>0</v>
      </c>
      <c r="P14" s="50">
        <v>0</v>
      </c>
      <c r="Q14" s="42">
        <f t="shared" si="0"/>
        <v>0</v>
      </c>
      <c r="R14" s="44"/>
      <c r="S14" s="44"/>
    </row>
    <row r="15" spans="1:19" ht="12.75" customHeight="1" x14ac:dyDescent="0.2">
      <c r="A15" s="47">
        <v>43890</v>
      </c>
      <c r="B15" s="41" t="s">
        <v>67</v>
      </c>
      <c r="C15" s="48">
        <f>VLOOKUP(D15,'Holdings Manager'!$C$3:$O$64,13,FALSE)</f>
        <v>41</v>
      </c>
      <c r="D15" s="56" t="s">
        <v>122</v>
      </c>
      <c r="E15" s="56" t="s">
        <v>121</v>
      </c>
      <c r="F15" s="50">
        <f>VLOOKUP(D15,'Holdings Manager'!$C$3:$E$64,3,FALSE)</f>
        <v>18335</v>
      </c>
      <c r="G15" s="50">
        <f>VLOOKUP(D15,Sheet1!$C$1:$E$56,3,FALSE)</f>
        <v>18335</v>
      </c>
      <c r="H15" s="42">
        <f t="shared" si="1"/>
        <v>0</v>
      </c>
      <c r="I15" s="50">
        <f>VLOOKUP(D15,'Holdings Manager'!$C$3:$J$64,8,FALSE)</f>
        <v>157.75</v>
      </c>
      <c r="J15" s="50">
        <f>VLOOKUP(D15,Sheet1!$C$1:$J$56,8,FALSE)</f>
        <v>157.75</v>
      </c>
      <c r="K15" s="43">
        <f t="shared" si="2"/>
        <v>0</v>
      </c>
      <c r="L15" s="50">
        <f>VLOOKUP(D15,'Holdings Manager'!$C$3:$H$64,6,FALSE)</f>
        <v>2892346.25</v>
      </c>
      <c r="M15" s="50">
        <f>VLOOKUP(D15,Sheet1!$C$1:$H$56,6,FALSE)</f>
        <v>2892346.25</v>
      </c>
      <c r="N15" s="43">
        <f t="shared" si="3"/>
        <v>0</v>
      </c>
      <c r="O15" s="50">
        <f>IFERROR(VLOOKUP(D15,'Accruals Manager'!$B$2:$C$33,2,FALSE),0)</f>
        <v>0</v>
      </c>
      <c r="P15" s="50">
        <v>0</v>
      </c>
      <c r="Q15" s="42">
        <f t="shared" si="0"/>
        <v>0</v>
      </c>
      <c r="R15" s="44"/>
      <c r="S15" s="44"/>
    </row>
    <row r="16" spans="1:19" x14ac:dyDescent="0.2">
      <c r="A16" s="47">
        <v>43890</v>
      </c>
      <c r="B16" s="41" t="s">
        <v>67</v>
      </c>
      <c r="C16" s="48">
        <f>VLOOKUP(D16,'Holdings Manager'!$C$3:$O$64,13,FALSE)</f>
        <v>41</v>
      </c>
      <c r="D16" s="56" t="s">
        <v>155</v>
      </c>
      <c r="E16" s="56" t="s">
        <v>154</v>
      </c>
      <c r="F16" s="50">
        <f>VLOOKUP(D16,'Holdings Manager'!$C$3:$E$64,3,FALSE)</f>
        <v>9312</v>
      </c>
      <c r="G16" s="50">
        <f>VLOOKUP(D16,Sheet1!$C$1:$E$56,3,FALSE)</f>
        <v>9312</v>
      </c>
      <c r="H16" s="42">
        <f t="shared" si="1"/>
        <v>0</v>
      </c>
      <c r="I16" s="50">
        <f>VLOOKUP(D16,'Holdings Manager'!$C$3:$J$64,8,FALSE)</f>
        <v>463.31</v>
      </c>
      <c r="J16" s="50">
        <f>VLOOKUP(D16,Sheet1!$C$1:$J$56,8,FALSE)</f>
        <v>463.31</v>
      </c>
      <c r="K16" s="43">
        <f t="shared" si="2"/>
        <v>0</v>
      </c>
      <c r="L16" s="50">
        <f>VLOOKUP(D16,'Holdings Manager'!$C$3:$H$64,6,FALSE)</f>
        <v>4314342.72</v>
      </c>
      <c r="M16" s="50">
        <f>VLOOKUP(D16,Sheet1!$C$1:$H$56,6,FALSE)</f>
        <v>4314342.72</v>
      </c>
      <c r="N16" s="43">
        <f t="shared" si="3"/>
        <v>0</v>
      </c>
      <c r="O16" s="50">
        <f>IFERROR(VLOOKUP(D16,'Accruals Manager'!$B$2:$C$33,2,FALSE),0)</f>
        <v>0</v>
      </c>
      <c r="P16" s="50">
        <v>0</v>
      </c>
      <c r="Q16" s="42">
        <f t="shared" si="0"/>
        <v>0</v>
      </c>
      <c r="R16" s="44"/>
      <c r="S16" s="44"/>
    </row>
    <row r="17" spans="1:19" x14ac:dyDescent="0.2">
      <c r="A17" s="47">
        <v>43890</v>
      </c>
      <c r="B17" s="41" t="s">
        <v>67</v>
      </c>
      <c r="C17" s="48">
        <f>VLOOKUP(D17,'Holdings Manager'!$C$3:$O$64,13,FALSE)</f>
        <v>41</v>
      </c>
      <c r="D17" s="56" t="s">
        <v>187</v>
      </c>
      <c r="E17" s="56" t="s">
        <v>378</v>
      </c>
      <c r="F17" s="50">
        <f>VLOOKUP(D17,'Holdings Manager'!$C$3:$E$64,3,FALSE)</f>
        <v>514932</v>
      </c>
      <c r="G17" s="50">
        <f>VLOOKUP(D17,Sheet1!$C$1:$E$56,3,FALSE)</f>
        <v>514932</v>
      </c>
      <c r="H17" s="42">
        <f t="shared" si="1"/>
        <v>0</v>
      </c>
      <c r="I17" s="50">
        <f>VLOOKUP(D17,'Holdings Manager'!$C$3:$J$64,8,FALSE)</f>
        <v>2.2200000000000002</v>
      </c>
      <c r="J17" s="50">
        <f>VLOOKUP(D17,Sheet1!$C$1:$J$56,8,FALSE)</f>
        <v>2.2200000000000002</v>
      </c>
      <c r="K17" s="43">
        <f t="shared" si="2"/>
        <v>0</v>
      </c>
      <c r="L17" s="50">
        <f>VLOOKUP(D17,'Holdings Manager'!$C$3:$H$64,6,FALSE)</f>
        <v>737045.23</v>
      </c>
      <c r="M17" s="50">
        <f>VLOOKUP(D17,Sheet1!$C$1:$H$56,6,FALSE)</f>
        <v>744075.71</v>
      </c>
      <c r="N17" s="43">
        <f t="shared" si="3"/>
        <v>-7030.4799999999814</v>
      </c>
      <c r="O17" s="50">
        <f>IFERROR(VLOOKUP(D17,'Accruals Manager'!$B$2:$C$33,2,FALSE),0)</f>
        <v>0</v>
      </c>
      <c r="P17" s="50">
        <v>0</v>
      </c>
      <c r="Q17" s="42">
        <f t="shared" si="0"/>
        <v>0</v>
      </c>
      <c r="R17" s="44" t="s">
        <v>47</v>
      </c>
      <c r="S17" s="44"/>
    </row>
    <row r="18" spans="1:19" x14ac:dyDescent="0.2">
      <c r="A18" s="47">
        <v>43890</v>
      </c>
      <c r="B18" s="41" t="s">
        <v>67</v>
      </c>
      <c r="C18" s="48">
        <f>VLOOKUP(D18,'Holdings Manager'!$C$3:$O$64,13,FALSE)</f>
        <v>41</v>
      </c>
      <c r="D18" s="56" t="s">
        <v>162</v>
      </c>
      <c r="E18" s="56" t="s">
        <v>161</v>
      </c>
      <c r="F18" s="50">
        <f>VLOOKUP(D18,'Holdings Manager'!$C$3:$E$64,3,FALSE)</f>
        <v>40220</v>
      </c>
      <c r="G18" s="50">
        <f>VLOOKUP(D18,Sheet1!$C$1:$E$56,3,FALSE)</f>
        <v>40220</v>
      </c>
      <c r="H18" s="42">
        <f t="shared" si="1"/>
        <v>0</v>
      </c>
      <c r="I18" s="50">
        <f>VLOOKUP(D18,'Holdings Manager'!$C$3:$J$64,8,FALSE)</f>
        <v>51.46</v>
      </c>
      <c r="J18" s="50">
        <f>VLOOKUP(D18,Sheet1!$C$1:$J$56,8,FALSE)</f>
        <v>51.46</v>
      </c>
      <c r="K18" s="43">
        <f t="shared" si="2"/>
        <v>0</v>
      </c>
      <c r="L18" s="50">
        <f>VLOOKUP(D18,'Holdings Manager'!$C$3:$H$64,6,FALSE)</f>
        <v>2069721.2</v>
      </c>
      <c r="M18" s="50">
        <f>VLOOKUP(D18,Sheet1!$C$1:$H$56,6,FALSE)</f>
        <v>2069721.2</v>
      </c>
      <c r="N18" s="43">
        <f t="shared" si="3"/>
        <v>0</v>
      </c>
      <c r="O18" s="50">
        <f>IFERROR(VLOOKUP(D18,'Accruals Manager'!$B$2:$C$33,2,FALSE),0)</f>
        <v>0</v>
      </c>
      <c r="P18" s="50">
        <v>0</v>
      </c>
      <c r="Q18" s="42">
        <f t="shared" si="0"/>
        <v>0</v>
      </c>
      <c r="R18" s="44"/>
      <c r="S18" s="44"/>
    </row>
    <row r="19" spans="1:19" ht="12.75" customHeight="1" x14ac:dyDescent="0.2">
      <c r="A19" s="47">
        <v>43890</v>
      </c>
      <c r="B19" s="41" t="s">
        <v>67</v>
      </c>
      <c r="C19" s="48">
        <f>VLOOKUP(D19,'Holdings Manager'!$C$3:$O$64,13,FALSE)</f>
        <v>41</v>
      </c>
      <c r="D19" s="56" t="s">
        <v>113</v>
      </c>
      <c r="E19" s="56" t="s">
        <v>112</v>
      </c>
      <c r="F19" s="50">
        <f>VLOOKUP(D19,'Holdings Manager'!$C$3:$E$64,3,FALSE)</f>
        <v>37061</v>
      </c>
      <c r="G19" s="50">
        <f>VLOOKUP(D19,Sheet1!$C$1:$E$56,3,FALSE)</f>
        <v>37061</v>
      </c>
      <c r="H19" s="42">
        <f t="shared" si="1"/>
        <v>0</v>
      </c>
      <c r="I19" s="50">
        <f>VLOOKUP(D19,'Holdings Manager'!$C$3:$J$64,8,FALSE)</f>
        <v>70.41</v>
      </c>
      <c r="J19" s="50">
        <f>VLOOKUP(D19,Sheet1!$C$1:$J$56,8,FALSE)</f>
        <v>70.41</v>
      </c>
      <c r="K19" s="43">
        <f t="shared" si="2"/>
        <v>0</v>
      </c>
      <c r="L19" s="50">
        <f>VLOOKUP(D19,'Holdings Manager'!$C$3:$H$64,6,FALSE)</f>
        <v>2609465.0099999998</v>
      </c>
      <c r="M19" s="50">
        <f>VLOOKUP(D19,Sheet1!$C$1:$H$56,6,FALSE)</f>
        <v>2609465.0099999998</v>
      </c>
      <c r="N19" s="43">
        <f t="shared" si="3"/>
        <v>0</v>
      </c>
      <c r="O19" s="50">
        <f>IFERROR(VLOOKUP(D19,'Accruals Manager'!$B$2:$C$33,2,FALSE),0)</f>
        <v>0</v>
      </c>
      <c r="P19" s="50">
        <v>0</v>
      </c>
      <c r="Q19" s="42">
        <f t="shared" si="0"/>
        <v>0</v>
      </c>
      <c r="S19" s="44"/>
    </row>
    <row r="20" spans="1:19" x14ac:dyDescent="0.2">
      <c r="A20" s="47">
        <v>43890</v>
      </c>
      <c r="B20" s="41" t="s">
        <v>67</v>
      </c>
      <c r="C20" s="48">
        <f>VLOOKUP(D20,'Holdings Manager'!$C$3:$O$64,13,FALSE)</f>
        <v>43</v>
      </c>
      <c r="D20" s="56" t="s">
        <v>130</v>
      </c>
      <c r="E20" s="56" t="s">
        <v>129</v>
      </c>
      <c r="F20" s="50">
        <f>VLOOKUP(D20,'Holdings Manager'!$C$3:$E$64,3,FALSE)</f>
        <v>29302</v>
      </c>
      <c r="G20" s="50">
        <f>VLOOKUP(D20,Sheet1!$C$1:$E$56,3,FALSE)</f>
        <v>29302</v>
      </c>
      <c r="H20" s="42">
        <f t="shared" si="1"/>
        <v>0</v>
      </c>
      <c r="I20" s="50">
        <f>VLOOKUP(D20,'Holdings Manager'!$C$3:$J$64,8,FALSE)</f>
        <v>55.13</v>
      </c>
      <c r="J20" s="50">
        <f>VLOOKUP(D20,Sheet1!$C$1:$J$56,8,FALSE)</f>
        <v>55.13</v>
      </c>
      <c r="K20" s="43">
        <f t="shared" si="2"/>
        <v>0</v>
      </c>
      <c r="L20" s="50">
        <f>VLOOKUP(D20,'Holdings Manager'!$C$3:$H$64,6,FALSE)</f>
        <v>1615419.26</v>
      </c>
      <c r="M20" s="50">
        <f>VLOOKUP(D20,Sheet1!$C$1:$H$56,6,FALSE)</f>
        <v>1615419.26</v>
      </c>
      <c r="N20" s="43">
        <f t="shared" si="3"/>
        <v>0</v>
      </c>
      <c r="O20" s="50">
        <f>IFERROR(VLOOKUP(D20,'Accruals Manager'!$B$2:$C$33,2,FALSE),0)</f>
        <v>0</v>
      </c>
      <c r="P20" s="50">
        <v>0</v>
      </c>
      <c r="Q20" s="42">
        <f t="shared" si="0"/>
        <v>0</v>
      </c>
      <c r="R20" s="44"/>
      <c r="S20" s="44"/>
    </row>
    <row r="21" spans="1:19" x14ac:dyDescent="0.2">
      <c r="A21" s="47">
        <v>43890</v>
      </c>
      <c r="B21" s="41" t="s">
        <v>67</v>
      </c>
      <c r="C21" s="48">
        <f>VLOOKUP(D21,'Holdings Manager'!$C$3:$O$64,13,FALSE)</f>
        <v>41</v>
      </c>
      <c r="D21" s="56" t="s">
        <v>136</v>
      </c>
      <c r="E21" s="56" t="s">
        <v>135</v>
      </c>
      <c r="F21" s="50">
        <f>VLOOKUP(D21,'Holdings Manager'!$C$3:$E$64,3,FALSE)</f>
        <v>13426</v>
      </c>
      <c r="G21" s="50">
        <f>VLOOKUP(D21,Sheet1!$C$1:$E$56,3,FALSE)</f>
        <v>13426</v>
      </c>
      <c r="H21" s="42">
        <f t="shared" si="1"/>
        <v>0</v>
      </c>
      <c r="I21" s="50">
        <f>VLOOKUP(D21,'Holdings Manager'!$C$3:$J$64,8,FALSE)</f>
        <v>156.06</v>
      </c>
      <c r="J21" s="50">
        <f>VLOOKUP(D21,Sheet1!$C$1:$J$56,8,FALSE)</f>
        <v>156.06</v>
      </c>
      <c r="K21" s="43">
        <f t="shared" si="2"/>
        <v>0</v>
      </c>
      <c r="L21" s="50">
        <f>VLOOKUP(D21,'Holdings Manager'!$C$3:$H$64,6,FALSE)</f>
        <v>2095261.56</v>
      </c>
      <c r="M21" s="50">
        <f>VLOOKUP(D21,Sheet1!$C$1:$H$56,6,FALSE)</f>
        <v>2095261.56</v>
      </c>
      <c r="N21" s="43">
        <f t="shared" si="3"/>
        <v>0</v>
      </c>
      <c r="O21" s="50">
        <f>IFERROR(VLOOKUP(D21,'Accruals Manager'!$B$2:$C$33,2,FALSE),0)</f>
        <v>0</v>
      </c>
      <c r="P21" s="50">
        <v>0</v>
      </c>
      <c r="Q21" s="42">
        <f t="shared" si="0"/>
        <v>0</v>
      </c>
      <c r="R21" s="44"/>
      <c r="S21" s="44"/>
    </row>
    <row r="22" spans="1:19" ht="12.75" customHeight="1" x14ac:dyDescent="0.2">
      <c r="A22" s="47">
        <v>43890</v>
      </c>
      <c r="B22" s="41" t="s">
        <v>67</v>
      </c>
      <c r="C22" s="48">
        <f>VLOOKUP(D22,'Holdings Manager'!$C$3:$O$64,13,FALSE)</f>
        <v>43</v>
      </c>
      <c r="D22" s="56" t="s">
        <v>127</v>
      </c>
      <c r="E22" s="56">
        <v>398438408</v>
      </c>
      <c r="F22" s="50">
        <f>VLOOKUP(D22,'Holdings Manager'!$C$3:$E$64,3,FALSE)</f>
        <v>63170</v>
      </c>
      <c r="G22" s="50">
        <f>VLOOKUP(D22,Sheet1!$C$1:$E$56,3,FALSE)</f>
        <v>63170</v>
      </c>
      <c r="H22" s="42">
        <f t="shared" si="1"/>
        <v>0</v>
      </c>
      <c r="I22" s="50">
        <f>VLOOKUP(D22,'Holdings Manager'!$C$3:$J$64,8,FALSE)</f>
        <v>21.41</v>
      </c>
      <c r="J22" s="50">
        <f>VLOOKUP(D22,Sheet1!$C$1:$J$56,8,FALSE)</f>
        <v>21.41</v>
      </c>
      <c r="K22" s="43">
        <f t="shared" si="2"/>
        <v>0</v>
      </c>
      <c r="L22" s="50">
        <f>VLOOKUP(D22,'Holdings Manager'!$C$3:$H$64,6,FALSE)</f>
        <v>1352469.7</v>
      </c>
      <c r="M22" s="50">
        <f>VLOOKUP(D22,Sheet1!$C$1:$H$56,6,FALSE)</f>
        <v>1352469.7</v>
      </c>
      <c r="N22" s="43">
        <f t="shared" si="3"/>
        <v>0</v>
      </c>
      <c r="O22" s="50">
        <f>IFERROR(VLOOKUP(D22,'Accruals Manager'!$B$2:$C$33,2,FALSE),0)</f>
        <v>0</v>
      </c>
      <c r="P22" s="50">
        <v>0</v>
      </c>
      <c r="Q22" s="42">
        <f t="shared" si="0"/>
        <v>0</v>
      </c>
      <c r="R22" s="44"/>
      <c r="S22" s="44"/>
    </row>
    <row r="23" spans="1:19" ht="12.75" customHeight="1" x14ac:dyDescent="0.2">
      <c r="A23" s="47">
        <v>43890</v>
      </c>
      <c r="B23" s="41" t="s">
        <v>67</v>
      </c>
      <c r="C23" s="48">
        <f>VLOOKUP(D23,'Holdings Manager'!$C$3:$O$64,13,FALSE)</f>
        <v>41</v>
      </c>
      <c r="D23" s="56" t="s">
        <v>133</v>
      </c>
      <c r="E23" s="56" t="s">
        <v>132</v>
      </c>
      <c r="F23" s="50">
        <f>VLOOKUP(D23,'Holdings Manager'!$C$3:$E$64,3,FALSE)</f>
        <v>27165</v>
      </c>
      <c r="G23" s="50">
        <f>VLOOKUP(D23,Sheet1!$C$1:$E$56,3,FALSE)</f>
        <v>27165</v>
      </c>
      <c r="H23" s="42">
        <f t="shared" si="1"/>
        <v>0</v>
      </c>
      <c r="I23" s="50">
        <f>VLOOKUP(D23,'Holdings Manager'!$C$3:$J$64,8,FALSE)</f>
        <v>84.89</v>
      </c>
      <c r="J23" s="50">
        <f>VLOOKUP(D23,Sheet1!$C$1:$J$56,8,FALSE)</f>
        <v>84.89</v>
      </c>
      <c r="K23" s="43">
        <f t="shared" si="2"/>
        <v>0</v>
      </c>
      <c r="L23" s="50">
        <f>VLOOKUP(D23,'Holdings Manager'!$C$3:$H$64,6,FALSE)</f>
        <v>2306036.85</v>
      </c>
      <c r="M23" s="50">
        <f>VLOOKUP(D23,Sheet1!$C$1:$H$56,6,FALSE)</f>
        <v>2306036.85</v>
      </c>
      <c r="N23" s="43">
        <f t="shared" si="3"/>
        <v>0</v>
      </c>
      <c r="O23" s="50">
        <f>IFERROR(VLOOKUP(D23,'Accruals Manager'!$B$2:$C$33,2,FALSE),0)</f>
        <v>0</v>
      </c>
      <c r="P23" s="50">
        <v>0</v>
      </c>
      <c r="Q23" s="42">
        <f t="shared" si="0"/>
        <v>0</v>
      </c>
      <c r="R23" s="44"/>
      <c r="S23" s="44"/>
    </row>
    <row r="24" spans="1:19" x14ac:dyDescent="0.2">
      <c r="A24" s="47">
        <v>43890</v>
      </c>
      <c r="B24" s="41" t="s">
        <v>67</v>
      </c>
      <c r="C24" s="48">
        <f>VLOOKUP(D24,'Holdings Manager'!$C$3:$O$64,13,FALSE)</f>
        <v>41</v>
      </c>
      <c r="D24" s="56" t="s">
        <v>190</v>
      </c>
      <c r="E24" s="56" t="s">
        <v>379</v>
      </c>
      <c r="F24" s="50">
        <f>VLOOKUP(D24,'Holdings Manager'!$C$3:$E$64,3,FALSE)</f>
        <v>83715</v>
      </c>
      <c r="G24" s="50">
        <f>VLOOKUP(D24,Sheet1!$C$1:$E$56,3,FALSE)</f>
        <v>83715</v>
      </c>
      <c r="H24" s="42">
        <f t="shared" si="1"/>
        <v>0</v>
      </c>
      <c r="I24" s="50">
        <f>VLOOKUP(D24,'Holdings Manager'!$C$3:$J$64,8,FALSE)</f>
        <v>11.03</v>
      </c>
      <c r="J24" s="50">
        <f>VLOOKUP(D24,Sheet1!$C$1:$J$56,8,FALSE)</f>
        <v>11.03</v>
      </c>
      <c r="K24" s="43">
        <f t="shared" si="2"/>
        <v>0</v>
      </c>
      <c r="L24" s="50">
        <f>VLOOKUP(D24,'Holdings Manager'!$C$3:$H$64,6,FALSE)</f>
        <v>595346.87</v>
      </c>
      <c r="M24" s="50">
        <f>VLOOKUP(D24,Sheet1!$C$1:$H$56,6,FALSE)</f>
        <v>601025.73</v>
      </c>
      <c r="N24" s="43">
        <f t="shared" si="3"/>
        <v>-5678.859999999986</v>
      </c>
      <c r="O24" s="50">
        <f>IFERROR(VLOOKUP(D24,'Accruals Manager'!$B$2:$C$33,2,FALSE),0)</f>
        <v>0</v>
      </c>
      <c r="P24" s="50">
        <v>0</v>
      </c>
      <c r="Q24" s="42">
        <f t="shared" si="0"/>
        <v>0</v>
      </c>
      <c r="R24" s="44" t="s">
        <v>47</v>
      </c>
      <c r="S24" s="44"/>
    </row>
    <row r="25" spans="1:19" x14ac:dyDescent="0.2">
      <c r="A25" s="47">
        <v>43890</v>
      </c>
      <c r="B25" s="41" t="s">
        <v>67</v>
      </c>
      <c r="C25" s="48">
        <f>VLOOKUP(D25,'Holdings Manager'!$C$3:$O$64,13,FALSE)</f>
        <v>43</v>
      </c>
      <c r="D25" s="56" t="s">
        <v>139</v>
      </c>
      <c r="E25" s="56" t="s">
        <v>138</v>
      </c>
      <c r="F25" s="50">
        <f>VLOOKUP(D25,'Holdings Manager'!$C$3:$E$64,3,FALSE)</f>
        <v>80600</v>
      </c>
      <c r="G25" s="50">
        <f>VLOOKUP(D25,Sheet1!$C$1:$E$56,3,FALSE)</f>
        <v>80600</v>
      </c>
      <c r="H25" s="42">
        <f t="shared" si="1"/>
        <v>0</v>
      </c>
      <c r="I25" s="50">
        <f>VLOOKUP(D25,'Holdings Manager'!$C$3:$J$64,8,FALSE)</f>
        <v>8.32</v>
      </c>
      <c r="J25" s="50">
        <f>VLOOKUP(D25,Sheet1!$C$1:$J$56,8,FALSE)</f>
        <v>8.31</v>
      </c>
      <c r="K25" s="43">
        <f t="shared" si="2"/>
        <v>9.9999999999997868E-3</v>
      </c>
      <c r="L25" s="50">
        <f>VLOOKUP(D25,'Holdings Manager'!$C$3:$H$64,6,FALSE)</f>
        <v>670592</v>
      </c>
      <c r="M25" s="50">
        <f>VLOOKUP(D25,Sheet1!$C$1:$H$56,6,FALSE)</f>
        <v>669624.80000000005</v>
      </c>
      <c r="N25" s="43">
        <f t="shared" si="3"/>
        <v>967.19999999995343</v>
      </c>
      <c r="O25" s="50">
        <f>IFERROR(VLOOKUP(D25,'Accruals Manager'!$B$2:$C$33,2,FALSE),0)</f>
        <v>0</v>
      </c>
      <c r="P25" s="50">
        <v>0</v>
      </c>
      <c r="Q25" s="42">
        <f t="shared" si="0"/>
        <v>0</v>
      </c>
      <c r="R25" s="44"/>
      <c r="S25" s="44"/>
    </row>
    <row r="26" spans="1:19" x14ac:dyDescent="0.2">
      <c r="A26" s="47">
        <v>43890</v>
      </c>
      <c r="B26" s="41" t="s">
        <v>67</v>
      </c>
      <c r="C26" s="48">
        <f>VLOOKUP(D26,'Holdings Manager'!$C$3:$O$64,13,FALSE)</f>
        <v>41</v>
      </c>
      <c r="D26" s="56" t="s">
        <v>184</v>
      </c>
      <c r="E26" s="56" t="s">
        <v>380</v>
      </c>
      <c r="F26" s="50">
        <f>VLOOKUP(D26,'Holdings Manager'!$C$3:$E$64,3,FALSE)</f>
        <v>31384</v>
      </c>
      <c r="G26" s="50">
        <f>VLOOKUP(D26,Sheet1!$C$1:$E$56,3,FALSE)</f>
        <v>31384</v>
      </c>
      <c r="H26" s="42">
        <f t="shared" si="1"/>
        <v>0</v>
      </c>
      <c r="I26" s="50">
        <f>VLOOKUP(D26,'Holdings Manager'!$C$3:$J$64,8,FALSE)</f>
        <v>40.21</v>
      </c>
      <c r="J26" s="50">
        <f>VLOOKUP(D26,Sheet1!$C$1:$J$56,8,FALSE)</f>
        <v>40.21</v>
      </c>
      <c r="K26" s="43">
        <f t="shared" si="2"/>
        <v>0</v>
      </c>
      <c r="L26" s="50">
        <f>VLOOKUP(D26,'Holdings Manager'!$C$3:$H$64,6,FALSE)</f>
        <v>1303735.3600000001</v>
      </c>
      <c r="M26" s="50">
        <f>VLOOKUP(D26,Sheet1!$C$1:$H$56,6,FALSE)</f>
        <v>1307314.45</v>
      </c>
      <c r="N26" s="43">
        <f t="shared" si="3"/>
        <v>-3579.089999999851</v>
      </c>
      <c r="O26" s="50">
        <f>IFERROR(VLOOKUP(D26,'Accruals Manager'!$B$2:$C$33,2,FALSE),0)</f>
        <v>0</v>
      </c>
      <c r="P26" s="50">
        <v>0</v>
      </c>
      <c r="Q26" s="42">
        <f t="shared" si="0"/>
        <v>0</v>
      </c>
      <c r="R26" s="44" t="s">
        <v>47</v>
      </c>
      <c r="S26" s="44"/>
    </row>
    <row r="27" spans="1:19" x14ac:dyDescent="0.2">
      <c r="A27" s="47">
        <v>43890</v>
      </c>
      <c r="B27" s="41" t="s">
        <v>67</v>
      </c>
      <c r="C27" s="48">
        <f>VLOOKUP(D27,'Holdings Manager'!$C$3:$O$64,13,FALSE)</f>
        <v>43</v>
      </c>
      <c r="D27" s="56" t="s">
        <v>125</v>
      </c>
      <c r="E27" s="56" t="s">
        <v>124</v>
      </c>
      <c r="F27" s="50">
        <f>VLOOKUP(D27,'Holdings Manager'!$C$3:$E$64,3,FALSE)</f>
        <v>7083</v>
      </c>
      <c r="G27" s="50">
        <f>VLOOKUP(D27,Sheet1!$C$1:$E$56,3,FALSE)</f>
        <v>7083</v>
      </c>
      <c r="H27" s="42">
        <f t="shared" si="1"/>
        <v>0</v>
      </c>
      <c r="I27" s="50">
        <f>VLOOKUP(D27,'Holdings Manager'!$C$3:$J$64,8,FALSE)</f>
        <v>211.36</v>
      </c>
      <c r="J27" s="50">
        <f>VLOOKUP(D27,Sheet1!$C$1:$J$56,8,FALSE)</f>
        <v>211.36</v>
      </c>
      <c r="K27" s="43">
        <f t="shared" si="2"/>
        <v>0</v>
      </c>
      <c r="L27" s="50">
        <f>VLOOKUP(D27,'Holdings Manager'!$C$3:$H$64,6,FALSE)</f>
        <v>1497062.88</v>
      </c>
      <c r="M27" s="50">
        <f>VLOOKUP(D27,Sheet1!$C$1:$H$56,6,FALSE)</f>
        <v>1497062.88</v>
      </c>
      <c r="N27" s="43">
        <f t="shared" si="3"/>
        <v>0</v>
      </c>
      <c r="O27" s="50">
        <f>IFERROR(VLOOKUP(D27,'Accruals Manager'!$B$2:$C$33,2,FALSE),0)</f>
        <v>0</v>
      </c>
      <c r="P27" s="50">
        <v>0</v>
      </c>
      <c r="Q27" s="42">
        <f t="shared" si="0"/>
        <v>0</v>
      </c>
      <c r="R27" s="44"/>
      <c r="S27" s="44"/>
    </row>
    <row r="28" spans="1:19" x14ac:dyDescent="0.2">
      <c r="A28" s="47">
        <v>43890</v>
      </c>
      <c r="B28" s="41" t="s">
        <v>67</v>
      </c>
      <c r="C28" s="48">
        <f>VLOOKUP(D28,'Holdings Manager'!$C$3:$O$64,13,FALSE)</f>
        <v>41</v>
      </c>
      <c r="D28" s="56" t="s">
        <v>201</v>
      </c>
      <c r="E28" s="56" t="s">
        <v>381</v>
      </c>
      <c r="F28" s="50">
        <f>VLOOKUP(D28,'Holdings Manager'!$C$3:$E$64,3,FALSE)</f>
        <v>42992</v>
      </c>
      <c r="G28" s="50">
        <f>VLOOKUP(D28,Sheet1!$C$1:$E$56,3,FALSE)</f>
        <v>42992</v>
      </c>
      <c r="H28" s="42">
        <f t="shared" si="1"/>
        <v>0</v>
      </c>
      <c r="I28" s="50">
        <f>VLOOKUP(D28,'Holdings Manager'!$C$3:$J$64,8,FALSE)</f>
        <v>15.33</v>
      </c>
      <c r="J28" s="50">
        <f>VLOOKUP(D28,Sheet1!$C$1:$J$56,8,FALSE)</f>
        <v>15.33</v>
      </c>
      <c r="K28" s="43">
        <f t="shared" si="2"/>
        <v>0</v>
      </c>
      <c r="L28" s="50">
        <f>VLOOKUP(D28,'Holdings Manager'!$C$3:$H$64,6,FALSE)</f>
        <v>841827.2</v>
      </c>
      <c r="M28" s="50">
        <f>VLOOKUP(D28,Sheet1!$C$1:$H$56,6,FALSE)</f>
        <v>844924.36</v>
      </c>
      <c r="N28" s="43">
        <f t="shared" si="3"/>
        <v>-3097.1600000000326</v>
      </c>
      <c r="O28" s="50">
        <f>IFERROR(VLOOKUP(D28,'Accruals Manager'!$B$2:$C$33,2,FALSE),0)</f>
        <v>0</v>
      </c>
      <c r="P28" s="50">
        <v>0</v>
      </c>
      <c r="Q28" s="42">
        <f t="shared" si="0"/>
        <v>0</v>
      </c>
      <c r="R28" s="44" t="s">
        <v>47</v>
      </c>
      <c r="S28" s="44"/>
    </row>
    <row r="29" spans="1:19" x14ac:dyDescent="0.2">
      <c r="A29" s="47">
        <v>43890</v>
      </c>
      <c r="B29" s="41" t="s">
        <v>67</v>
      </c>
      <c r="C29" s="48">
        <f>VLOOKUP(D29,'Holdings Manager'!$C$3:$O$64,13,FALSE)</f>
        <v>41</v>
      </c>
      <c r="D29" s="56" t="s">
        <v>168</v>
      </c>
      <c r="E29" s="56" t="s">
        <v>382</v>
      </c>
      <c r="F29" s="50">
        <f>VLOOKUP(D29,'Holdings Manager'!$C$3:$E$64,3,FALSE)</f>
        <v>29538</v>
      </c>
      <c r="G29" s="50">
        <f>VLOOKUP(D29,Sheet1!$C$1:$E$56,3,FALSE)</f>
        <v>29538</v>
      </c>
      <c r="H29" s="42">
        <f t="shared" si="1"/>
        <v>0</v>
      </c>
      <c r="I29" s="50">
        <f>VLOOKUP(D29,'Holdings Manager'!$C$3:$J$64,8,FALSE)</f>
        <v>88.14</v>
      </c>
      <c r="J29" s="50">
        <f>VLOOKUP(D29,Sheet1!$C$1:$J$56,8,FALSE)</f>
        <v>88.14</v>
      </c>
      <c r="K29" s="43">
        <f t="shared" si="2"/>
        <v>0</v>
      </c>
      <c r="L29" s="50">
        <f>VLOOKUP(D29,'Holdings Manager'!$C$3:$H$64,6,FALSE)</f>
        <v>2859790.94</v>
      </c>
      <c r="M29" s="50">
        <f>VLOOKUP(D29,Sheet1!$C$1:$H$56,6,FALSE)</f>
        <v>2870335.95</v>
      </c>
      <c r="N29" s="43">
        <f t="shared" si="3"/>
        <v>-10545.010000000242</v>
      </c>
      <c r="O29" s="50">
        <f>IFERROR(VLOOKUP(D29,'Accruals Manager'!$B$2:$C$33,2,FALSE),0)</f>
        <v>0</v>
      </c>
      <c r="P29" s="50">
        <v>0</v>
      </c>
      <c r="Q29" s="42">
        <f t="shared" si="0"/>
        <v>0</v>
      </c>
      <c r="R29" s="44" t="s">
        <v>47</v>
      </c>
      <c r="S29" s="44"/>
    </row>
    <row r="30" spans="1:19" x14ac:dyDescent="0.2">
      <c r="A30" s="47">
        <v>43890</v>
      </c>
      <c r="B30" s="41" t="s">
        <v>67</v>
      </c>
      <c r="C30" s="48">
        <f>VLOOKUP(D30,'Holdings Manager'!$C$3:$O$64,13,FALSE)</f>
        <v>41</v>
      </c>
      <c r="D30" s="56" t="s">
        <v>109</v>
      </c>
      <c r="E30" s="56" t="s">
        <v>108</v>
      </c>
      <c r="F30" s="50">
        <f>VLOOKUP(D30,'Holdings Manager'!$C$3:$E$64,3,FALSE)</f>
        <v>45580</v>
      </c>
      <c r="G30" s="50">
        <f>VLOOKUP(D30,Sheet1!$C$1:$E$56,3,FALSE)</f>
        <v>45580</v>
      </c>
      <c r="H30" s="42">
        <f t="shared" si="1"/>
        <v>0</v>
      </c>
      <c r="I30" s="50">
        <f>VLOOKUP(D30,'Holdings Manager'!$C$3:$J$64,8,FALSE)</f>
        <v>52.08</v>
      </c>
      <c r="J30" s="50">
        <f>VLOOKUP(D30,Sheet1!$C$1:$J$56,8,FALSE)</f>
        <v>52.08</v>
      </c>
      <c r="K30" s="43">
        <f t="shared" si="2"/>
        <v>0</v>
      </c>
      <c r="L30" s="50">
        <f>VLOOKUP(D30,'Holdings Manager'!$C$3:$H$64,6,FALSE)</f>
        <v>2373806.4</v>
      </c>
      <c r="M30" s="50">
        <f>VLOOKUP(D30,Sheet1!$C$1:$H$56,6,FALSE)</f>
        <v>2373806.4</v>
      </c>
      <c r="N30" s="43">
        <f t="shared" si="3"/>
        <v>0</v>
      </c>
      <c r="O30" s="50">
        <f>IFERROR(VLOOKUP(D30,'Accruals Manager'!$B$2:$C$33,2,FALSE),0)</f>
        <v>0</v>
      </c>
      <c r="P30" s="50">
        <v>0</v>
      </c>
      <c r="Q30" s="42">
        <f t="shared" si="0"/>
        <v>0</v>
      </c>
      <c r="R30" s="44"/>
      <c r="S30" s="44"/>
    </row>
    <row r="31" spans="1:19" x14ac:dyDescent="0.2">
      <c r="A31" s="47">
        <v>43890</v>
      </c>
      <c r="B31" s="41" t="s">
        <v>67</v>
      </c>
      <c r="C31" s="48">
        <f>VLOOKUP(D31,'Holdings Manager'!$C$3:$O$64,13,FALSE)</f>
        <v>41</v>
      </c>
      <c r="D31" s="56" t="s">
        <v>146</v>
      </c>
      <c r="E31" s="56" t="s">
        <v>145</v>
      </c>
      <c r="F31" s="50">
        <f>VLOOKUP(D31,'Holdings Manager'!$C$3:$E$64,3,FALSE)</f>
        <v>34090</v>
      </c>
      <c r="G31" s="50">
        <f>VLOOKUP(D31,Sheet1!$C$1:$E$56,3,FALSE)</f>
        <v>34090</v>
      </c>
      <c r="H31" s="42">
        <f t="shared" si="1"/>
        <v>0</v>
      </c>
      <c r="I31" s="50">
        <f>VLOOKUP(D31,'Holdings Manager'!$C$3:$J$64,8,FALSE)</f>
        <v>38.96</v>
      </c>
      <c r="J31" s="50">
        <f>VLOOKUP(D31,Sheet1!$C$1:$J$56,8,FALSE)</f>
        <v>38.96</v>
      </c>
      <c r="K31" s="43">
        <f t="shared" si="2"/>
        <v>0</v>
      </c>
      <c r="L31" s="50">
        <f>VLOOKUP(D31,'Holdings Manager'!$C$3:$H$64,6,FALSE)</f>
        <v>1328146.3999999999</v>
      </c>
      <c r="M31" s="50">
        <f>VLOOKUP(D31,Sheet1!$C$1:$H$56,6,FALSE)</f>
        <v>1328146.3999999999</v>
      </c>
      <c r="N31" s="43">
        <f t="shared" si="3"/>
        <v>0</v>
      </c>
      <c r="O31" s="50">
        <f>IFERROR(VLOOKUP(D31,'Accruals Manager'!$B$2:$C$33,2,FALSE),0)</f>
        <v>0</v>
      </c>
      <c r="P31" s="50">
        <v>0</v>
      </c>
      <c r="Q31" s="42">
        <f t="shared" si="0"/>
        <v>0</v>
      </c>
      <c r="R31" s="44"/>
      <c r="S31" s="44"/>
    </row>
    <row r="32" spans="1:19" x14ac:dyDescent="0.2">
      <c r="A32" s="47">
        <v>43890</v>
      </c>
      <c r="B32" s="41" t="s">
        <v>67</v>
      </c>
      <c r="C32" s="48">
        <f>VLOOKUP(D32,'Holdings Manager'!$C$3:$O$64,13,FALSE)</f>
        <v>41</v>
      </c>
      <c r="D32" s="56" t="s">
        <v>197</v>
      </c>
      <c r="E32" s="56" t="s">
        <v>383</v>
      </c>
      <c r="F32" s="50">
        <f>VLOOKUP(D32,'Holdings Manager'!$C$3:$E$64,3,FALSE)</f>
        <v>27563</v>
      </c>
      <c r="G32" s="50">
        <f>VLOOKUP(D32,Sheet1!$C$1:$E$56,3,FALSE)</f>
        <v>27563</v>
      </c>
      <c r="H32" s="42">
        <f t="shared" si="1"/>
        <v>0</v>
      </c>
      <c r="I32" s="50">
        <f>VLOOKUP(D32,'Holdings Manager'!$C$3:$J$64,8,FALSE)</f>
        <v>75.760000000000005</v>
      </c>
      <c r="J32" s="50">
        <f>VLOOKUP(D32,Sheet1!$C$1:$J$56,8,FALSE)</f>
        <v>75.760000000000005</v>
      </c>
      <c r="K32" s="43">
        <f t="shared" si="2"/>
        <v>0</v>
      </c>
      <c r="L32" s="50">
        <f>VLOOKUP(D32,'Holdings Manager'!$C$3:$H$64,6,FALSE)</f>
        <v>2667224.69</v>
      </c>
      <c r="M32" s="50">
        <f>VLOOKUP(D32,Sheet1!$C$1:$H$56,6,FALSE)</f>
        <v>2677037.63</v>
      </c>
      <c r="N32" s="43">
        <f t="shared" si="3"/>
        <v>-9812.9399999999441</v>
      </c>
      <c r="O32" s="50">
        <f>IFERROR(VLOOKUP(D32,'Accruals Manager'!$B$2:$C$33,2,FALSE),0)</f>
        <v>0</v>
      </c>
      <c r="P32" s="50">
        <v>0</v>
      </c>
      <c r="Q32" s="42">
        <f t="shared" si="0"/>
        <v>0</v>
      </c>
      <c r="R32" s="44" t="s">
        <v>47</v>
      </c>
      <c r="S32" s="44"/>
    </row>
    <row r="33" spans="1:19" x14ac:dyDescent="0.2">
      <c r="A33" s="47">
        <v>43890</v>
      </c>
      <c r="B33" s="41" t="s">
        <v>67</v>
      </c>
      <c r="C33" s="48">
        <f>VLOOKUP(D33,'Holdings Manager'!$C$3:$O$64,13,FALSE)</f>
        <v>41</v>
      </c>
      <c r="D33" s="56" t="s">
        <v>194</v>
      </c>
      <c r="E33" s="56" t="s">
        <v>384</v>
      </c>
      <c r="F33" s="50">
        <f>VLOOKUP(D33,'Holdings Manager'!$C$3:$E$64,3,FALSE)</f>
        <v>55070</v>
      </c>
      <c r="G33" s="50">
        <f>VLOOKUP(D33,Sheet1!$C$1:$E$56,3,FALSE)</f>
        <v>55070</v>
      </c>
      <c r="H33" s="42">
        <f t="shared" si="1"/>
        <v>0</v>
      </c>
      <c r="I33" s="50">
        <f>VLOOKUP(D33,'Holdings Manager'!$C$3:$J$64,8,FALSE)</f>
        <v>18.7</v>
      </c>
      <c r="J33" s="50">
        <f>VLOOKUP(D33,Sheet1!$C$1:$J$56,8,FALSE)</f>
        <v>18.7</v>
      </c>
      <c r="K33" s="43">
        <f t="shared" si="2"/>
        <v>0</v>
      </c>
      <c r="L33" s="50">
        <f>VLOOKUP(D33,'Holdings Manager'!$C$3:$H$64,6,FALSE)</f>
        <v>1315375.76</v>
      </c>
      <c r="M33" s="50">
        <f>VLOOKUP(D33,Sheet1!$C$1:$H$56,6,FALSE)</f>
        <v>1320215.1399999999</v>
      </c>
      <c r="N33" s="43">
        <f t="shared" si="3"/>
        <v>-4839.3799999998882</v>
      </c>
      <c r="O33" s="50">
        <f>IFERROR(VLOOKUP(D33,'Accruals Manager'!$B$2:$C$33,2,FALSE),0)</f>
        <v>0</v>
      </c>
      <c r="P33" s="50">
        <v>0</v>
      </c>
      <c r="Q33" s="42">
        <f t="shared" si="0"/>
        <v>0</v>
      </c>
      <c r="R33" s="44" t="s">
        <v>47</v>
      </c>
      <c r="S33" s="44"/>
    </row>
    <row r="34" spans="1:19" x14ac:dyDescent="0.2">
      <c r="A34" s="47">
        <v>43890</v>
      </c>
      <c r="B34" s="41" t="s">
        <v>67</v>
      </c>
      <c r="C34" s="48">
        <f>VLOOKUP(D34,'Holdings Manager'!$C$3:$O$64,13,FALSE)</f>
        <v>41</v>
      </c>
      <c r="D34" s="56">
        <v>7333378</v>
      </c>
      <c r="E34" s="56">
        <v>733337901</v>
      </c>
      <c r="F34" s="50">
        <f>VLOOKUP(D34,'Holdings Manager'!$C$3:$E$64,3,FALSE)</f>
        <v>8487</v>
      </c>
      <c r="G34" s="50">
        <f>VLOOKUP(D34,Sheet1!$C$1:$E$56,3,FALSE)</f>
        <v>8487</v>
      </c>
      <c r="H34" s="42">
        <f t="shared" si="1"/>
        <v>0</v>
      </c>
      <c r="I34" s="50">
        <f>VLOOKUP(D34,'Holdings Manager'!$C$3:$J$64,8,FALSE)</f>
        <v>382.4</v>
      </c>
      <c r="J34" s="50">
        <f>VLOOKUP(D34,Sheet1!$C$1:$J$56,8,FALSE)</f>
        <v>382.4</v>
      </c>
      <c r="K34" s="43">
        <f t="shared" si="2"/>
        <v>0</v>
      </c>
      <c r="L34" s="50">
        <f>VLOOKUP(D34,'Holdings Manager'!$C$3:$H$64,6,FALSE)</f>
        <v>3352888.89</v>
      </c>
      <c r="M34" s="50">
        <f>VLOOKUP(D34,Sheet1!$C$1:$H$56,6,FALSE)</f>
        <v>3362093.44</v>
      </c>
      <c r="N34" s="43">
        <f t="shared" si="3"/>
        <v>-9204.5499999998137</v>
      </c>
      <c r="O34" s="50">
        <f>IFERROR(VLOOKUP(D34,'Accruals Manager'!$B$2:$C$33,2,FALSE),0)</f>
        <v>0</v>
      </c>
      <c r="P34" s="50">
        <v>0</v>
      </c>
      <c r="Q34" s="42">
        <f t="shared" si="0"/>
        <v>0</v>
      </c>
      <c r="R34" s="44" t="s">
        <v>47</v>
      </c>
      <c r="S34" s="44"/>
    </row>
    <row r="35" spans="1:19" x14ac:dyDescent="0.2">
      <c r="A35" s="47">
        <v>43890</v>
      </c>
      <c r="B35" s="41" t="s">
        <v>67</v>
      </c>
      <c r="C35" s="48">
        <f>VLOOKUP(D35,'Holdings Manager'!$C$3:$O$64,13,FALSE)</f>
        <v>41</v>
      </c>
      <c r="D35" s="56">
        <v>7124594</v>
      </c>
      <c r="E35" s="56">
        <v>712459908</v>
      </c>
      <c r="F35" s="50">
        <f>VLOOKUP(D35,'Holdings Manager'!$C$3:$E$64,3,FALSE)</f>
        <v>7989</v>
      </c>
      <c r="G35" s="50">
        <f>VLOOKUP(D35,Sheet1!$C$1:$E$56,3,FALSE)</f>
        <v>7989</v>
      </c>
      <c r="H35" s="42">
        <f t="shared" si="1"/>
        <v>0</v>
      </c>
      <c r="I35" s="50">
        <f>VLOOKUP(D35,'Holdings Manager'!$C$3:$J$64,8,FALSE)</f>
        <v>154.9</v>
      </c>
      <c r="J35" s="50">
        <f>VLOOKUP(D35,Sheet1!$C$1:$J$56,8,FALSE)</f>
        <v>154.9</v>
      </c>
      <c r="K35" s="43">
        <f t="shared" si="2"/>
        <v>0</v>
      </c>
      <c r="L35" s="50">
        <f>VLOOKUP(D35,'Holdings Manager'!$C$3:$H$64,6,FALSE)</f>
        <v>1278471.1000000001</v>
      </c>
      <c r="M35" s="50">
        <f>VLOOKUP(D35,Sheet1!$C$1:$H$56,6,FALSE)</f>
        <v>1281980.83</v>
      </c>
      <c r="N35" s="43">
        <f t="shared" si="3"/>
        <v>-3509.7299999999814</v>
      </c>
      <c r="O35" s="50">
        <f>IFERROR(VLOOKUP(D35,'Accruals Manager'!$B$2:$C$33,2,FALSE),0)</f>
        <v>0</v>
      </c>
      <c r="P35" s="50">
        <v>0</v>
      </c>
      <c r="Q35" s="42">
        <f t="shared" si="0"/>
        <v>0</v>
      </c>
      <c r="R35" s="44" t="s">
        <v>47</v>
      </c>
      <c r="S35" s="44"/>
    </row>
    <row r="36" spans="1:19" x14ac:dyDescent="0.2">
      <c r="A36" s="47">
        <v>43890</v>
      </c>
      <c r="B36" s="41" t="s">
        <v>67</v>
      </c>
      <c r="C36" s="48">
        <f>VLOOKUP(D36,'Holdings Manager'!$C$3:$O$64,13,FALSE)</f>
        <v>41</v>
      </c>
      <c r="D36" s="56">
        <v>6986041</v>
      </c>
      <c r="E36" s="56">
        <v>698604006</v>
      </c>
      <c r="F36" s="50">
        <f>VLOOKUP(D36,'Holdings Manager'!$C$3:$E$64,3,FALSE)</f>
        <v>24100</v>
      </c>
      <c r="G36" s="50">
        <f>VLOOKUP(D36,Sheet1!$C$1:$E$56,3,FALSE)</f>
        <v>24100</v>
      </c>
      <c r="H36" s="42">
        <f t="shared" si="1"/>
        <v>0</v>
      </c>
      <c r="I36" s="50">
        <f>VLOOKUP(D36,'Holdings Manager'!$C$3:$J$64,8,FALSE)</f>
        <v>3385</v>
      </c>
      <c r="J36" s="50">
        <f>VLOOKUP(D36,Sheet1!$C$1:$J$56,8,FALSE)</f>
        <v>3385</v>
      </c>
      <c r="K36" s="43">
        <f t="shared" si="2"/>
        <v>0</v>
      </c>
      <c r="L36" s="50">
        <f>VLOOKUP(D36,'Holdings Manager'!$C$3:$H$64,6,FALSE)</f>
        <v>756301.86</v>
      </c>
      <c r="M36" s="50">
        <f>VLOOKUP(D36,Sheet1!$C$1:$H$56,6,FALSE)</f>
        <v>754867.22</v>
      </c>
      <c r="N36" s="43">
        <f t="shared" si="3"/>
        <v>1434.640000000014</v>
      </c>
      <c r="O36" s="50">
        <f>IFERROR(VLOOKUP(D36,'Accruals Manager'!$B$2:$C$33,2,FALSE),0)</f>
        <v>5696.88</v>
      </c>
      <c r="P36" s="50">
        <v>5696.88</v>
      </c>
      <c r="Q36" s="42">
        <f t="shared" si="0"/>
        <v>0</v>
      </c>
      <c r="R36" s="44" t="s">
        <v>47</v>
      </c>
      <c r="S36" s="44"/>
    </row>
    <row r="37" spans="1:19" x14ac:dyDescent="0.2">
      <c r="A37" s="47">
        <v>43890</v>
      </c>
      <c r="B37" s="41" t="s">
        <v>67</v>
      </c>
      <c r="C37" s="48">
        <f>VLOOKUP(D37,'Holdings Manager'!$C$3:$O$64,13,FALSE)</f>
        <v>41</v>
      </c>
      <c r="D37" s="56">
        <v>6659428</v>
      </c>
      <c r="E37" s="56">
        <v>665942009</v>
      </c>
      <c r="F37" s="50">
        <f>VLOOKUP(D37,'Holdings Manager'!$C$3:$E$64,3,FALSE)</f>
        <v>15800</v>
      </c>
      <c r="G37" s="50">
        <f>VLOOKUP(D37,Sheet1!$C$1:$E$56,3,FALSE)</f>
        <v>15800</v>
      </c>
      <c r="H37" s="42">
        <f t="shared" si="1"/>
        <v>0</v>
      </c>
      <c r="I37" s="50">
        <f>VLOOKUP(D37,'Holdings Manager'!$C$3:$J$64,8,FALSE)</f>
        <v>5840</v>
      </c>
      <c r="J37" s="50">
        <f>VLOOKUP(D37,Sheet1!$C$1:$J$56,8,FALSE)</f>
        <v>5840</v>
      </c>
      <c r="K37" s="43">
        <f t="shared" si="2"/>
        <v>0</v>
      </c>
      <c r="L37" s="50">
        <f>VLOOKUP(D37,'Holdings Manager'!$C$3:$H$64,6,FALSE)</f>
        <v>855439.67</v>
      </c>
      <c r="M37" s="50">
        <f>VLOOKUP(D37,Sheet1!$C$1:$H$56,6,FALSE)</f>
        <v>853816.97</v>
      </c>
      <c r="N37" s="43">
        <f t="shared" si="3"/>
        <v>1622.7000000000698</v>
      </c>
      <c r="O37" s="50">
        <f>IFERROR(VLOOKUP(D37,'Accruals Manager'!$B$2:$C$33,2,FALSE),0)</f>
        <v>0</v>
      </c>
      <c r="P37" s="50">
        <v>0</v>
      </c>
      <c r="Q37" s="42">
        <f t="shared" si="0"/>
        <v>0</v>
      </c>
      <c r="R37" s="44" t="s">
        <v>47</v>
      </c>
      <c r="S37" s="44"/>
    </row>
    <row r="38" spans="1:19" x14ac:dyDescent="0.2">
      <c r="A38" s="47">
        <v>43890</v>
      </c>
      <c r="B38" s="41" t="s">
        <v>67</v>
      </c>
      <c r="C38" s="48">
        <f>VLOOKUP(D38,'Holdings Manager'!$C$3:$O$64,13,FALSE)</f>
        <v>41</v>
      </c>
      <c r="D38" s="56">
        <v>6640682</v>
      </c>
      <c r="E38" s="56">
        <v>664068004</v>
      </c>
      <c r="F38" s="50">
        <f>VLOOKUP(D38,'Holdings Manager'!$C$3:$E$64,3,FALSE)</f>
        <v>18300</v>
      </c>
      <c r="G38" s="50">
        <f>VLOOKUP(D38,Sheet1!$C$1:$E$56,3,FALSE)</f>
        <v>18300</v>
      </c>
      <c r="H38" s="42">
        <f t="shared" si="1"/>
        <v>0</v>
      </c>
      <c r="I38" s="50">
        <f>VLOOKUP(D38,'Holdings Manager'!$C$3:$J$64,8,FALSE)</f>
        <v>12780</v>
      </c>
      <c r="J38" s="50">
        <f>VLOOKUP(D38,Sheet1!$C$1:$J$56,8,FALSE)</f>
        <v>12780</v>
      </c>
      <c r="K38" s="43">
        <f t="shared" si="2"/>
        <v>0</v>
      </c>
      <c r="L38" s="50">
        <f>VLOOKUP(D38,'Holdings Manager'!$C$3:$H$64,6,FALSE)</f>
        <v>2168210.2599999998</v>
      </c>
      <c r="M38" s="50">
        <f>VLOOKUP(D38,Sheet1!$C$1:$H$56,6,FALSE)</f>
        <v>2164097.34</v>
      </c>
      <c r="N38" s="43">
        <f t="shared" si="3"/>
        <v>4112.9199999999255</v>
      </c>
      <c r="O38" s="50">
        <f>IFERROR(VLOOKUP(D38,'Accruals Manager'!$B$2:$C$33,2,FALSE),0)</f>
        <v>0</v>
      </c>
      <c r="P38" s="50">
        <v>0</v>
      </c>
      <c r="Q38" s="42">
        <f t="shared" si="0"/>
        <v>0</v>
      </c>
      <c r="R38" s="44" t="s">
        <v>47</v>
      </c>
      <c r="S38" s="44"/>
    </row>
    <row r="39" spans="1:19" x14ac:dyDescent="0.2">
      <c r="A39" s="47">
        <v>43890</v>
      </c>
      <c r="B39" s="41" t="s">
        <v>67</v>
      </c>
      <c r="C39" s="48">
        <f>VLOOKUP(D39,'Holdings Manager'!$C$3:$O$64,13,FALSE)</f>
        <v>41</v>
      </c>
      <c r="D39" s="56">
        <v>6555805</v>
      </c>
      <c r="E39" s="56">
        <v>655580009</v>
      </c>
      <c r="F39" s="50">
        <f>VLOOKUP(D39,'Holdings Manager'!$C$3:$E$64,3,FALSE)</f>
        <v>30900</v>
      </c>
      <c r="G39" s="50">
        <f>VLOOKUP(D39,Sheet1!$C$1:$E$56,3,FALSE)</f>
        <v>30900</v>
      </c>
      <c r="H39" s="42">
        <f t="shared" si="1"/>
        <v>0</v>
      </c>
      <c r="I39" s="50">
        <f>VLOOKUP(D39,'Holdings Manager'!$C$3:$J$64,8,FALSE)</f>
        <v>3735</v>
      </c>
      <c r="J39" s="50">
        <f>VLOOKUP(D39,Sheet1!$C$1:$J$56,8,FALSE)</f>
        <v>3735</v>
      </c>
      <c r="K39" s="43">
        <f t="shared" si="2"/>
        <v>0</v>
      </c>
      <c r="L39" s="50">
        <f>VLOOKUP(D39,'Holdings Manager'!$C$3:$H$64,6,FALSE)</f>
        <v>1069962.45</v>
      </c>
      <c r="M39" s="50">
        <f>VLOOKUP(D39,Sheet1!$C$1:$H$56,6,FALSE)</f>
        <v>1067932.82</v>
      </c>
      <c r="N39" s="43">
        <f t="shared" si="3"/>
        <v>2029.6299999998882</v>
      </c>
      <c r="O39" s="50">
        <f>IFERROR(VLOOKUP(D39,'Accruals Manager'!$B$2:$C$33,2,FALSE),0)</f>
        <v>0</v>
      </c>
      <c r="P39" s="50">
        <v>0</v>
      </c>
      <c r="Q39" s="42">
        <f t="shared" si="0"/>
        <v>0</v>
      </c>
      <c r="R39" s="44" t="s">
        <v>47</v>
      </c>
      <c r="S39" s="44"/>
    </row>
    <row r="40" spans="1:19" x14ac:dyDescent="0.2">
      <c r="A40" s="47">
        <v>43890</v>
      </c>
      <c r="B40" s="41" t="s">
        <v>67</v>
      </c>
      <c r="C40" s="48">
        <f>VLOOKUP(D40,'Holdings Manager'!$C$3:$O$64,13,FALSE)</f>
        <v>41</v>
      </c>
      <c r="D40" s="56">
        <v>6356406</v>
      </c>
      <c r="E40" s="56">
        <v>635640006</v>
      </c>
      <c r="F40" s="50">
        <f>VLOOKUP(D40,'Holdings Manager'!$C$3:$E$64,3,FALSE)</f>
        <v>25300</v>
      </c>
      <c r="G40" s="50">
        <f>VLOOKUP(D40,Sheet1!$C$1:$E$56,3,FALSE)</f>
        <v>25300</v>
      </c>
      <c r="H40" s="42">
        <f t="shared" si="1"/>
        <v>0</v>
      </c>
      <c r="I40" s="50">
        <f>VLOOKUP(D40,'Holdings Manager'!$C$3:$J$64,8,FALSE)</f>
        <v>2619.5</v>
      </c>
      <c r="J40" s="50">
        <f>VLOOKUP(D40,Sheet1!$C$1:$J$56,8,FALSE)</f>
        <v>2619.5</v>
      </c>
      <c r="K40" s="43">
        <f t="shared" si="2"/>
        <v>0</v>
      </c>
      <c r="L40" s="50">
        <f>VLOOKUP(D40,'Holdings Manager'!$C$3:$H$64,6,FALSE)</f>
        <v>614410.14</v>
      </c>
      <c r="M40" s="50">
        <f>VLOOKUP(D40,Sheet1!$C$1:$H$56,6,FALSE)</f>
        <v>613244.66</v>
      </c>
      <c r="N40" s="43">
        <f t="shared" si="3"/>
        <v>1165.4799999999814</v>
      </c>
      <c r="O40" s="50">
        <f>IFERROR(VLOOKUP(D40,'Accruals Manager'!$B$2:$C$33,2,FALSE),0)</f>
        <v>0</v>
      </c>
      <c r="P40" s="50">
        <v>0</v>
      </c>
      <c r="Q40" s="42">
        <f t="shared" si="0"/>
        <v>0</v>
      </c>
      <c r="R40" s="44" t="s">
        <v>47</v>
      </c>
      <c r="S40" s="44"/>
    </row>
    <row r="41" spans="1:19" x14ac:dyDescent="0.2">
      <c r="A41" s="47">
        <v>43890</v>
      </c>
      <c r="B41" s="41" t="s">
        <v>67</v>
      </c>
      <c r="C41" s="48">
        <f>VLOOKUP(D41,'Holdings Manager'!$C$3:$O$64,13,FALSE)</f>
        <v>41</v>
      </c>
      <c r="D41" s="56">
        <v>6269861</v>
      </c>
      <c r="E41" s="56">
        <v>626986905</v>
      </c>
      <c r="F41" s="50">
        <f>VLOOKUP(D41,'Holdings Manager'!$C$3:$E$64,3,FALSE)</f>
        <v>66000</v>
      </c>
      <c r="G41" s="50">
        <f>VLOOKUP(D41,Sheet1!$C$1:$E$56,3,FALSE)</f>
        <v>66000</v>
      </c>
      <c r="H41" s="42">
        <f t="shared" si="1"/>
        <v>0</v>
      </c>
      <c r="I41" s="50">
        <f>VLOOKUP(D41,'Holdings Manager'!$C$3:$J$64,8,FALSE)</f>
        <v>1788</v>
      </c>
      <c r="J41" s="50">
        <f>VLOOKUP(D41,Sheet1!$C$1:$J$56,8,FALSE)</f>
        <v>1788</v>
      </c>
      <c r="K41" s="43">
        <f t="shared" si="2"/>
        <v>0</v>
      </c>
      <c r="L41" s="50">
        <f>VLOOKUP(D41,'Holdings Manager'!$C$3:$H$64,6,FALSE)</f>
        <v>1094034.21</v>
      </c>
      <c r="M41" s="50">
        <f>VLOOKUP(D41,Sheet1!$C$1:$H$56,6,FALSE)</f>
        <v>1091958.92</v>
      </c>
      <c r="N41" s="43">
        <f t="shared" si="3"/>
        <v>2075.2900000000373</v>
      </c>
      <c r="O41" s="50">
        <f>IFERROR(VLOOKUP(D41,'Accruals Manager'!$B$2:$C$33,2,FALSE),0)</f>
        <v>1806.82</v>
      </c>
      <c r="P41" s="50">
        <v>1806.82</v>
      </c>
      <c r="Q41" s="42">
        <f t="shared" si="0"/>
        <v>0</v>
      </c>
      <c r="R41" s="44" t="s">
        <v>47</v>
      </c>
      <c r="S41" s="44"/>
    </row>
    <row r="42" spans="1:19" x14ac:dyDescent="0.2">
      <c r="A42" s="47">
        <v>43890</v>
      </c>
      <c r="B42" s="41" t="s">
        <v>67</v>
      </c>
      <c r="C42" s="48">
        <f>VLOOKUP(D42,'Holdings Manager'!$C$3:$O$64,13,FALSE)</f>
        <v>41</v>
      </c>
      <c r="D42" s="56">
        <v>6229597</v>
      </c>
      <c r="E42" s="56">
        <v>622959906</v>
      </c>
      <c r="F42" s="50">
        <f>VLOOKUP(D42,'Holdings Manager'!$C$3:$E$64,3,FALSE)</f>
        <v>294491</v>
      </c>
      <c r="G42" s="50">
        <f>VLOOKUP(D42,Sheet1!$C$1:$E$56,3,FALSE)</f>
        <v>294491</v>
      </c>
      <c r="H42" s="42">
        <f t="shared" si="1"/>
        <v>0</v>
      </c>
      <c r="I42" s="50">
        <f>VLOOKUP(D42,'Holdings Manager'!$C$3:$J$64,8,FALSE)</f>
        <v>903</v>
      </c>
      <c r="J42" s="50">
        <f>VLOOKUP(D42,Sheet1!$C$1:$J$56,8,FALSE)</f>
        <v>903</v>
      </c>
      <c r="K42" s="43">
        <f t="shared" si="2"/>
        <v>0</v>
      </c>
      <c r="L42" s="50">
        <f>VLOOKUP(D42,'Holdings Manager'!$C$3:$H$64,6,FALSE)</f>
        <v>2465353.66</v>
      </c>
      <c r="M42" s="50">
        <f>VLOOKUP(D42,Sheet1!$C$1:$H$56,6,FALSE)</f>
        <v>2460677.09</v>
      </c>
      <c r="N42" s="43">
        <f t="shared" si="3"/>
        <v>4676.570000000298</v>
      </c>
      <c r="O42" s="50">
        <f>IFERROR(VLOOKUP(D42,'Accruals Manager'!$B$2:$C$33,2,FALSE),0)</f>
        <v>12092.98</v>
      </c>
      <c r="P42" s="50">
        <v>12092.98</v>
      </c>
      <c r="Q42" s="42">
        <f t="shared" si="0"/>
        <v>0</v>
      </c>
      <c r="R42" s="44" t="s">
        <v>47</v>
      </c>
      <c r="S42" s="44"/>
    </row>
    <row r="43" spans="1:19" x14ac:dyDescent="0.2">
      <c r="A43" s="47">
        <v>43890</v>
      </c>
      <c r="B43" s="41" t="s">
        <v>67</v>
      </c>
      <c r="C43" s="48">
        <f>VLOOKUP(D43,'Holdings Manager'!$C$3:$O$64,13,FALSE)</f>
        <v>41</v>
      </c>
      <c r="D43" s="56">
        <v>6054603</v>
      </c>
      <c r="E43" s="56">
        <v>605460005</v>
      </c>
      <c r="F43" s="50">
        <f>VLOOKUP(D43,'Holdings Manager'!$C$3:$E$64,3,FALSE)</f>
        <v>118200</v>
      </c>
      <c r="G43" s="50">
        <f>VLOOKUP(D43,Sheet1!$C$1:$E$56,3,FALSE)</f>
        <v>118200</v>
      </c>
      <c r="H43" s="42">
        <f t="shared" si="1"/>
        <v>0</v>
      </c>
      <c r="I43" s="50">
        <f>VLOOKUP(D43,'Holdings Manager'!$C$3:$J$64,8,FALSE)</f>
        <v>900.7</v>
      </c>
      <c r="J43" s="50">
        <f>VLOOKUP(D43,Sheet1!$C$1:$J$56,8,FALSE)</f>
        <v>900.7</v>
      </c>
      <c r="K43" s="43">
        <f t="shared" si="2"/>
        <v>0</v>
      </c>
      <c r="L43" s="50">
        <f>VLOOKUP(D43,'Holdings Manager'!$C$3:$H$64,6,FALSE)</f>
        <v>986999.86</v>
      </c>
      <c r="M43" s="50">
        <f>VLOOKUP(D43,Sheet1!$C$1:$H$56,6,FALSE)</f>
        <v>985127.6</v>
      </c>
      <c r="N43" s="43">
        <f t="shared" si="3"/>
        <v>1872.2600000000093</v>
      </c>
      <c r="O43" s="50">
        <f>IFERROR(VLOOKUP(D43,'Accruals Manager'!$B$2:$C$33,2,FALSE),0)</f>
        <v>0</v>
      </c>
      <c r="P43" s="50">
        <v>0</v>
      </c>
      <c r="Q43" s="42">
        <f t="shared" si="0"/>
        <v>0</v>
      </c>
      <c r="R43" s="44" t="s">
        <v>47</v>
      </c>
      <c r="S43" s="44"/>
    </row>
    <row r="44" spans="1:19" x14ac:dyDescent="0.2">
      <c r="A44" s="47">
        <v>43890</v>
      </c>
      <c r="B44" s="41" t="s">
        <v>67</v>
      </c>
      <c r="C44" s="48">
        <f>VLOOKUP(D44,'Holdings Manager'!$C$3:$O$64,13,FALSE)</f>
        <v>41</v>
      </c>
      <c r="D44" s="56">
        <v>6021500</v>
      </c>
      <c r="E44" s="56">
        <v>602150005</v>
      </c>
      <c r="F44" s="50">
        <f>VLOOKUP(D44,'Holdings Manager'!$C$3:$E$64,3,FALSE)</f>
        <v>44000</v>
      </c>
      <c r="G44" s="50">
        <f>VLOOKUP(D44,Sheet1!$C$1:$E$56,3,FALSE)</f>
        <v>44000</v>
      </c>
      <c r="H44" s="42">
        <f t="shared" si="1"/>
        <v>0</v>
      </c>
      <c r="I44" s="50">
        <f>VLOOKUP(D44,'Holdings Manager'!$C$3:$J$64,8,FALSE)</f>
        <v>1659</v>
      </c>
      <c r="J44" s="50">
        <f>VLOOKUP(D44,Sheet1!$C$1:$J$56,8,FALSE)</f>
        <v>1659</v>
      </c>
      <c r="K44" s="43">
        <f t="shared" si="2"/>
        <v>0</v>
      </c>
      <c r="L44" s="50">
        <f>VLOOKUP(D44,'Holdings Manager'!$C$3:$H$64,6,FALSE)</f>
        <v>676734.81</v>
      </c>
      <c r="M44" s="50">
        <f>VLOOKUP(D44,Sheet1!$C$1:$H$56,6,FALSE)</f>
        <v>675451.1</v>
      </c>
      <c r="N44" s="43">
        <f t="shared" si="3"/>
        <v>1283.7100000000792</v>
      </c>
      <c r="O44" s="50">
        <f>IFERROR(VLOOKUP(D44,'Accruals Manager'!$B$2:$C$33,2,FALSE),0)</f>
        <v>0</v>
      </c>
      <c r="P44" s="50">
        <v>0</v>
      </c>
      <c r="Q44" s="42">
        <f t="shared" si="0"/>
        <v>0</v>
      </c>
      <c r="R44" s="44" t="s">
        <v>47</v>
      </c>
      <c r="S44" s="44"/>
    </row>
    <row r="45" spans="1:19" x14ac:dyDescent="0.2">
      <c r="A45" s="47">
        <v>43890</v>
      </c>
      <c r="B45" s="41" t="s">
        <v>67</v>
      </c>
      <c r="C45" s="48">
        <f>VLOOKUP(D45,'Holdings Manager'!$C$3:$O$64,13,FALSE)</f>
        <v>41</v>
      </c>
      <c r="D45" s="56">
        <v>5999330</v>
      </c>
      <c r="E45" s="56">
        <v>599933900</v>
      </c>
      <c r="F45" s="50">
        <f>VLOOKUP(D45,'Holdings Manager'!$C$3:$E$64,3,FALSE)</f>
        <v>9594</v>
      </c>
      <c r="G45" s="50">
        <f>VLOOKUP(D45,Sheet1!$C$1:$E$56,3,FALSE)</f>
        <v>9594</v>
      </c>
      <c r="H45" s="42">
        <f t="shared" si="1"/>
        <v>0</v>
      </c>
      <c r="I45" s="50">
        <f>VLOOKUP(D45,'Holdings Manager'!$C$3:$J$64,8,FALSE)</f>
        <v>219.8</v>
      </c>
      <c r="J45" s="50">
        <f>VLOOKUP(D45,Sheet1!$C$1:$J$56,8,FALSE)</f>
        <v>219.8</v>
      </c>
      <c r="K45" s="43">
        <f t="shared" si="2"/>
        <v>0</v>
      </c>
      <c r="L45" s="50">
        <f>VLOOKUP(D45,'Holdings Manager'!$C$3:$H$64,6,FALSE)</f>
        <v>2316368</v>
      </c>
      <c r="M45" s="50">
        <f>VLOOKUP(D45,Sheet1!$C$1:$H$56,6,FALSE)</f>
        <v>2324909.2200000002</v>
      </c>
      <c r="N45" s="43">
        <f t="shared" si="3"/>
        <v>-8541.2200000002049</v>
      </c>
      <c r="O45" s="50">
        <f>IFERROR(VLOOKUP(D45,'Accruals Manager'!$B$2:$C$33,2,FALSE),0)</f>
        <v>0</v>
      </c>
      <c r="P45" s="50">
        <v>0</v>
      </c>
      <c r="Q45" s="42">
        <f t="shared" si="0"/>
        <v>0</v>
      </c>
      <c r="R45" s="44" t="s">
        <v>47</v>
      </c>
      <c r="S45" s="44"/>
    </row>
    <row r="46" spans="1:19" x14ac:dyDescent="0.2">
      <c r="A46" s="47">
        <v>43890</v>
      </c>
      <c r="B46" s="41" t="s">
        <v>67</v>
      </c>
      <c r="C46" s="48">
        <f>VLOOKUP(D46,'Holdings Manager'!$C$3:$O$64,13,FALSE)</f>
        <v>41</v>
      </c>
      <c r="D46" s="56">
        <v>5889505</v>
      </c>
      <c r="E46" s="56">
        <v>588950907</v>
      </c>
      <c r="F46" s="50">
        <f>VLOOKUP(D46,'Holdings Manager'!$C$3:$E$64,3,FALSE)</f>
        <v>105988</v>
      </c>
      <c r="G46" s="50">
        <f>VLOOKUP(D46,Sheet1!$C$1:$E$56,3,FALSE)</f>
        <v>105988</v>
      </c>
      <c r="H46" s="42">
        <f t="shared" si="1"/>
        <v>0</v>
      </c>
      <c r="I46" s="50">
        <f>VLOOKUP(D46,'Holdings Manager'!$C$3:$J$64,8,FALSE)</f>
        <v>18.794</v>
      </c>
      <c r="J46" s="50">
        <f>VLOOKUP(D46,Sheet1!$C$1:$J$56,8,FALSE)</f>
        <v>18.79</v>
      </c>
      <c r="K46" s="43">
        <f t="shared" si="2"/>
        <v>4.0000000000013358E-3</v>
      </c>
      <c r="L46" s="50">
        <f>VLOOKUP(D46,'Holdings Manager'!$C$3:$H$64,6,FALSE)</f>
        <v>2188044.11</v>
      </c>
      <c r="M46" s="50">
        <f>VLOOKUP(D46,Sheet1!$C$1:$H$56,6,FALSE)</f>
        <v>2196112.17</v>
      </c>
      <c r="N46" s="43">
        <f t="shared" si="3"/>
        <v>-8068.0600000000559</v>
      </c>
      <c r="O46" s="50">
        <f>IFERROR(VLOOKUP(D46,'Accruals Manager'!$B$2:$C$33,2,FALSE),0)</f>
        <v>0</v>
      </c>
      <c r="P46" s="50">
        <v>0</v>
      </c>
      <c r="Q46" s="42">
        <f t="shared" si="0"/>
        <v>0</v>
      </c>
      <c r="R46" s="44" t="s">
        <v>47</v>
      </c>
      <c r="S46" s="44"/>
    </row>
    <row r="47" spans="1:19" x14ac:dyDescent="0.2">
      <c r="A47" s="47">
        <v>43890</v>
      </c>
      <c r="B47" s="41" t="s">
        <v>67</v>
      </c>
      <c r="C47" s="48">
        <f>VLOOKUP(D47,'Holdings Manager'!$C$3:$O$64,13,FALSE)</f>
        <v>41</v>
      </c>
      <c r="D47" s="56">
        <v>5330047</v>
      </c>
      <c r="E47" s="56">
        <v>533004909</v>
      </c>
      <c r="F47" s="50">
        <f>VLOOKUP(D47,'Holdings Manager'!$C$3:$E$64,3,FALSE)</f>
        <v>15763</v>
      </c>
      <c r="G47" s="50">
        <f>VLOOKUP(D47,Sheet1!$C$1:$E$56,3,FALSE)</f>
        <v>15763</v>
      </c>
      <c r="H47" s="42">
        <f t="shared" si="1"/>
        <v>0</v>
      </c>
      <c r="I47" s="50">
        <f>VLOOKUP(D47,'Holdings Manager'!$C$3:$J$64,8,FALSE)</f>
        <v>142</v>
      </c>
      <c r="J47" s="50">
        <f>VLOOKUP(D47,Sheet1!$C$1:$J$56,8,FALSE)</f>
        <v>142</v>
      </c>
      <c r="K47" s="43">
        <f t="shared" si="2"/>
        <v>0</v>
      </c>
      <c r="L47" s="50">
        <f>VLOOKUP(D47,'Holdings Manager'!$C$3:$H$64,6,FALSE)</f>
        <v>2458710.38</v>
      </c>
      <c r="M47" s="50">
        <f>VLOOKUP(D47,Sheet1!$C$1:$H$56,6,FALSE)</f>
        <v>2467776.46</v>
      </c>
      <c r="N47" s="43">
        <f t="shared" si="3"/>
        <v>-9066.0800000000745</v>
      </c>
      <c r="O47" s="50">
        <f>IFERROR(VLOOKUP(D47,'Accruals Manager'!$B$2:$C$33,2,FALSE),0)</f>
        <v>0</v>
      </c>
      <c r="P47" s="50">
        <v>0</v>
      </c>
      <c r="Q47" s="42">
        <f t="shared" si="0"/>
        <v>0</v>
      </c>
      <c r="R47" s="44" t="s">
        <v>47</v>
      </c>
      <c r="S47" s="44"/>
    </row>
    <row r="48" spans="1:19" x14ac:dyDescent="0.2">
      <c r="A48" s="47">
        <v>43890</v>
      </c>
      <c r="B48" s="41" t="s">
        <v>67</v>
      </c>
      <c r="C48" s="48">
        <f>VLOOKUP(D48,'Holdings Manager'!$C$3:$O$64,13,FALSE)</f>
        <v>41</v>
      </c>
      <c r="D48" s="56">
        <v>4741844</v>
      </c>
      <c r="E48" s="56">
        <v>474184900</v>
      </c>
      <c r="F48" s="50">
        <f>VLOOKUP(D48,'Holdings Manager'!$C$3:$E$64,3,FALSE)</f>
        <v>13484</v>
      </c>
      <c r="G48" s="50">
        <f>VLOOKUP(D48,Sheet1!$C$1:$E$56,3,FALSE)</f>
        <v>13484</v>
      </c>
      <c r="H48" s="42">
        <f t="shared" si="1"/>
        <v>0</v>
      </c>
      <c r="I48" s="50">
        <f>VLOOKUP(D48,'Holdings Manager'!$C$3:$J$64,8,FALSE)</f>
        <v>109.05</v>
      </c>
      <c r="J48" s="50">
        <f>VLOOKUP(D48,Sheet1!$C$1:$J$56,8,FALSE)</f>
        <v>109.05</v>
      </c>
      <c r="K48" s="43">
        <f t="shared" si="2"/>
        <v>0</v>
      </c>
      <c r="L48" s="50">
        <f>VLOOKUP(D48,'Holdings Manager'!$C$3:$H$64,6,FALSE)</f>
        <v>1615193.54</v>
      </c>
      <c r="M48" s="50">
        <f>VLOOKUP(D48,Sheet1!$C$1:$H$56,6,FALSE)</f>
        <v>1621149.3</v>
      </c>
      <c r="N48" s="43">
        <f t="shared" si="3"/>
        <v>-5955.7600000000093</v>
      </c>
      <c r="O48" s="50">
        <f>IFERROR(VLOOKUP(D48,'Accruals Manager'!$B$2:$C$33,2,FALSE),0)</f>
        <v>0</v>
      </c>
      <c r="P48" s="50">
        <v>0</v>
      </c>
      <c r="Q48" s="42">
        <f t="shared" si="0"/>
        <v>0</v>
      </c>
      <c r="R48" s="44" t="s">
        <v>47</v>
      </c>
      <c r="S48" s="44"/>
    </row>
    <row r="49" spans="1:19" x14ac:dyDescent="0.2">
      <c r="A49" s="47">
        <v>43890</v>
      </c>
      <c r="B49" s="41" t="s">
        <v>67</v>
      </c>
      <c r="C49" s="48">
        <f>VLOOKUP(D49,'Holdings Manager'!$C$3:$O$64,13,FALSE)</f>
        <v>41</v>
      </c>
      <c r="D49" s="56">
        <v>4031879</v>
      </c>
      <c r="E49" s="56">
        <v>403187909</v>
      </c>
      <c r="F49" s="50">
        <f>VLOOKUP(D49,'Holdings Manager'!$C$3:$E$64,3,FALSE)</f>
        <v>58820</v>
      </c>
      <c r="G49" s="50">
        <f>VLOOKUP(D49,Sheet1!$C$1:$E$56,3,FALSE)</f>
        <v>58820</v>
      </c>
      <c r="H49" s="42">
        <f t="shared" si="1"/>
        <v>0</v>
      </c>
      <c r="I49" s="50">
        <f>VLOOKUP(D49,'Holdings Manager'!$C$3:$J$64,8,FALSE)</f>
        <v>25.93</v>
      </c>
      <c r="J49" s="50">
        <f>VLOOKUP(D49,Sheet1!$C$1:$J$56,8,FALSE)</f>
        <v>25.93</v>
      </c>
      <c r="K49" s="43">
        <f t="shared" si="2"/>
        <v>0</v>
      </c>
      <c r="L49" s="50">
        <f>VLOOKUP(D49,'Holdings Manager'!$C$3:$H$64,6,FALSE)</f>
        <v>1675358.26</v>
      </c>
      <c r="M49" s="50">
        <f>VLOOKUP(D49,Sheet1!$C$1:$H$56,6,FALSE)</f>
        <v>1681535.87</v>
      </c>
      <c r="N49" s="43">
        <f t="shared" si="3"/>
        <v>-6177.6100000001024</v>
      </c>
      <c r="O49" s="50">
        <f>IFERROR(VLOOKUP(D49,'Accruals Manager'!$B$2:$C$33,2,FALSE),0)</f>
        <v>0</v>
      </c>
      <c r="P49" s="50">
        <v>0</v>
      </c>
      <c r="Q49" s="42">
        <f t="shared" si="0"/>
        <v>0</v>
      </c>
      <c r="R49" s="44" t="s">
        <v>47</v>
      </c>
      <c r="S49" s="44"/>
    </row>
    <row r="50" spans="1:19" x14ac:dyDescent="0.2">
      <c r="A50" s="47">
        <v>43890</v>
      </c>
      <c r="B50" s="41" t="s">
        <v>67</v>
      </c>
      <c r="C50" s="48">
        <f>VLOOKUP(D50,'Holdings Manager'!$C$3:$O$64,13,FALSE)</f>
        <v>43</v>
      </c>
      <c r="D50" s="56">
        <v>2821481</v>
      </c>
      <c r="E50" s="56">
        <v>835699307</v>
      </c>
      <c r="F50" s="50">
        <f>VLOOKUP(D50,'Holdings Manager'!$C$3:$E$64,3,FALSE)</f>
        <v>53325</v>
      </c>
      <c r="G50" s="50">
        <f>VLOOKUP(D50,Sheet1!$C$1:$E$56,3,FALSE)</f>
        <v>53325</v>
      </c>
      <c r="H50" s="42">
        <f t="shared" si="1"/>
        <v>0</v>
      </c>
      <c r="I50" s="50">
        <f>VLOOKUP(D50,'Holdings Manager'!$C$3:$J$64,8,FALSE)</f>
        <v>62.2</v>
      </c>
      <c r="J50" s="50">
        <f>VLOOKUP(D50,Sheet1!$C$1:$J$56,8,FALSE)</f>
        <v>62.2</v>
      </c>
      <c r="K50" s="43">
        <f t="shared" si="2"/>
        <v>0</v>
      </c>
      <c r="L50" s="50">
        <f>VLOOKUP(D50,'Holdings Manager'!$C$3:$H$64,6,FALSE)</f>
        <v>3316815</v>
      </c>
      <c r="M50" s="50">
        <f>VLOOKUP(D50,Sheet1!$C$1:$H$56,6,FALSE)</f>
        <v>3316815</v>
      </c>
      <c r="N50" s="43">
        <f t="shared" si="3"/>
        <v>0</v>
      </c>
      <c r="O50" s="50">
        <f>IFERROR(VLOOKUP(D50,'Accruals Manager'!$B$2:$C$33,2,FALSE),0)</f>
        <v>0</v>
      </c>
      <c r="P50" s="50">
        <v>0</v>
      </c>
      <c r="Q50" s="42">
        <f t="shared" si="0"/>
        <v>0</v>
      </c>
      <c r="R50" s="44"/>
      <c r="S50" s="44"/>
    </row>
    <row r="51" spans="1:19" x14ac:dyDescent="0.2">
      <c r="A51" s="47">
        <v>43890</v>
      </c>
      <c r="B51" s="41" t="s">
        <v>67</v>
      </c>
      <c r="C51" s="48">
        <f>VLOOKUP(D51,'Holdings Manager'!$C$3:$O$64,13,FALSE)</f>
        <v>43</v>
      </c>
      <c r="D51" s="56">
        <v>2775135</v>
      </c>
      <c r="E51" s="56">
        <v>803054204</v>
      </c>
      <c r="F51" s="50">
        <f>VLOOKUP(D51,'Holdings Manager'!$C$3:$E$64,3,FALSE)</f>
        <v>11024</v>
      </c>
      <c r="G51" s="50">
        <f>VLOOKUP(D51,Sheet1!$C$1:$E$56,3,FALSE)</f>
        <v>11024</v>
      </c>
      <c r="H51" s="42">
        <f t="shared" si="1"/>
        <v>0</v>
      </c>
      <c r="I51" s="50">
        <f>VLOOKUP(D51,'Holdings Manager'!$C$3:$J$64,8,FALSE)</f>
        <v>123.57</v>
      </c>
      <c r="J51" s="50">
        <f>VLOOKUP(D51,Sheet1!$C$1:$J$56,8,FALSE)</f>
        <v>123.57</v>
      </c>
      <c r="K51" s="43">
        <f t="shared" si="2"/>
        <v>0</v>
      </c>
      <c r="L51" s="50">
        <f>VLOOKUP(D51,'Holdings Manager'!$C$3:$H$64,6,FALSE)</f>
        <v>1362235.68</v>
      </c>
      <c r="M51" s="50">
        <f>VLOOKUP(D51,Sheet1!$C$1:$H$56,6,FALSE)</f>
        <v>1362235.68</v>
      </c>
      <c r="N51" s="43">
        <f t="shared" si="3"/>
        <v>0</v>
      </c>
      <c r="O51" s="50">
        <f>IFERROR(VLOOKUP(D51,'Accruals Manager'!$B$2:$C$33,2,FALSE),0)</f>
        <v>0</v>
      </c>
      <c r="P51" s="50">
        <v>0</v>
      </c>
      <c r="Q51" s="42">
        <f t="shared" si="0"/>
        <v>0</v>
      </c>
      <c r="R51" s="44"/>
      <c r="S51" s="44"/>
    </row>
    <row r="52" spans="1:19" x14ac:dyDescent="0.2">
      <c r="A52" s="47">
        <v>43890</v>
      </c>
      <c r="B52" s="41" t="s">
        <v>67</v>
      </c>
      <c r="C52" s="48">
        <f>VLOOKUP(D52,'Holdings Manager'!$C$3:$O$64,13,FALSE)</f>
        <v>41</v>
      </c>
      <c r="D52" s="56">
        <v>2655657</v>
      </c>
      <c r="E52" s="56">
        <v>683715106</v>
      </c>
      <c r="F52" s="50">
        <f>VLOOKUP(D52,'Holdings Manager'!$C$3:$E$64,3,FALSE)</f>
        <v>41898</v>
      </c>
      <c r="G52" s="50">
        <f>VLOOKUP(D52,Sheet1!$C$1:$E$56,3,FALSE)</f>
        <v>41898</v>
      </c>
      <c r="H52" s="42">
        <f t="shared" si="1"/>
        <v>0</v>
      </c>
      <c r="I52" s="50">
        <f>VLOOKUP(D52,'Holdings Manager'!$C$3:$J$64,8,FALSE)</f>
        <v>41.92</v>
      </c>
      <c r="J52" s="50">
        <f>VLOOKUP(D52,Sheet1!$C$1:$J$56,8,FALSE)</f>
        <v>41.92</v>
      </c>
      <c r="K52" s="43">
        <f t="shared" si="2"/>
        <v>0</v>
      </c>
      <c r="L52" s="50">
        <f>VLOOKUP(D52,'Holdings Manager'!$C$3:$H$64,6,FALSE)</f>
        <v>1756364.16</v>
      </c>
      <c r="M52" s="50">
        <f>VLOOKUP(D52,Sheet1!$C$1:$H$56,6,FALSE)</f>
        <v>1756364.16</v>
      </c>
      <c r="N52" s="43">
        <f t="shared" si="3"/>
        <v>0</v>
      </c>
      <c r="O52" s="50">
        <f>IFERROR(VLOOKUP(D52,'Accruals Manager'!$B$2:$C$33,2,FALSE),0)</f>
        <v>7315.39</v>
      </c>
      <c r="P52" s="50">
        <v>7315.39</v>
      </c>
      <c r="Q52" s="42">
        <f t="shared" si="0"/>
        <v>0</v>
      </c>
      <c r="R52" s="44"/>
      <c r="S52" s="44"/>
    </row>
    <row r="53" spans="1:19" x14ac:dyDescent="0.2">
      <c r="A53" s="47">
        <v>43890</v>
      </c>
      <c r="B53" s="41" t="s">
        <v>67</v>
      </c>
      <c r="C53" s="48">
        <f>VLOOKUP(D53,'Holdings Manager'!$C$3:$O$64,13,FALSE)</f>
        <v>43</v>
      </c>
      <c r="D53" s="56">
        <v>2615565</v>
      </c>
      <c r="E53" s="56" t="s">
        <v>157</v>
      </c>
      <c r="F53" s="50">
        <f>VLOOKUP(D53,'Holdings Manager'!$C$3:$E$64,3,FALSE)</f>
        <v>62948</v>
      </c>
      <c r="G53" s="50">
        <f>VLOOKUP(D53,Sheet1!$C$1:$E$56,3,FALSE)</f>
        <v>62948</v>
      </c>
      <c r="H53" s="42">
        <f t="shared" si="1"/>
        <v>0</v>
      </c>
      <c r="I53" s="50">
        <f>VLOOKUP(D53,'Holdings Manager'!$C$3:$J$64,8,FALSE)</f>
        <v>45.08</v>
      </c>
      <c r="J53" s="50">
        <f>VLOOKUP(D53,Sheet1!$C$1:$J$56,8,FALSE)</f>
        <v>45.08</v>
      </c>
      <c r="K53" s="43">
        <f t="shared" si="2"/>
        <v>0</v>
      </c>
      <c r="L53" s="50">
        <f>VLOOKUP(D53,'Holdings Manager'!$C$3:$H$64,6,FALSE)</f>
        <v>2837695.84</v>
      </c>
      <c r="M53" s="50">
        <f>VLOOKUP(D53,Sheet1!$C$1:$H$56,6,FALSE)</f>
        <v>2837695.84</v>
      </c>
      <c r="N53" s="43">
        <f t="shared" si="3"/>
        <v>0</v>
      </c>
      <c r="O53" s="50">
        <f>IFERROR(VLOOKUP(D53,'Accruals Manager'!$B$2:$C$33,2,FALSE),0)</f>
        <v>0</v>
      </c>
      <c r="P53" s="50">
        <v>0</v>
      </c>
      <c r="Q53" s="42">
        <f t="shared" si="0"/>
        <v>0</v>
      </c>
      <c r="R53" s="44"/>
      <c r="S53" s="44"/>
    </row>
    <row r="54" spans="1:19" x14ac:dyDescent="0.2">
      <c r="A54" s="47">
        <v>43890</v>
      </c>
      <c r="B54" s="41" t="s">
        <v>67</v>
      </c>
      <c r="C54" s="48">
        <f>VLOOKUP(D54,'Holdings Manager'!$C$3:$O$64,13,FALSE)</f>
        <v>43</v>
      </c>
      <c r="D54" s="56">
        <v>2544346</v>
      </c>
      <c r="E54" s="56">
        <v>539439109</v>
      </c>
      <c r="F54" s="50">
        <f>VLOOKUP(D54,'Holdings Manager'!$C$3:$E$64,3,FALSE)</f>
        <v>309000</v>
      </c>
      <c r="G54" s="50">
        <f>VLOOKUP(D54,Sheet1!$C$1:$E$56,3,FALSE)</f>
        <v>309000</v>
      </c>
      <c r="H54" s="42">
        <f t="shared" si="1"/>
        <v>0</v>
      </c>
      <c r="I54" s="50">
        <f>VLOOKUP(D54,'Holdings Manager'!$C$3:$J$64,8,FALSE)</f>
        <v>2.5499999999999998</v>
      </c>
      <c r="J54" s="50">
        <f>VLOOKUP(D54,Sheet1!$C$1:$J$56,8,FALSE)</f>
        <v>2.5499999999999998</v>
      </c>
      <c r="K54" s="43">
        <f t="shared" si="2"/>
        <v>0</v>
      </c>
      <c r="L54" s="50">
        <f>VLOOKUP(D54,'Holdings Manager'!$C$3:$H$64,6,FALSE)</f>
        <v>787950</v>
      </c>
      <c r="M54" s="50">
        <f>VLOOKUP(D54,Sheet1!$C$1:$H$56,6,FALSE)</f>
        <v>787950</v>
      </c>
      <c r="N54" s="43">
        <f t="shared" si="3"/>
        <v>0</v>
      </c>
      <c r="O54" s="50">
        <f>IFERROR(VLOOKUP(D54,'Accruals Manager'!$B$2:$C$33,2,FALSE),0)</f>
        <v>0</v>
      </c>
      <c r="P54" s="50">
        <v>0</v>
      </c>
      <c r="Q54" s="42">
        <f t="shared" si="0"/>
        <v>0</v>
      </c>
      <c r="R54" s="44"/>
      <c r="S54" s="44"/>
    </row>
    <row r="55" spans="1:19" x14ac:dyDescent="0.2">
      <c r="A55" s="47">
        <v>43890</v>
      </c>
      <c r="B55" s="41" t="s">
        <v>67</v>
      </c>
      <c r="C55" s="48">
        <f>VLOOKUP(D55,'Holdings Manager'!$C$3:$O$64,13,FALSE)</f>
        <v>43</v>
      </c>
      <c r="D55" s="56">
        <v>2430025</v>
      </c>
      <c r="E55" s="56">
        <v>861012102</v>
      </c>
      <c r="F55" s="50">
        <f>VLOOKUP(D55,'Holdings Manager'!$C$3:$E$64,3,FALSE)</f>
        <v>113114</v>
      </c>
      <c r="G55" s="50">
        <f>VLOOKUP(D55,Sheet1!$C$1:$E$56,3,FALSE)</f>
        <v>113114</v>
      </c>
      <c r="H55" s="42">
        <f t="shared" si="1"/>
        <v>0</v>
      </c>
      <c r="I55" s="50">
        <f>VLOOKUP(D55,'Holdings Manager'!$C$3:$J$64,8,FALSE)</f>
        <v>27.4</v>
      </c>
      <c r="J55" s="50">
        <f>VLOOKUP(D55,Sheet1!$C$1:$J$56,8,FALSE)</f>
        <v>27.4</v>
      </c>
      <c r="K55" s="43">
        <f t="shared" si="2"/>
        <v>0</v>
      </c>
      <c r="L55" s="50">
        <f>VLOOKUP(D55,'Holdings Manager'!$C$3:$H$64,6,FALSE)</f>
        <v>3099323.6</v>
      </c>
      <c r="M55" s="50">
        <f>VLOOKUP(D55,Sheet1!$C$1:$H$56,6,FALSE)</f>
        <v>3099323.6</v>
      </c>
      <c r="N55" s="43">
        <f t="shared" si="3"/>
        <v>0</v>
      </c>
      <c r="O55" s="50">
        <f>IFERROR(VLOOKUP(D55,'Accruals Manager'!$B$2:$C$33,2,FALSE),0)</f>
        <v>0</v>
      </c>
      <c r="P55" s="50">
        <v>0</v>
      </c>
      <c r="Q55" s="42">
        <f t="shared" si="0"/>
        <v>0</v>
      </c>
      <c r="R55" s="44"/>
      <c r="S55" s="44"/>
    </row>
    <row r="56" spans="1:19" x14ac:dyDescent="0.2">
      <c r="A56" s="47">
        <v>43890</v>
      </c>
      <c r="B56" s="41" t="s">
        <v>67</v>
      </c>
      <c r="C56" s="48">
        <f>VLOOKUP(D56,'Holdings Manager'!$C$3:$O$64,13,FALSE)</f>
        <v>43</v>
      </c>
      <c r="D56" s="56">
        <v>2402444</v>
      </c>
      <c r="E56" s="56">
        <v>686330101</v>
      </c>
      <c r="F56" s="50">
        <f>VLOOKUP(D56,'Holdings Manager'!$C$3:$E$64,3,FALSE)</f>
        <v>30366</v>
      </c>
      <c r="G56" s="50">
        <f>VLOOKUP(D56,Sheet1!$C$1:$E$56,3,FALSE)</f>
        <v>30366</v>
      </c>
      <c r="H56" s="42">
        <f t="shared" si="1"/>
        <v>0</v>
      </c>
      <c r="I56" s="50">
        <f>VLOOKUP(D56,'Holdings Manager'!$C$3:$J$64,8,FALSE)</f>
        <v>79.88</v>
      </c>
      <c r="J56" s="50">
        <f>VLOOKUP(D56,Sheet1!$C$1:$J$56,8,FALSE)</f>
        <v>79.88</v>
      </c>
      <c r="K56" s="43">
        <f t="shared" si="2"/>
        <v>0</v>
      </c>
      <c r="L56" s="50">
        <f>VLOOKUP(D56,'Holdings Manager'!$C$3:$H$64,6,FALSE)</f>
        <v>2425636.08</v>
      </c>
      <c r="M56" s="50">
        <f>VLOOKUP(D56,Sheet1!$C$1:$H$56,6,FALSE)</f>
        <v>2425636.08</v>
      </c>
      <c r="N56" s="43">
        <f t="shared" si="3"/>
        <v>0</v>
      </c>
      <c r="O56" s="50">
        <f>IFERROR(VLOOKUP(D56,'Accruals Manager'!$B$2:$C$33,2,FALSE),0)</f>
        <v>0</v>
      </c>
      <c r="P56" s="50">
        <v>0</v>
      </c>
      <c r="Q56" s="42">
        <f t="shared" si="0"/>
        <v>0</v>
      </c>
      <c r="R56" s="44"/>
      <c r="S56" s="44"/>
    </row>
    <row r="57" spans="1:19" x14ac:dyDescent="0.2">
      <c r="A57" s="47">
        <v>43890</v>
      </c>
      <c r="B57" s="41" t="s">
        <v>67</v>
      </c>
      <c r="C57" s="48">
        <f>VLOOKUP(D57,'Holdings Manager'!$C$3:$O$64,13,FALSE)</f>
        <v>41</v>
      </c>
      <c r="D57" s="56">
        <v>2311614</v>
      </c>
      <c r="E57" s="56" t="s">
        <v>119</v>
      </c>
      <c r="F57" s="50">
        <f>VLOOKUP(D57,'Holdings Manager'!$C$3:$E$64,3,FALSE)</f>
        <v>17686</v>
      </c>
      <c r="G57" s="50">
        <f>VLOOKUP(D57,Sheet1!$C$1:$E$56,3,FALSE)</f>
        <v>17686</v>
      </c>
      <c r="H57" s="42">
        <f t="shared" si="1"/>
        <v>0</v>
      </c>
      <c r="I57" s="50">
        <f>VLOOKUP(D57,'Holdings Manager'!$C$3:$J$64,8,FALSE)</f>
        <v>147.51</v>
      </c>
      <c r="J57" s="50">
        <f>VLOOKUP(D57,Sheet1!$C$1:$J$56,8,FALSE)</f>
        <v>147.51</v>
      </c>
      <c r="K57" s="43">
        <f t="shared" si="2"/>
        <v>0</v>
      </c>
      <c r="L57" s="50">
        <f>VLOOKUP(D57,'Holdings Manager'!$C$3:$H$64,6,FALSE)</f>
        <v>2608861.86</v>
      </c>
      <c r="M57" s="50">
        <f>VLOOKUP(D57,Sheet1!$C$1:$H$56,6,FALSE)</f>
        <v>2608861.86</v>
      </c>
      <c r="N57" s="43">
        <f t="shared" si="3"/>
        <v>0</v>
      </c>
      <c r="O57" s="50">
        <f>IFERROR(VLOOKUP(D57,'Accruals Manager'!$B$2:$C$33,2,FALSE),0)</f>
        <v>0</v>
      </c>
      <c r="P57" s="50">
        <v>0</v>
      </c>
      <c r="Q57" s="42">
        <f t="shared" si="0"/>
        <v>0</v>
      </c>
      <c r="R57" s="44"/>
      <c r="S57" s="44"/>
    </row>
    <row r="58" spans="1:19" x14ac:dyDescent="0.2">
      <c r="A58" s="47">
        <v>43890</v>
      </c>
      <c r="B58" s="41" t="s">
        <v>67</v>
      </c>
      <c r="C58" s="48">
        <f>VLOOKUP(D58,'Holdings Manager'!$C$3:$O$64,13,FALSE)</f>
        <v>41</v>
      </c>
      <c r="D58" s="56">
        <v>2260824</v>
      </c>
      <c r="E58" s="56">
        <v>683715957</v>
      </c>
      <c r="F58" s="50">
        <f>VLOOKUP(D58,'Holdings Manager'!$C$3:$E$64,3,FALSE)</f>
        <v>10175</v>
      </c>
      <c r="G58" s="50">
        <f>VLOOKUP(D58,Sheet1!$C$1:$E$56,3,FALSE)</f>
        <v>10175</v>
      </c>
      <c r="H58" s="42">
        <f t="shared" si="1"/>
        <v>0</v>
      </c>
      <c r="I58" s="50">
        <f>VLOOKUP(D58,'Holdings Manager'!$C$3:$J$64,8,FALSE)</f>
        <v>56.2</v>
      </c>
      <c r="J58" s="50">
        <f>VLOOKUP(D58,Sheet1!$C$1:$J$56,8,FALSE)</f>
        <v>56.2</v>
      </c>
      <c r="K58" s="43">
        <f t="shared" si="2"/>
        <v>0</v>
      </c>
      <c r="L58" s="50">
        <f>VLOOKUP(D58,'Holdings Manager'!$C$3:$H$64,6,FALSE)</f>
        <v>425995.46</v>
      </c>
      <c r="M58" s="50">
        <f>VLOOKUP(D58,Sheet1!$C$1:$H$56,6,FALSE)</f>
        <v>426869.96</v>
      </c>
      <c r="N58" s="43">
        <f t="shared" si="3"/>
        <v>-874.5</v>
      </c>
      <c r="O58" s="50">
        <f>IFERROR(VLOOKUP(D58,'Accruals Manager'!$B$2:$C$33,2,FALSE),0)</f>
        <v>1776.56</v>
      </c>
      <c r="P58" s="50">
        <v>1776.56</v>
      </c>
      <c r="Q58" s="42">
        <f t="shared" si="0"/>
        <v>0</v>
      </c>
      <c r="R58" s="44"/>
      <c r="S58" s="44"/>
    </row>
    <row r="59" spans="1:19" x14ac:dyDescent="0.2">
      <c r="A59" s="47">
        <v>43890</v>
      </c>
      <c r="B59" s="41" t="s">
        <v>67</v>
      </c>
      <c r="C59" s="48">
        <f>VLOOKUP(D59,'Holdings Manager'!$C$3:$O$64,13,FALSE)</f>
        <v>41</v>
      </c>
      <c r="D59" s="56">
        <v>2181334</v>
      </c>
      <c r="E59" s="56" t="s">
        <v>115</v>
      </c>
      <c r="F59" s="50">
        <f>VLOOKUP(D59,'Holdings Manager'!$C$3:$E$64,3,FALSE)</f>
        <v>17792</v>
      </c>
      <c r="G59" s="50">
        <f>VLOOKUP(D59,Sheet1!$C$1:$E$56,3,FALSE)</f>
        <v>17792</v>
      </c>
      <c r="H59" s="42">
        <f t="shared" si="1"/>
        <v>0</v>
      </c>
      <c r="I59" s="50">
        <f>VLOOKUP(D59,'Holdings Manager'!$C$3:$J$64,8,FALSE)</f>
        <v>103.8</v>
      </c>
      <c r="J59" s="50">
        <f>VLOOKUP(D59,Sheet1!$C$1:$J$56,8,FALSE)</f>
        <v>103.8</v>
      </c>
      <c r="K59" s="43">
        <f t="shared" si="2"/>
        <v>0</v>
      </c>
      <c r="L59" s="50">
        <f>VLOOKUP(D59,'Holdings Manager'!$C$3:$H$64,6,FALSE)</f>
        <v>1846809.6000000001</v>
      </c>
      <c r="M59" s="50">
        <f>VLOOKUP(D59,Sheet1!$C$1:$H$56,6,FALSE)</f>
        <v>1846809.6000000001</v>
      </c>
      <c r="N59" s="43">
        <f t="shared" si="3"/>
        <v>0</v>
      </c>
      <c r="O59" s="50">
        <f>IFERROR(VLOOKUP(D59,'Accruals Manager'!$B$2:$C$33,2,FALSE),0)</f>
        <v>0</v>
      </c>
      <c r="P59" s="50">
        <v>0</v>
      </c>
      <c r="Q59" s="42">
        <f t="shared" si="0"/>
        <v>0</v>
      </c>
      <c r="R59" s="44"/>
      <c r="S59" s="44"/>
    </row>
    <row r="60" spans="1:19" x14ac:dyDescent="0.2">
      <c r="A60" s="47">
        <v>43890</v>
      </c>
      <c r="B60" s="41" t="s">
        <v>67</v>
      </c>
      <c r="C60" s="48">
        <f>VLOOKUP(D60,'Holdings Manager'!$C$3:$O$64,13,FALSE)</f>
        <v>41</v>
      </c>
      <c r="D60" s="56">
        <v>2125097</v>
      </c>
      <c r="E60" s="56">
        <v>124765108</v>
      </c>
      <c r="F60" s="50">
        <f>VLOOKUP(D60,'Holdings Manager'!$C$3:$E$64,3,FALSE)</f>
        <v>82104</v>
      </c>
      <c r="G60" s="50">
        <f>VLOOKUP(D60,Sheet1!$C$1:$E$56,3,FALSE)</f>
        <v>82104</v>
      </c>
      <c r="H60" s="42">
        <f t="shared" si="1"/>
        <v>0</v>
      </c>
      <c r="I60" s="50">
        <f>VLOOKUP(D60,'Holdings Manager'!$C$3:$J$64,8,FALSE)</f>
        <v>26.81</v>
      </c>
      <c r="J60" s="50">
        <f>VLOOKUP(D60,Sheet1!$C$1:$J$56,8,FALSE)</f>
        <v>26.81</v>
      </c>
      <c r="K60" s="43">
        <f t="shared" si="2"/>
        <v>0</v>
      </c>
      <c r="L60" s="50">
        <f>VLOOKUP(D60,'Holdings Manager'!$C$3:$H$64,6,FALSE)</f>
        <v>2201208.2400000002</v>
      </c>
      <c r="M60" s="50">
        <f>VLOOKUP(D60,Sheet1!$C$1:$H$56,6,FALSE)</f>
        <v>2201208.2400000002</v>
      </c>
      <c r="N60" s="43">
        <f t="shared" si="3"/>
        <v>0</v>
      </c>
      <c r="O60" s="50">
        <f>IFERROR(VLOOKUP(D60,'Accruals Manager'!$B$2:$C$33,2,FALSE),0)</f>
        <v>0</v>
      </c>
      <c r="P60" s="50">
        <v>0</v>
      </c>
      <c r="Q60" s="42">
        <f t="shared" si="0"/>
        <v>0</v>
      </c>
      <c r="R60" s="44"/>
      <c r="S60" s="44"/>
    </row>
    <row r="61" spans="1:19" x14ac:dyDescent="0.2">
      <c r="A61" s="47">
        <v>43890</v>
      </c>
      <c r="B61" s="41" t="s">
        <v>67</v>
      </c>
      <c r="C61" s="48">
        <f>VLOOKUP(D61,'Holdings Manager'!$C$3:$O$64,13,FALSE)</f>
        <v>41</v>
      </c>
      <c r="D61" s="56">
        <v>2124533</v>
      </c>
      <c r="E61" s="56">
        <v>878742204</v>
      </c>
      <c r="F61" s="50">
        <f>VLOOKUP(D61,'Holdings Manager'!$C$3:$E$64,3,FALSE)</f>
        <v>35702</v>
      </c>
      <c r="G61" s="50">
        <f>VLOOKUP(D61,Sheet1!$C$1:$E$56,3,FALSE)</f>
        <v>35702</v>
      </c>
      <c r="H61" s="42">
        <f t="shared" si="1"/>
        <v>0</v>
      </c>
      <c r="I61" s="50">
        <f>VLOOKUP(D61,'Holdings Manager'!$C$3:$J$64,8,FALSE)</f>
        <v>10.119999999999999</v>
      </c>
      <c r="J61" s="50">
        <f>VLOOKUP(D61,Sheet1!$C$1:$J$56,8,FALSE)</f>
        <v>10.119999999999999</v>
      </c>
      <c r="K61" s="43">
        <f t="shared" si="2"/>
        <v>0</v>
      </c>
      <c r="L61" s="50">
        <f>VLOOKUP(D61,'Holdings Manager'!$C$3:$H$64,6,FALSE)</f>
        <v>361304.24</v>
      </c>
      <c r="M61" s="50">
        <f>VLOOKUP(D61,Sheet1!$C$1:$H$56,6,FALSE)</f>
        <v>361304.24</v>
      </c>
      <c r="N61" s="43">
        <f t="shared" si="3"/>
        <v>0</v>
      </c>
      <c r="O61" s="50">
        <f>IFERROR(VLOOKUP(D61,'Accruals Manager'!$B$2:$C$33,2,FALSE),0)</f>
        <v>0</v>
      </c>
      <c r="P61" s="50">
        <v>0</v>
      </c>
      <c r="Q61" s="42">
        <f t="shared" si="0"/>
        <v>0</v>
      </c>
      <c r="S61" s="44"/>
    </row>
    <row r="62" spans="1:19" x14ac:dyDescent="0.2">
      <c r="A62" s="47">
        <v>43890</v>
      </c>
      <c r="B62" s="41" t="s">
        <v>67</v>
      </c>
      <c r="C62" s="48">
        <f>VLOOKUP(D62,'Holdings Manager'!$C$3:$O$64,13,FALSE)</f>
        <v>43</v>
      </c>
      <c r="D62" s="56">
        <v>2031730</v>
      </c>
      <c r="E62" s="56">
        <v>294821608</v>
      </c>
      <c r="F62" s="50">
        <f>VLOOKUP(D62,'Holdings Manager'!$C$3:$E$64,3,FALSE)</f>
        <v>215693</v>
      </c>
      <c r="G62" s="50">
        <f>VLOOKUP(D62,Sheet1!$C$1:$E$56,3,FALSE)</f>
        <v>215693</v>
      </c>
      <c r="H62" s="42">
        <f t="shared" si="1"/>
        <v>0</v>
      </c>
      <c r="I62" s="50">
        <f>VLOOKUP(D62,'Holdings Manager'!$C$3:$J$64,8,FALSE)</f>
        <v>8.0399999999999991</v>
      </c>
      <c r="J62" s="50">
        <f>VLOOKUP(D62,Sheet1!$C$1:$J$56,8,FALSE)</f>
        <v>8.0399999999999991</v>
      </c>
      <c r="K62" s="43">
        <f t="shared" si="2"/>
        <v>0</v>
      </c>
      <c r="L62" s="50">
        <f>VLOOKUP(D62,'Holdings Manager'!$C$3:$H$64,6,FALSE)</f>
        <v>1734171.72</v>
      </c>
      <c r="M62" s="50">
        <f>VLOOKUP(D62,Sheet1!$C$1:$H$56,6,FALSE)</f>
        <v>1734171.72</v>
      </c>
      <c r="N62" s="43">
        <f t="shared" si="3"/>
        <v>0</v>
      </c>
      <c r="O62" s="50">
        <f>IFERROR(VLOOKUP(D62,'Accruals Manager'!$B$2:$C$33,2,FALSE),0)</f>
        <v>0</v>
      </c>
      <c r="P62" s="50">
        <v>0</v>
      </c>
      <c r="Q62" s="42">
        <f t="shared" si="0"/>
        <v>0</v>
      </c>
      <c r="R62" s="44"/>
      <c r="S62" s="44"/>
    </row>
    <row r="63" spans="1:19" x14ac:dyDescent="0.2">
      <c r="A63" s="47">
        <v>43890</v>
      </c>
      <c r="B63" s="41" t="s">
        <v>67</v>
      </c>
      <c r="C63" s="48">
        <f>VLOOKUP(D63,'Holdings Manager'!$C$3:$O$64,13,FALSE)</f>
        <v>41</v>
      </c>
      <c r="D63" s="56" t="s">
        <v>199</v>
      </c>
      <c r="E63" s="56" t="s">
        <v>388</v>
      </c>
      <c r="F63" s="50">
        <f>VLOOKUP(D63,'Holdings Manager'!$C$3:$E$64,3,FALSE)</f>
        <v>128324</v>
      </c>
      <c r="G63" s="50">
        <f>VLOOKUP(D63,Sheet1!$C$1:$E$56,3,FALSE)</f>
        <v>128324</v>
      </c>
      <c r="H63" s="42">
        <f t="shared" si="1"/>
        <v>0</v>
      </c>
      <c r="I63" s="50">
        <f>VLOOKUP(D63,'Holdings Manager'!$C$3:$J$64,8,FALSE)</f>
        <v>5.5759999999999996</v>
      </c>
      <c r="J63" s="50">
        <f>VLOOKUP(D63,Sheet1!$C$1:$J$56,8,FALSE)</f>
        <v>5.58</v>
      </c>
      <c r="K63" s="43">
        <f t="shared" si="2"/>
        <v>-4.0000000000004476E-3</v>
      </c>
      <c r="L63" s="50">
        <f>VLOOKUP(D63,'Holdings Manager'!$C$3:$H$64,6,FALSE)</f>
        <v>913952.88</v>
      </c>
      <c r="M63" s="50">
        <f>VLOOKUP(D63,Sheet1!$C$1:$H$56,6,FALSE)</f>
        <v>917315.39</v>
      </c>
      <c r="N63" s="43">
        <f t="shared" si="3"/>
        <v>-3362.5100000000093</v>
      </c>
      <c r="O63" s="50">
        <f>IFERROR(VLOOKUP(D63,'Accruals Manager'!$B$2:$C$33,2,FALSE),0)</f>
        <v>0</v>
      </c>
      <c r="P63" s="50">
        <v>0</v>
      </c>
      <c r="Q63" s="42">
        <f t="shared" si="0"/>
        <v>0</v>
      </c>
      <c r="R63" s="44" t="s">
        <v>47</v>
      </c>
      <c r="S63" s="44"/>
    </row>
    <row r="64" spans="1:19" x14ac:dyDescent="0.2">
      <c r="A64" s="47">
        <v>43890</v>
      </c>
      <c r="B64" s="41" t="s">
        <v>67</v>
      </c>
      <c r="C64" s="48" t="str">
        <f>VLOOKUP(D64,'Holdings Manager'!$C$3:$O$64,13,FALSE)</f>
        <v>FC</v>
      </c>
      <c r="D64" s="66" t="s">
        <v>368</v>
      </c>
      <c r="E64" s="66" t="s">
        <v>368</v>
      </c>
      <c r="F64" s="50"/>
      <c r="G64" s="50"/>
      <c r="H64" s="42">
        <f t="shared" si="1"/>
        <v>0</v>
      </c>
      <c r="I64" s="50">
        <f>VLOOKUP(D64,'Holdings Manager'!$C$3:$J$64,8,FALSE)</f>
        <v>1</v>
      </c>
      <c r="J64" s="50">
        <v>1</v>
      </c>
      <c r="K64" s="43">
        <f t="shared" si="2"/>
        <v>0</v>
      </c>
      <c r="L64" s="50">
        <f>VLOOKUP(D64,'Holdings Manager'!$C$3:$H$64,6,FALSE)</f>
        <v>260.77999999999997</v>
      </c>
      <c r="M64" s="50">
        <v>261.32</v>
      </c>
      <c r="N64" s="43">
        <f t="shared" si="3"/>
        <v>-0.54000000000002046</v>
      </c>
      <c r="O64" s="50">
        <f>IFERROR(VLOOKUP(D64,'Accruals Manager'!$B$2:$C$33,2,FALSE),0)</f>
        <v>0</v>
      </c>
      <c r="P64" s="50">
        <v>0</v>
      </c>
      <c r="Q64" s="42">
        <f t="shared" si="0"/>
        <v>0</v>
      </c>
      <c r="R64" s="44"/>
      <c r="S64" s="44"/>
    </row>
    <row r="65" spans="1:19" x14ac:dyDescent="0.2">
      <c r="A65" s="47">
        <v>43890</v>
      </c>
      <c r="B65" s="41" t="s">
        <v>67</v>
      </c>
      <c r="C65" s="48" t="str">
        <f>VLOOKUP(D65,'Holdings Manager'!$C$3:$O$64,13,FALSE)</f>
        <v>FC</v>
      </c>
      <c r="D65" s="66" t="s">
        <v>332</v>
      </c>
      <c r="E65" s="66" t="s">
        <v>332</v>
      </c>
      <c r="F65" s="50"/>
      <c r="G65" s="50"/>
      <c r="H65" s="42">
        <f t="shared" si="1"/>
        <v>0</v>
      </c>
      <c r="I65" s="50">
        <f>VLOOKUP(D65,'Holdings Manager'!$C$3:$J$64,8,FALSE)</f>
        <v>1</v>
      </c>
      <c r="J65" s="50">
        <v>1</v>
      </c>
      <c r="K65" s="43">
        <f t="shared" si="2"/>
        <v>0</v>
      </c>
      <c r="L65" s="50">
        <f>VLOOKUP(D65,'Holdings Manager'!$C$3:$H$64,6,FALSE)</f>
        <v>11.14</v>
      </c>
      <c r="M65" s="50">
        <v>11.25</v>
      </c>
      <c r="N65" s="43">
        <f t="shared" si="3"/>
        <v>-0.10999999999999943</v>
      </c>
      <c r="O65" s="50">
        <f>IFERROR(VLOOKUP(D65,'Accruals Manager'!$B$2:$C$33,2,FALSE),0)</f>
        <v>0</v>
      </c>
      <c r="P65" s="50">
        <v>0</v>
      </c>
      <c r="Q65" s="42">
        <f t="shared" si="0"/>
        <v>0</v>
      </c>
      <c r="R65" s="44"/>
      <c r="S65" s="44"/>
    </row>
    <row r="66" spans="1:19" x14ac:dyDescent="0.2">
      <c r="A66" s="47">
        <v>43890</v>
      </c>
      <c r="B66" s="41" t="s">
        <v>67</v>
      </c>
      <c r="C66" s="48" t="str">
        <f>VLOOKUP(D66,'Holdings Manager'!$C$3:$O$64,13,FALSE)</f>
        <v>SF</v>
      </c>
      <c r="D66" s="66" t="s">
        <v>385</v>
      </c>
      <c r="E66" s="66" t="s">
        <v>385</v>
      </c>
      <c r="F66" s="50"/>
      <c r="G66" s="50"/>
      <c r="H66" s="42">
        <f t="shared" si="1"/>
        <v>0</v>
      </c>
      <c r="I66" s="50">
        <f>VLOOKUP(D66,'Holdings Manager'!$C$3:$J$64,8,FALSE)</f>
        <v>100</v>
      </c>
      <c r="J66" s="50">
        <v>100</v>
      </c>
      <c r="K66" s="43">
        <f t="shared" si="2"/>
        <v>0</v>
      </c>
      <c r="L66" s="50">
        <f>VLOOKUP(D66,'Holdings Manager'!$C$3:$H$64,6,FALSE)</f>
        <v>2216141.4</v>
      </c>
      <c r="M66" s="50">
        <v>2216141.4</v>
      </c>
      <c r="N66" s="43">
        <f t="shared" si="3"/>
        <v>0</v>
      </c>
      <c r="O66" s="50">
        <v>3060.7</v>
      </c>
      <c r="P66" s="50">
        <v>3060.7</v>
      </c>
      <c r="Q66" s="42">
        <f t="shared" si="0"/>
        <v>0</v>
      </c>
      <c r="R66" s="44"/>
      <c r="S66" s="44"/>
    </row>
    <row r="67" spans="1:19" x14ac:dyDescent="0.2">
      <c r="A67" s="47">
        <v>43890</v>
      </c>
      <c r="B67" s="41" t="s">
        <v>67</v>
      </c>
      <c r="C67" s="48" t="str">
        <f>VLOOKUP(D67,'Holdings Manager'!$C$3:$O$64,13,FALSE)</f>
        <v>FC</v>
      </c>
      <c r="D67" s="66" t="s">
        <v>314</v>
      </c>
      <c r="E67" s="66" t="s">
        <v>314</v>
      </c>
      <c r="F67" s="50"/>
      <c r="G67" s="50"/>
      <c r="H67" s="42">
        <f t="shared" si="1"/>
        <v>0</v>
      </c>
      <c r="I67" s="50">
        <f>VLOOKUP(D67,'Holdings Manager'!$C$3:$J$64,8,FALSE)</f>
        <v>1</v>
      </c>
      <c r="J67" s="50">
        <v>1</v>
      </c>
      <c r="K67" s="43">
        <f t="shared" si="2"/>
        <v>0</v>
      </c>
      <c r="L67" s="50">
        <f>VLOOKUP(D67,'Holdings Manager'!$C$3:$H$64,6,FALSE)</f>
        <v>23143.33</v>
      </c>
      <c r="M67" s="50">
        <v>23228.67</v>
      </c>
      <c r="N67" s="43">
        <f t="shared" si="3"/>
        <v>-85.339999999996508</v>
      </c>
      <c r="O67" s="50">
        <f>IFERROR(VLOOKUP(D67,'Accruals Manager'!$B$2:$C$33,2,FALSE),0)</f>
        <v>0</v>
      </c>
      <c r="P67" s="50">
        <v>0</v>
      </c>
      <c r="Q67" s="42">
        <f t="shared" si="0"/>
        <v>0</v>
      </c>
      <c r="R67" s="44"/>
      <c r="S67" s="44"/>
    </row>
    <row r="68" spans="1:19" x14ac:dyDescent="0.2">
      <c r="A68" s="47">
        <v>43890</v>
      </c>
      <c r="B68" s="41" t="s">
        <v>67</v>
      </c>
      <c r="C68" s="48" t="str">
        <f>VLOOKUP(D68,'Holdings Manager'!$C$3:$O$64,13,FALSE)</f>
        <v>FC</v>
      </c>
      <c r="D68" s="66" t="s">
        <v>342</v>
      </c>
      <c r="E68" s="66" t="s">
        <v>342</v>
      </c>
      <c r="F68" s="50"/>
      <c r="G68" s="50"/>
      <c r="H68" s="42">
        <f t="shared" si="1"/>
        <v>0</v>
      </c>
      <c r="I68" s="50">
        <f>VLOOKUP(D68,'Holdings Manager'!$C$3:$J$64,8,FALSE)</f>
        <v>1</v>
      </c>
      <c r="J68" s="50">
        <v>1</v>
      </c>
      <c r="K68" s="43">
        <f t="shared" si="2"/>
        <v>0</v>
      </c>
      <c r="L68" s="50">
        <f>VLOOKUP(D68,'Holdings Manager'!$C$3:$H$64,6,FALSE)</f>
        <v>35.549999999999997</v>
      </c>
      <c r="M68" s="50">
        <v>35.68</v>
      </c>
      <c r="N68" s="43">
        <f t="shared" ref="N68" si="4">L68-M68</f>
        <v>-0.13000000000000256</v>
      </c>
      <c r="O68" s="50">
        <f>IFERROR(VLOOKUP(D68,'Accruals Manager'!$B$2:$C$33,2,FALSE),0)</f>
        <v>0</v>
      </c>
      <c r="P68" s="50">
        <v>0</v>
      </c>
      <c r="Q68" s="42">
        <f t="shared" ref="Q68" si="5">O68-P68</f>
        <v>0</v>
      </c>
      <c r="R68" s="44"/>
      <c r="S68" s="44"/>
    </row>
    <row r="69" spans="1:19" x14ac:dyDescent="0.2">
      <c r="A69" s="47"/>
      <c r="B69" s="47"/>
      <c r="C69" s="47"/>
      <c r="D69" s="56"/>
      <c r="E69" s="47"/>
      <c r="F69" s="47"/>
      <c r="G69" s="47"/>
      <c r="H69" s="47"/>
      <c r="I69" s="47"/>
      <c r="J69" s="47"/>
      <c r="K69" s="43"/>
      <c r="L69" s="49"/>
      <c r="M69" s="51"/>
      <c r="N69" s="43"/>
      <c r="O69" s="50"/>
      <c r="P69" s="50"/>
      <c r="Q69" s="42"/>
      <c r="R69" s="44"/>
      <c r="S69" s="44"/>
    </row>
    <row r="70" spans="1:19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3"/>
      <c r="L70" s="49"/>
      <c r="M70" s="51"/>
      <c r="N70" s="43"/>
      <c r="O70" s="50"/>
      <c r="P70" s="50"/>
      <c r="Q70" s="42"/>
      <c r="R70" s="44"/>
      <c r="S70" s="44"/>
    </row>
    <row r="71" spans="1:19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3"/>
      <c r="L71" s="49"/>
      <c r="M71" s="51"/>
      <c r="N71" s="43"/>
      <c r="O71" s="50"/>
      <c r="P71" s="50"/>
      <c r="Q71" s="42"/>
      <c r="R71" s="44"/>
      <c r="S71" s="44"/>
    </row>
    <row r="72" spans="1:19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3"/>
      <c r="L72" s="49"/>
      <c r="M72" s="51"/>
      <c r="N72" s="43"/>
      <c r="O72" s="50"/>
      <c r="P72" s="50"/>
      <c r="Q72" s="42"/>
      <c r="R72" s="44"/>
      <c r="S72" s="44"/>
    </row>
    <row r="73" spans="1:19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3"/>
      <c r="L73" s="49"/>
      <c r="M73" s="51"/>
      <c r="N73" s="43"/>
      <c r="O73" s="50"/>
      <c r="P73" s="50"/>
      <c r="Q73" s="42"/>
      <c r="R73" s="44"/>
      <c r="S73" s="44"/>
    </row>
    <row r="74" spans="1:19" ht="15" x14ac:dyDescent="0.25">
      <c r="G74" s="52"/>
      <c r="H74" s="52"/>
      <c r="I74" s="52"/>
      <c r="J74" s="52"/>
      <c r="K74" s="52"/>
      <c r="L74" s="2"/>
      <c r="M74" s="2"/>
      <c r="N74" s="2"/>
      <c r="R74" s="2"/>
      <c r="S74" s="2"/>
    </row>
    <row r="75" spans="1:19" ht="15" x14ac:dyDescent="0.25">
      <c r="G75" s="39"/>
      <c r="H75" s="39"/>
      <c r="I75" s="39"/>
      <c r="J75" s="39"/>
      <c r="K75" s="39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7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7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7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7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3" type="noConversion"/>
  <conditionalFormatting sqref="G78:G82">
    <cfRule type="duplicateValues" dxfId="5" priority="14"/>
  </conditionalFormatting>
  <conditionalFormatting sqref="D79:D83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topLeftCell="B1" workbookViewId="0">
      <selection activeCell="P6" sqref="P6"/>
    </sheetView>
  </sheetViews>
  <sheetFormatPr defaultRowHeight="12.75" x14ac:dyDescent="0.2"/>
  <cols>
    <col min="1" max="1" width="11" customWidth="1"/>
    <col min="2" max="2" width="48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328</v>
      </c>
      <c r="C2" t="s">
        <v>142</v>
      </c>
      <c r="D2" t="s">
        <v>141</v>
      </c>
      <c r="E2">
        <v>58027</v>
      </c>
      <c r="F2">
        <v>2079818.68</v>
      </c>
      <c r="G2">
        <v>49.18</v>
      </c>
      <c r="H2">
        <v>2853767.86</v>
      </c>
      <c r="I2" t="s">
        <v>311</v>
      </c>
      <c r="J2">
        <v>49.18</v>
      </c>
      <c r="K2">
        <v>2853767.86</v>
      </c>
      <c r="L2">
        <v>2079818.68</v>
      </c>
      <c r="M2" t="s">
        <v>311</v>
      </c>
      <c r="N2" s="38">
        <v>43890</v>
      </c>
      <c r="O2">
        <v>43</v>
      </c>
    </row>
    <row r="3" spans="1:15" x14ac:dyDescent="0.2">
      <c r="A3" t="s">
        <v>67</v>
      </c>
      <c r="B3" t="s">
        <v>329</v>
      </c>
      <c r="C3" t="s">
        <v>148</v>
      </c>
      <c r="D3">
        <v>617760202</v>
      </c>
      <c r="E3">
        <v>18000</v>
      </c>
      <c r="F3">
        <v>653553</v>
      </c>
      <c r="G3">
        <v>26.69</v>
      </c>
      <c r="H3">
        <v>480420</v>
      </c>
      <c r="I3" t="s">
        <v>311</v>
      </c>
      <c r="J3">
        <v>26.69</v>
      </c>
      <c r="K3">
        <v>480420</v>
      </c>
      <c r="L3">
        <v>653553</v>
      </c>
      <c r="M3" t="s">
        <v>311</v>
      </c>
      <c r="N3" s="38">
        <v>43890</v>
      </c>
      <c r="O3">
        <v>43</v>
      </c>
    </row>
    <row r="4" spans="1:15" x14ac:dyDescent="0.2">
      <c r="A4" t="s">
        <v>67</v>
      </c>
      <c r="B4" t="s">
        <v>330</v>
      </c>
      <c r="C4" t="s">
        <v>122</v>
      </c>
      <c r="D4" t="s">
        <v>121</v>
      </c>
      <c r="E4">
        <v>18335</v>
      </c>
      <c r="F4">
        <v>2047836.15</v>
      </c>
      <c r="G4">
        <v>157.75</v>
      </c>
      <c r="H4">
        <v>2892346.25</v>
      </c>
      <c r="I4" t="s">
        <v>311</v>
      </c>
      <c r="J4">
        <v>157.75</v>
      </c>
      <c r="K4">
        <v>2892346.25</v>
      </c>
      <c r="L4">
        <v>2047836.15</v>
      </c>
      <c r="M4" t="s">
        <v>311</v>
      </c>
      <c r="N4" s="38">
        <v>43890</v>
      </c>
      <c r="O4">
        <v>41</v>
      </c>
    </row>
    <row r="5" spans="1:15" x14ac:dyDescent="0.2">
      <c r="A5" t="s">
        <v>67</v>
      </c>
      <c r="B5" t="s">
        <v>331</v>
      </c>
      <c r="C5" t="s">
        <v>155</v>
      </c>
      <c r="D5" t="s">
        <v>154</v>
      </c>
      <c r="E5">
        <v>9312</v>
      </c>
      <c r="F5">
        <v>1480535.28</v>
      </c>
      <c r="G5">
        <v>463.31</v>
      </c>
      <c r="H5">
        <v>4314342.72</v>
      </c>
      <c r="I5" t="s">
        <v>311</v>
      </c>
      <c r="J5">
        <v>463.31</v>
      </c>
      <c r="K5">
        <v>4314342.72</v>
      </c>
      <c r="L5">
        <v>1480535.28</v>
      </c>
      <c r="M5" t="s">
        <v>311</v>
      </c>
      <c r="N5" s="38">
        <v>43890</v>
      </c>
      <c r="O5">
        <v>41</v>
      </c>
    </row>
    <row r="6" spans="1:15" x14ac:dyDescent="0.2">
      <c r="A6" t="s">
        <v>67</v>
      </c>
      <c r="B6" t="s">
        <v>188</v>
      </c>
      <c r="C6" t="s">
        <v>187</v>
      </c>
      <c r="D6" t="s">
        <v>378</v>
      </c>
      <c r="E6">
        <v>514932</v>
      </c>
      <c r="F6">
        <v>1234996.1200000001</v>
      </c>
      <c r="G6">
        <v>1.4313450000000001</v>
      </c>
      <c r="H6">
        <v>737045.23</v>
      </c>
      <c r="I6" t="s">
        <v>311</v>
      </c>
      <c r="J6">
        <v>2.2200000000000002</v>
      </c>
      <c r="K6">
        <v>1143149.04</v>
      </c>
      <c r="L6">
        <v>1730171.52</v>
      </c>
      <c r="M6" t="s">
        <v>332</v>
      </c>
      <c r="N6" s="38">
        <v>43890</v>
      </c>
      <c r="O6">
        <v>41</v>
      </c>
    </row>
    <row r="7" spans="1:15" x14ac:dyDescent="0.2">
      <c r="A7" t="s">
        <v>67</v>
      </c>
      <c r="B7" t="s">
        <v>333</v>
      </c>
      <c r="C7" t="s">
        <v>162</v>
      </c>
      <c r="D7" t="s">
        <v>161</v>
      </c>
      <c r="E7">
        <v>40220</v>
      </c>
      <c r="F7">
        <v>1252450.8</v>
      </c>
      <c r="G7">
        <v>51.46</v>
      </c>
      <c r="H7">
        <v>2069721.2</v>
      </c>
      <c r="I7" t="s">
        <v>311</v>
      </c>
      <c r="J7">
        <v>51.46</v>
      </c>
      <c r="K7">
        <v>2069721.2</v>
      </c>
      <c r="L7">
        <v>1252450.8</v>
      </c>
      <c r="M7" t="s">
        <v>311</v>
      </c>
      <c r="N7" s="38">
        <v>43890</v>
      </c>
      <c r="O7">
        <v>41</v>
      </c>
    </row>
    <row r="8" spans="1:15" x14ac:dyDescent="0.2">
      <c r="A8" t="s">
        <v>67</v>
      </c>
      <c r="B8" t="s">
        <v>334</v>
      </c>
      <c r="C8" t="s">
        <v>113</v>
      </c>
      <c r="D8" t="s">
        <v>112</v>
      </c>
      <c r="E8">
        <v>37061</v>
      </c>
      <c r="F8">
        <v>2385987.1800000002</v>
      </c>
      <c r="G8">
        <v>70.41</v>
      </c>
      <c r="H8">
        <v>2609465.0099999998</v>
      </c>
      <c r="I8" t="s">
        <v>311</v>
      </c>
      <c r="J8">
        <v>70.41</v>
      </c>
      <c r="K8">
        <v>2609465.0099999998</v>
      </c>
      <c r="L8">
        <v>2385987.1800000002</v>
      </c>
      <c r="M8" t="s">
        <v>311</v>
      </c>
      <c r="N8" s="38">
        <v>43890</v>
      </c>
      <c r="O8">
        <v>41</v>
      </c>
    </row>
    <row r="9" spans="1:15" x14ac:dyDescent="0.2">
      <c r="A9" t="s">
        <v>67</v>
      </c>
      <c r="B9" t="s">
        <v>335</v>
      </c>
      <c r="C9" t="s">
        <v>130</v>
      </c>
      <c r="D9" t="s">
        <v>129</v>
      </c>
      <c r="E9">
        <v>29302</v>
      </c>
      <c r="F9">
        <v>1677539.5</v>
      </c>
      <c r="G9">
        <v>55.13</v>
      </c>
      <c r="H9">
        <v>1615419.26</v>
      </c>
      <c r="I9" t="s">
        <v>311</v>
      </c>
      <c r="J9">
        <v>55.13</v>
      </c>
      <c r="K9">
        <v>1615419.26</v>
      </c>
      <c r="L9">
        <v>1677539.5</v>
      </c>
      <c r="M9" t="s">
        <v>311</v>
      </c>
      <c r="N9" s="38">
        <v>43890</v>
      </c>
      <c r="O9">
        <v>43</v>
      </c>
    </row>
    <row r="10" spans="1:15" x14ac:dyDescent="0.2">
      <c r="A10" t="s">
        <v>67</v>
      </c>
      <c r="B10" t="s">
        <v>336</v>
      </c>
      <c r="C10" t="s">
        <v>136</v>
      </c>
      <c r="D10" t="s">
        <v>135</v>
      </c>
      <c r="E10">
        <v>13426</v>
      </c>
      <c r="F10">
        <v>1775991.28</v>
      </c>
      <c r="G10">
        <v>156.06</v>
      </c>
      <c r="H10">
        <v>2095261.56</v>
      </c>
      <c r="I10" t="s">
        <v>311</v>
      </c>
      <c r="J10">
        <v>156.06</v>
      </c>
      <c r="K10">
        <v>2095261.56</v>
      </c>
      <c r="L10">
        <v>1775991.28</v>
      </c>
      <c r="M10" t="s">
        <v>311</v>
      </c>
      <c r="N10" s="38">
        <v>43890</v>
      </c>
      <c r="O10">
        <v>41</v>
      </c>
    </row>
    <row r="11" spans="1:15" x14ac:dyDescent="0.2">
      <c r="A11" t="s">
        <v>67</v>
      </c>
      <c r="B11" t="s">
        <v>337</v>
      </c>
      <c r="C11" t="s">
        <v>127</v>
      </c>
      <c r="D11">
        <v>398438408</v>
      </c>
      <c r="E11">
        <v>63170</v>
      </c>
      <c r="F11">
        <v>1205283.6000000001</v>
      </c>
      <c r="G11">
        <v>21.41</v>
      </c>
      <c r="H11">
        <v>1352469.7</v>
      </c>
      <c r="I11" t="s">
        <v>311</v>
      </c>
      <c r="J11">
        <v>21.41</v>
      </c>
      <c r="K11">
        <v>1352469.7</v>
      </c>
      <c r="L11">
        <v>1205283.6000000001</v>
      </c>
      <c r="M11" t="s">
        <v>311</v>
      </c>
      <c r="N11" s="38">
        <v>43890</v>
      </c>
      <c r="O11">
        <v>43</v>
      </c>
    </row>
    <row r="12" spans="1:15" x14ac:dyDescent="0.2">
      <c r="A12" t="s">
        <v>67</v>
      </c>
      <c r="B12" t="s">
        <v>134</v>
      </c>
      <c r="C12" t="s">
        <v>133</v>
      </c>
      <c r="D12" t="s">
        <v>132</v>
      </c>
      <c r="E12">
        <v>27165</v>
      </c>
      <c r="F12">
        <v>1643278.6</v>
      </c>
      <c r="G12">
        <v>84.89</v>
      </c>
      <c r="H12">
        <v>2306036.85</v>
      </c>
      <c r="I12" t="s">
        <v>311</v>
      </c>
      <c r="J12">
        <v>84.89</v>
      </c>
      <c r="K12">
        <v>2306036.85</v>
      </c>
      <c r="L12">
        <v>1643278.6</v>
      </c>
      <c r="M12" t="s">
        <v>311</v>
      </c>
      <c r="N12" s="38">
        <v>43890</v>
      </c>
      <c r="O12">
        <v>41</v>
      </c>
    </row>
    <row r="13" spans="1:15" x14ac:dyDescent="0.2">
      <c r="A13" t="s">
        <v>67</v>
      </c>
      <c r="B13" t="s">
        <v>338</v>
      </c>
      <c r="C13" t="s">
        <v>190</v>
      </c>
      <c r="D13" t="s">
        <v>379</v>
      </c>
      <c r="E13">
        <v>83715</v>
      </c>
      <c r="F13">
        <v>927517.15</v>
      </c>
      <c r="G13">
        <v>7.1115909999999998</v>
      </c>
      <c r="H13">
        <v>595346.87</v>
      </c>
      <c r="I13" t="s">
        <v>311</v>
      </c>
      <c r="J13">
        <v>11.03</v>
      </c>
      <c r="K13">
        <v>923376.45</v>
      </c>
      <c r="L13">
        <v>1300321.1000000001</v>
      </c>
      <c r="M13" t="s">
        <v>332</v>
      </c>
      <c r="N13" s="38">
        <v>43890</v>
      </c>
      <c r="O13">
        <v>41</v>
      </c>
    </row>
    <row r="14" spans="1:15" x14ac:dyDescent="0.2">
      <c r="A14" t="s">
        <v>67</v>
      </c>
      <c r="B14" t="s">
        <v>339</v>
      </c>
      <c r="C14" t="s">
        <v>139</v>
      </c>
      <c r="D14" t="s">
        <v>138</v>
      </c>
      <c r="E14">
        <v>80600</v>
      </c>
      <c r="F14">
        <v>704500.42</v>
      </c>
      <c r="G14">
        <v>8.32</v>
      </c>
      <c r="H14">
        <v>670592</v>
      </c>
      <c r="I14" t="s">
        <v>311</v>
      </c>
      <c r="J14">
        <v>8.32</v>
      </c>
      <c r="K14">
        <v>670592</v>
      </c>
      <c r="L14">
        <v>704500.42</v>
      </c>
      <c r="M14" t="s">
        <v>311</v>
      </c>
      <c r="N14" s="38">
        <v>43890</v>
      </c>
      <c r="O14">
        <v>43</v>
      </c>
    </row>
    <row r="15" spans="1:15" x14ac:dyDescent="0.2">
      <c r="A15" t="s">
        <v>67</v>
      </c>
      <c r="B15" t="s">
        <v>185</v>
      </c>
      <c r="C15" t="s">
        <v>184</v>
      </c>
      <c r="D15" t="s">
        <v>380</v>
      </c>
      <c r="E15">
        <v>31384</v>
      </c>
      <c r="F15">
        <v>1268763.25</v>
      </c>
      <c r="G15">
        <v>41.541401999999998</v>
      </c>
      <c r="H15">
        <v>1303735.3600000001</v>
      </c>
      <c r="I15" t="s">
        <v>311</v>
      </c>
      <c r="J15">
        <v>40.21</v>
      </c>
      <c r="K15">
        <v>1261950.6399999999</v>
      </c>
      <c r="L15">
        <v>1268878.6000000001</v>
      </c>
      <c r="M15" t="s">
        <v>324</v>
      </c>
      <c r="N15" s="38">
        <v>43890</v>
      </c>
      <c r="O15">
        <v>41</v>
      </c>
    </row>
    <row r="16" spans="1:15" x14ac:dyDescent="0.2">
      <c r="A16" t="s">
        <v>67</v>
      </c>
      <c r="B16" t="s">
        <v>340</v>
      </c>
      <c r="C16" t="s">
        <v>125</v>
      </c>
      <c r="D16" t="s">
        <v>124</v>
      </c>
      <c r="E16">
        <v>7083</v>
      </c>
      <c r="F16">
        <v>734365.44</v>
      </c>
      <c r="G16">
        <v>211.36</v>
      </c>
      <c r="H16">
        <v>1497062.88</v>
      </c>
      <c r="I16" t="s">
        <v>311</v>
      </c>
      <c r="J16">
        <v>211.36</v>
      </c>
      <c r="K16">
        <v>1497062.88</v>
      </c>
      <c r="L16">
        <v>734365.44</v>
      </c>
      <c r="M16" t="s">
        <v>311</v>
      </c>
      <c r="N16" s="38">
        <v>43890</v>
      </c>
      <c r="O16">
        <v>43</v>
      </c>
    </row>
    <row r="17" spans="1:15" x14ac:dyDescent="0.2">
      <c r="A17" t="s">
        <v>67</v>
      </c>
      <c r="B17" t="s">
        <v>341</v>
      </c>
      <c r="C17" t="s">
        <v>201</v>
      </c>
      <c r="D17" t="s">
        <v>381</v>
      </c>
      <c r="E17">
        <v>42992</v>
      </c>
      <c r="F17">
        <v>811465.2</v>
      </c>
      <c r="G17">
        <v>19.581019999999999</v>
      </c>
      <c r="H17">
        <v>841827.2</v>
      </c>
      <c r="I17" t="s">
        <v>311</v>
      </c>
      <c r="J17">
        <v>15.33</v>
      </c>
      <c r="K17">
        <v>659067.36</v>
      </c>
      <c r="L17">
        <v>626178.48</v>
      </c>
      <c r="M17" t="s">
        <v>342</v>
      </c>
      <c r="N17" s="38">
        <v>43890</v>
      </c>
      <c r="O17">
        <v>41</v>
      </c>
    </row>
    <row r="18" spans="1:15" x14ac:dyDescent="0.2">
      <c r="A18" t="s">
        <v>67</v>
      </c>
      <c r="B18" t="s">
        <v>343</v>
      </c>
      <c r="C18" t="s">
        <v>168</v>
      </c>
      <c r="D18" t="s">
        <v>382</v>
      </c>
      <c r="E18">
        <v>29538</v>
      </c>
      <c r="F18">
        <v>2462861.36</v>
      </c>
      <c r="G18">
        <v>96.817352</v>
      </c>
      <c r="H18">
        <v>2859790.94</v>
      </c>
      <c r="I18" t="s">
        <v>311</v>
      </c>
      <c r="J18">
        <v>88.14</v>
      </c>
      <c r="K18">
        <v>2603479.3199999998</v>
      </c>
      <c r="L18">
        <v>2168679.96</v>
      </c>
      <c r="M18" t="s">
        <v>314</v>
      </c>
      <c r="N18" s="38">
        <v>43890</v>
      </c>
      <c r="O18">
        <v>41</v>
      </c>
    </row>
    <row r="19" spans="1:15" x14ac:dyDescent="0.2">
      <c r="A19" t="s">
        <v>67</v>
      </c>
      <c r="B19" t="s">
        <v>344</v>
      </c>
      <c r="C19" t="s">
        <v>109</v>
      </c>
      <c r="D19" t="s">
        <v>108</v>
      </c>
      <c r="E19">
        <v>45580</v>
      </c>
      <c r="F19">
        <v>2201195.64</v>
      </c>
      <c r="G19">
        <v>52.08</v>
      </c>
      <c r="H19">
        <v>2373806.4</v>
      </c>
      <c r="I19" t="s">
        <v>311</v>
      </c>
      <c r="J19">
        <v>52.08</v>
      </c>
      <c r="K19">
        <v>2373806.4</v>
      </c>
      <c r="L19">
        <v>2201195.64</v>
      </c>
      <c r="M19" t="s">
        <v>311</v>
      </c>
      <c r="N19" s="38">
        <v>43890</v>
      </c>
      <c r="O19">
        <v>41</v>
      </c>
    </row>
    <row r="20" spans="1:15" x14ac:dyDescent="0.2">
      <c r="A20" t="s">
        <v>67</v>
      </c>
      <c r="B20" t="s">
        <v>345</v>
      </c>
      <c r="C20" t="s">
        <v>146</v>
      </c>
      <c r="D20" t="s">
        <v>145</v>
      </c>
      <c r="E20">
        <v>34090</v>
      </c>
      <c r="F20">
        <v>1148833</v>
      </c>
      <c r="G20">
        <v>38.96</v>
      </c>
      <c r="H20">
        <v>1328146.3999999999</v>
      </c>
      <c r="I20" t="s">
        <v>311</v>
      </c>
      <c r="J20">
        <v>38.96</v>
      </c>
      <c r="K20">
        <v>1328146.3999999999</v>
      </c>
      <c r="L20">
        <v>1148833</v>
      </c>
      <c r="M20" t="s">
        <v>311</v>
      </c>
      <c r="N20" s="38">
        <v>43890</v>
      </c>
      <c r="O20">
        <v>41</v>
      </c>
    </row>
    <row r="21" spans="1:15" x14ac:dyDescent="0.2">
      <c r="A21" t="s">
        <v>67</v>
      </c>
      <c r="B21" t="s">
        <v>346</v>
      </c>
      <c r="C21" t="s">
        <v>197</v>
      </c>
      <c r="D21" t="s">
        <v>383</v>
      </c>
      <c r="E21">
        <v>27563</v>
      </c>
      <c r="F21">
        <v>1611560.69</v>
      </c>
      <c r="G21">
        <v>96.768300999999994</v>
      </c>
      <c r="H21">
        <v>2667224.69</v>
      </c>
      <c r="I21" t="s">
        <v>311</v>
      </c>
      <c r="J21">
        <v>75.760000000000005</v>
      </c>
      <c r="K21">
        <v>2088172.88</v>
      </c>
      <c r="L21">
        <v>1237574.1599999999</v>
      </c>
      <c r="M21" t="s">
        <v>342</v>
      </c>
      <c r="N21" s="38">
        <v>43890</v>
      </c>
      <c r="O21">
        <v>41</v>
      </c>
    </row>
    <row r="22" spans="1:15" x14ac:dyDescent="0.2">
      <c r="A22" t="s">
        <v>67</v>
      </c>
      <c r="B22" t="s">
        <v>347</v>
      </c>
      <c r="C22" t="s">
        <v>194</v>
      </c>
      <c r="D22" t="s">
        <v>384</v>
      </c>
      <c r="E22">
        <v>55070</v>
      </c>
      <c r="F22">
        <v>1714595.09</v>
      </c>
      <c r="G22">
        <v>23.885522999999999</v>
      </c>
      <c r="H22">
        <v>1315375.76</v>
      </c>
      <c r="I22" t="s">
        <v>311</v>
      </c>
      <c r="J22">
        <v>18.7</v>
      </c>
      <c r="K22">
        <v>1029809</v>
      </c>
      <c r="L22">
        <v>1323615.06</v>
      </c>
      <c r="M22" t="s">
        <v>342</v>
      </c>
      <c r="N22" s="38">
        <v>43890</v>
      </c>
      <c r="O22">
        <v>41</v>
      </c>
    </row>
    <row r="23" spans="1:15" x14ac:dyDescent="0.2">
      <c r="A23" t="s">
        <v>67</v>
      </c>
      <c r="B23" t="s">
        <v>348</v>
      </c>
      <c r="C23">
        <v>7333378</v>
      </c>
      <c r="D23">
        <v>733337901</v>
      </c>
      <c r="E23">
        <v>8487</v>
      </c>
      <c r="F23">
        <v>2325928.0299999998</v>
      </c>
      <c r="G23">
        <v>395.06172800000002</v>
      </c>
      <c r="H23">
        <v>3352888.89</v>
      </c>
      <c r="I23" t="s">
        <v>311</v>
      </c>
      <c r="J23">
        <v>382.4</v>
      </c>
      <c r="K23">
        <v>3245428.8</v>
      </c>
      <c r="L23">
        <v>2320345.7999999998</v>
      </c>
      <c r="M23" t="s">
        <v>324</v>
      </c>
      <c r="N23" s="38">
        <v>43890</v>
      </c>
      <c r="O23">
        <v>41</v>
      </c>
    </row>
    <row r="24" spans="1:15" x14ac:dyDescent="0.2">
      <c r="A24" t="s">
        <v>67</v>
      </c>
      <c r="B24" t="s">
        <v>182</v>
      </c>
      <c r="C24">
        <v>7124594</v>
      </c>
      <c r="D24">
        <v>712459908</v>
      </c>
      <c r="E24">
        <v>7989</v>
      </c>
      <c r="F24">
        <v>1234066.6599999999</v>
      </c>
      <c r="G24">
        <v>160.02892700000001</v>
      </c>
      <c r="H24">
        <v>1278471.1000000001</v>
      </c>
      <c r="I24" t="s">
        <v>311</v>
      </c>
      <c r="J24">
        <v>154.9</v>
      </c>
      <c r="K24">
        <v>1237496.1000000001</v>
      </c>
      <c r="L24">
        <v>1231104.8999999999</v>
      </c>
      <c r="M24" t="s">
        <v>324</v>
      </c>
      <c r="N24" s="38">
        <v>43890</v>
      </c>
      <c r="O24">
        <v>41</v>
      </c>
    </row>
    <row r="25" spans="1:15" x14ac:dyDescent="0.2">
      <c r="A25" t="s">
        <v>67</v>
      </c>
      <c r="B25" t="s">
        <v>349</v>
      </c>
      <c r="C25">
        <v>6986041</v>
      </c>
      <c r="D25">
        <v>698604006</v>
      </c>
      <c r="E25">
        <v>24100</v>
      </c>
      <c r="F25">
        <v>646542.4</v>
      </c>
      <c r="G25">
        <v>31.381820000000001</v>
      </c>
      <c r="H25">
        <v>756301.86</v>
      </c>
      <c r="I25" t="s">
        <v>311</v>
      </c>
      <c r="J25">
        <v>3385</v>
      </c>
      <c r="K25">
        <v>81578500</v>
      </c>
      <c r="L25">
        <v>70757600</v>
      </c>
      <c r="M25" t="s">
        <v>319</v>
      </c>
      <c r="N25" s="38">
        <v>43890</v>
      </c>
      <c r="O25">
        <v>41</v>
      </c>
    </row>
    <row r="26" spans="1:15" x14ac:dyDescent="0.2">
      <c r="A26" t="s">
        <v>67</v>
      </c>
      <c r="B26" t="s">
        <v>350</v>
      </c>
      <c r="C26">
        <v>6659428</v>
      </c>
      <c r="D26">
        <v>665942009</v>
      </c>
      <c r="E26">
        <v>15800</v>
      </c>
      <c r="F26">
        <v>617187.5</v>
      </c>
      <c r="G26">
        <v>54.141750999999999</v>
      </c>
      <c r="H26">
        <v>855439.67</v>
      </c>
      <c r="I26" t="s">
        <v>311</v>
      </c>
      <c r="J26">
        <v>5840</v>
      </c>
      <c r="K26">
        <v>92272000</v>
      </c>
      <c r="L26">
        <v>67545000</v>
      </c>
      <c r="M26" t="s">
        <v>319</v>
      </c>
      <c r="N26" s="38">
        <v>43890</v>
      </c>
      <c r="O26">
        <v>41</v>
      </c>
    </row>
    <row r="27" spans="1:15" x14ac:dyDescent="0.2">
      <c r="A27" t="s">
        <v>67</v>
      </c>
      <c r="B27" t="s">
        <v>351</v>
      </c>
      <c r="C27">
        <v>6640682</v>
      </c>
      <c r="D27">
        <v>664068004</v>
      </c>
      <c r="E27">
        <v>18300</v>
      </c>
      <c r="F27">
        <v>2076809.21</v>
      </c>
      <c r="G27">
        <v>118.481435</v>
      </c>
      <c r="H27">
        <v>2168210.2599999998</v>
      </c>
      <c r="I27" t="s">
        <v>311</v>
      </c>
      <c r="J27">
        <v>12780</v>
      </c>
      <c r="K27">
        <v>233874000</v>
      </c>
      <c r="L27">
        <v>227286000</v>
      </c>
      <c r="M27" t="s">
        <v>319</v>
      </c>
      <c r="N27" s="38">
        <v>43890</v>
      </c>
      <c r="O27">
        <v>41</v>
      </c>
    </row>
    <row r="28" spans="1:15" x14ac:dyDescent="0.2">
      <c r="A28" t="s">
        <v>67</v>
      </c>
      <c r="B28" t="s">
        <v>352</v>
      </c>
      <c r="C28">
        <v>6555805</v>
      </c>
      <c r="D28">
        <v>655580009</v>
      </c>
      <c r="E28">
        <v>30900</v>
      </c>
      <c r="F28">
        <v>1136444.6299999999</v>
      </c>
      <c r="G28">
        <v>34.626617000000003</v>
      </c>
      <c r="H28">
        <v>1069962.45</v>
      </c>
      <c r="I28" t="s">
        <v>311</v>
      </c>
      <c r="J28">
        <v>3735</v>
      </c>
      <c r="K28">
        <v>115411500</v>
      </c>
      <c r="L28">
        <v>124372500</v>
      </c>
      <c r="M28" t="s">
        <v>319</v>
      </c>
      <c r="N28" s="38">
        <v>43890</v>
      </c>
      <c r="O28">
        <v>41</v>
      </c>
    </row>
    <row r="29" spans="1:15" x14ac:dyDescent="0.2">
      <c r="A29" t="s">
        <v>67</v>
      </c>
      <c r="B29" t="s">
        <v>180</v>
      </c>
      <c r="C29">
        <v>6356406</v>
      </c>
      <c r="D29">
        <v>635640006</v>
      </c>
      <c r="E29">
        <v>25300</v>
      </c>
      <c r="F29">
        <v>591234.92000000004</v>
      </c>
      <c r="G29">
        <v>24.284986</v>
      </c>
      <c r="H29">
        <v>614410.14</v>
      </c>
      <c r="I29" t="s">
        <v>311</v>
      </c>
      <c r="J29">
        <v>2619.5</v>
      </c>
      <c r="K29">
        <v>66273350</v>
      </c>
      <c r="L29">
        <v>64704750</v>
      </c>
      <c r="M29" t="s">
        <v>319</v>
      </c>
      <c r="N29" s="38">
        <v>43890</v>
      </c>
      <c r="O29">
        <v>41</v>
      </c>
    </row>
    <row r="30" spans="1:15" x14ac:dyDescent="0.2">
      <c r="A30" t="s">
        <v>67</v>
      </c>
      <c r="B30" t="s">
        <v>353</v>
      </c>
      <c r="C30">
        <v>6269861</v>
      </c>
      <c r="D30">
        <v>626986905</v>
      </c>
      <c r="E30">
        <v>66000</v>
      </c>
      <c r="F30">
        <v>998269.25</v>
      </c>
      <c r="G30">
        <v>16.576276</v>
      </c>
      <c r="H30">
        <v>1094034.21</v>
      </c>
      <c r="I30" t="s">
        <v>311</v>
      </c>
      <c r="J30">
        <v>1788</v>
      </c>
      <c r="K30">
        <v>118008000</v>
      </c>
      <c r="L30">
        <v>109729064</v>
      </c>
      <c r="M30" t="s">
        <v>319</v>
      </c>
      <c r="N30" s="38">
        <v>43890</v>
      </c>
      <c r="O30">
        <v>41</v>
      </c>
    </row>
    <row r="31" spans="1:15" x14ac:dyDescent="0.2">
      <c r="A31" t="s">
        <v>67</v>
      </c>
      <c r="B31" t="s">
        <v>354</v>
      </c>
      <c r="C31">
        <v>6229597</v>
      </c>
      <c r="D31">
        <v>622959906</v>
      </c>
      <c r="E31">
        <v>294491</v>
      </c>
      <c r="F31">
        <v>2540522.2200000002</v>
      </c>
      <c r="G31">
        <v>8.3715759999999992</v>
      </c>
      <c r="H31">
        <v>2465353.66</v>
      </c>
      <c r="I31" t="s">
        <v>311</v>
      </c>
      <c r="J31">
        <v>903</v>
      </c>
      <c r="K31">
        <v>265925373</v>
      </c>
      <c r="L31">
        <v>280071868</v>
      </c>
      <c r="M31" t="s">
        <v>319</v>
      </c>
      <c r="N31" s="38">
        <v>43890</v>
      </c>
      <c r="O31">
        <v>41</v>
      </c>
    </row>
    <row r="32" spans="1:15" x14ac:dyDescent="0.2">
      <c r="A32" t="s">
        <v>67</v>
      </c>
      <c r="B32" t="s">
        <v>355</v>
      </c>
      <c r="C32">
        <v>6054603</v>
      </c>
      <c r="D32">
        <v>605460005</v>
      </c>
      <c r="E32">
        <v>118200</v>
      </c>
      <c r="F32">
        <v>1242050.44</v>
      </c>
      <c r="G32">
        <v>8.3502530000000004</v>
      </c>
      <c r="H32">
        <v>986999.86</v>
      </c>
      <c r="I32" t="s">
        <v>311</v>
      </c>
      <c r="J32">
        <v>900.7</v>
      </c>
      <c r="K32">
        <v>106462740</v>
      </c>
      <c r="L32">
        <v>135930000</v>
      </c>
      <c r="M32" t="s">
        <v>319</v>
      </c>
      <c r="N32" s="38">
        <v>43890</v>
      </c>
      <c r="O32">
        <v>41</v>
      </c>
    </row>
    <row r="33" spans="1:15" x14ac:dyDescent="0.2">
      <c r="A33" t="s">
        <v>67</v>
      </c>
      <c r="B33" t="s">
        <v>356</v>
      </c>
      <c r="C33">
        <v>6021500</v>
      </c>
      <c r="D33">
        <v>602150005</v>
      </c>
      <c r="E33">
        <v>44000</v>
      </c>
      <c r="F33">
        <v>892554.7</v>
      </c>
      <c r="G33">
        <v>15.380337000000001</v>
      </c>
      <c r="H33">
        <v>676734.81</v>
      </c>
      <c r="I33" t="s">
        <v>311</v>
      </c>
      <c r="J33">
        <v>1659</v>
      </c>
      <c r="K33">
        <v>72996000</v>
      </c>
      <c r="L33">
        <v>97454685</v>
      </c>
      <c r="M33" t="s">
        <v>319</v>
      </c>
      <c r="N33" s="38">
        <v>43890</v>
      </c>
      <c r="O33">
        <v>41</v>
      </c>
    </row>
    <row r="34" spans="1:15" x14ac:dyDescent="0.2">
      <c r="A34" t="s">
        <v>67</v>
      </c>
      <c r="B34" t="s">
        <v>357</v>
      </c>
      <c r="C34">
        <v>5999330</v>
      </c>
      <c r="D34">
        <v>599933900</v>
      </c>
      <c r="E34">
        <v>9594</v>
      </c>
      <c r="F34">
        <v>1624430.3</v>
      </c>
      <c r="G34">
        <v>241.439233</v>
      </c>
      <c r="H34">
        <v>2316368</v>
      </c>
      <c r="I34" t="s">
        <v>311</v>
      </c>
      <c r="J34">
        <v>219.8</v>
      </c>
      <c r="K34">
        <v>2108761.2000000002</v>
      </c>
      <c r="L34">
        <v>1433374.7</v>
      </c>
      <c r="M34" t="s">
        <v>314</v>
      </c>
      <c r="N34" s="38">
        <v>43890</v>
      </c>
      <c r="O34">
        <v>41</v>
      </c>
    </row>
    <row r="35" spans="1:15" x14ac:dyDescent="0.2">
      <c r="A35" t="s">
        <v>67</v>
      </c>
      <c r="B35" t="s">
        <v>166</v>
      </c>
      <c r="C35">
        <v>5889505</v>
      </c>
      <c r="D35">
        <v>588950907</v>
      </c>
      <c r="E35">
        <v>105988</v>
      </c>
      <c r="F35">
        <v>2187638.79</v>
      </c>
      <c r="G35">
        <v>20.644262999999999</v>
      </c>
      <c r="H35">
        <v>2188044.11</v>
      </c>
      <c r="I35" t="s">
        <v>311</v>
      </c>
      <c r="J35">
        <v>18.794</v>
      </c>
      <c r="K35">
        <v>1991938.47</v>
      </c>
      <c r="L35">
        <v>1926331.9</v>
      </c>
      <c r="M35" t="s">
        <v>314</v>
      </c>
      <c r="N35" s="38">
        <v>43890</v>
      </c>
      <c r="O35">
        <v>41</v>
      </c>
    </row>
    <row r="36" spans="1:15" x14ac:dyDescent="0.2">
      <c r="A36" t="s">
        <v>67</v>
      </c>
      <c r="B36" t="s">
        <v>358</v>
      </c>
      <c r="C36">
        <v>5330047</v>
      </c>
      <c r="D36">
        <v>533004909</v>
      </c>
      <c r="E36">
        <v>15763</v>
      </c>
      <c r="F36">
        <v>1972717.83</v>
      </c>
      <c r="G36">
        <v>155.97985</v>
      </c>
      <c r="H36">
        <v>2458710.38</v>
      </c>
      <c r="I36" t="s">
        <v>311</v>
      </c>
      <c r="J36">
        <v>142</v>
      </c>
      <c r="K36">
        <v>2238346</v>
      </c>
      <c r="L36">
        <v>1737082.6</v>
      </c>
      <c r="M36" t="s">
        <v>314</v>
      </c>
      <c r="N36" s="38">
        <v>43890</v>
      </c>
      <c r="O36">
        <v>41</v>
      </c>
    </row>
    <row r="37" spans="1:15" x14ac:dyDescent="0.2">
      <c r="A37" t="s">
        <v>67</v>
      </c>
      <c r="B37" t="s">
        <v>167</v>
      </c>
      <c r="C37">
        <v>4741844</v>
      </c>
      <c r="D37">
        <v>474184900</v>
      </c>
      <c r="E37">
        <v>13484</v>
      </c>
      <c r="F37">
        <v>1384917.16</v>
      </c>
      <c r="G37">
        <v>119.785934</v>
      </c>
      <c r="H37">
        <v>1615193.54</v>
      </c>
      <c r="I37" t="s">
        <v>311</v>
      </c>
      <c r="J37">
        <v>109.05</v>
      </c>
      <c r="K37">
        <v>1470430.2</v>
      </c>
      <c r="L37">
        <v>1219492.96</v>
      </c>
      <c r="M37" t="s">
        <v>314</v>
      </c>
      <c r="N37" s="38">
        <v>43890</v>
      </c>
      <c r="O37">
        <v>41</v>
      </c>
    </row>
    <row r="38" spans="1:15" x14ac:dyDescent="0.2">
      <c r="A38" t="s">
        <v>67</v>
      </c>
      <c r="B38" t="s">
        <v>359</v>
      </c>
      <c r="C38">
        <v>4031879</v>
      </c>
      <c r="D38">
        <v>403187909</v>
      </c>
      <c r="E38">
        <v>58820</v>
      </c>
      <c r="F38">
        <v>1208058.69</v>
      </c>
      <c r="G38">
        <v>28.482799</v>
      </c>
      <c r="H38">
        <v>1675358.26</v>
      </c>
      <c r="I38" t="s">
        <v>311</v>
      </c>
      <c r="J38">
        <v>25.93</v>
      </c>
      <c r="K38">
        <v>1525202.6</v>
      </c>
      <c r="L38">
        <v>1063759.7</v>
      </c>
      <c r="M38" t="s">
        <v>314</v>
      </c>
      <c r="N38" s="38">
        <v>43890</v>
      </c>
      <c r="O38">
        <v>41</v>
      </c>
    </row>
    <row r="39" spans="1:15" x14ac:dyDescent="0.2">
      <c r="A39" t="s">
        <v>67</v>
      </c>
      <c r="B39" t="s">
        <v>360</v>
      </c>
      <c r="C39">
        <v>2821481</v>
      </c>
      <c r="D39">
        <v>835699307</v>
      </c>
      <c r="E39">
        <v>53325</v>
      </c>
      <c r="F39">
        <v>2584662.75</v>
      </c>
      <c r="G39">
        <v>62.2</v>
      </c>
      <c r="H39">
        <v>3316815</v>
      </c>
      <c r="I39" t="s">
        <v>311</v>
      </c>
      <c r="J39">
        <v>62.2</v>
      </c>
      <c r="K39">
        <v>3316815</v>
      </c>
      <c r="L39">
        <v>2584662.75</v>
      </c>
      <c r="M39" t="s">
        <v>311</v>
      </c>
      <c r="N39" s="38">
        <v>43890</v>
      </c>
      <c r="O39">
        <v>43</v>
      </c>
    </row>
    <row r="40" spans="1:15" x14ac:dyDescent="0.2">
      <c r="A40" t="s">
        <v>67</v>
      </c>
      <c r="B40" t="s">
        <v>361</v>
      </c>
      <c r="C40">
        <v>2775135</v>
      </c>
      <c r="D40">
        <v>803054204</v>
      </c>
      <c r="E40">
        <v>11024</v>
      </c>
      <c r="F40">
        <v>1139109.92</v>
      </c>
      <c r="G40">
        <v>123.57</v>
      </c>
      <c r="H40">
        <v>1362235.68</v>
      </c>
      <c r="I40" t="s">
        <v>311</v>
      </c>
      <c r="J40">
        <v>123.57</v>
      </c>
      <c r="K40">
        <v>1362235.68</v>
      </c>
      <c r="L40">
        <v>1139109.92</v>
      </c>
      <c r="M40" t="s">
        <v>311</v>
      </c>
      <c r="N40" s="38">
        <v>43890</v>
      </c>
      <c r="O40">
        <v>43</v>
      </c>
    </row>
    <row r="41" spans="1:15" x14ac:dyDescent="0.2">
      <c r="A41" t="s">
        <v>67</v>
      </c>
      <c r="B41" t="s">
        <v>362</v>
      </c>
      <c r="C41">
        <v>2655657</v>
      </c>
      <c r="D41">
        <v>683715106</v>
      </c>
      <c r="E41">
        <v>41898</v>
      </c>
      <c r="F41">
        <v>1457212.44</v>
      </c>
      <c r="G41">
        <v>41.92</v>
      </c>
      <c r="H41">
        <v>1756364.16</v>
      </c>
      <c r="I41" t="s">
        <v>311</v>
      </c>
      <c r="J41">
        <v>41.92</v>
      </c>
      <c r="K41">
        <v>1756364.16</v>
      </c>
      <c r="L41">
        <v>1457212.44</v>
      </c>
      <c r="M41" t="s">
        <v>311</v>
      </c>
      <c r="N41" s="38">
        <v>43890</v>
      </c>
      <c r="O41">
        <v>41</v>
      </c>
    </row>
    <row r="42" spans="1:15" x14ac:dyDescent="0.2">
      <c r="A42" t="s">
        <v>67</v>
      </c>
      <c r="B42" t="s">
        <v>363</v>
      </c>
      <c r="C42">
        <v>2615565</v>
      </c>
      <c r="D42" t="s">
        <v>157</v>
      </c>
      <c r="E42">
        <v>62948</v>
      </c>
      <c r="F42">
        <v>2397028.89</v>
      </c>
      <c r="G42">
        <v>45.08</v>
      </c>
      <c r="H42">
        <v>2837695.84</v>
      </c>
      <c r="I42" t="s">
        <v>311</v>
      </c>
      <c r="J42">
        <v>45.08</v>
      </c>
      <c r="K42">
        <v>2837695.84</v>
      </c>
      <c r="L42">
        <v>2397028.89</v>
      </c>
      <c r="M42" t="s">
        <v>311</v>
      </c>
      <c r="N42" s="38">
        <v>43890</v>
      </c>
      <c r="O42">
        <v>43</v>
      </c>
    </row>
    <row r="43" spans="1:15" x14ac:dyDescent="0.2">
      <c r="A43" t="s">
        <v>67</v>
      </c>
      <c r="B43" t="s">
        <v>364</v>
      </c>
      <c r="C43">
        <v>2544346</v>
      </c>
      <c r="D43">
        <v>539439109</v>
      </c>
      <c r="E43">
        <v>309000</v>
      </c>
      <c r="F43">
        <v>998249.96</v>
      </c>
      <c r="G43">
        <v>2.5499999999999998</v>
      </c>
      <c r="H43">
        <v>787950</v>
      </c>
      <c r="I43" t="s">
        <v>311</v>
      </c>
      <c r="J43">
        <v>2.5499999999999998</v>
      </c>
      <c r="K43">
        <v>787950</v>
      </c>
      <c r="L43">
        <v>998249.96</v>
      </c>
      <c r="M43" t="s">
        <v>311</v>
      </c>
      <c r="N43" s="38">
        <v>43890</v>
      </c>
      <c r="O43">
        <v>43</v>
      </c>
    </row>
    <row r="44" spans="1:15" x14ac:dyDescent="0.2">
      <c r="A44" t="s">
        <v>67</v>
      </c>
      <c r="B44" t="s">
        <v>365</v>
      </c>
      <c r="C44">
        <v>2430025</v>
      </c>
      <c r="D44">
        <v>861012102</v>
      </c>
      <c r="E44">
        <v>113114</v>
      </c>
      <c r="F44">
        <v>1635216.25</v>
      </c>
      <c r="G44">
        <v>27.4</v>
      </c>
      <c r="H44">
        <v>3099323.6</v>
      </c>
      <c r="I44" t="s">
        <v>311</v>
      </c>
      <c r="J44">
        <v>27.4</v>
      </c>
      <c r="K44">
        <v>3099323.6</v>
      </c>
      <c r="L44">
        <v>1635216.25</v>
      </c>
      <c r="M44" t="s">
        <v>311</v>
      </c>
      <c r="N44" s="38">
        <v>43890</v>
      </c>
      <c r="O44">
        <v>43</v>
      </c>
    </row>
    <row r="45" spans="1:15" x14ac:dyDescent="0.2">
      <c r="A45" t="s">
        <v>67</v>
      </c>
      <c r="B45" t="s">
        <v>366</v>
      </c>
      <c r="C45">
        <v>2402444</v>
      </c>
      <c r="D45">
        <v>686330101</v>
      </c>
      <c r="E45">
        <v>30366</v>
      </c>
      <c r="F45">
        <v>2338854.39</v>
      </c>
      <c r="G45">
        <v>79.88</v>
      </c>
      <c r="H45">
        <v>2425636.08</v>
      </c>
      <c r="I45" t="s">
        <v>311</v>
      </c>
      <c r="J45">
        <v>79.88</v>
      </c>
      <c r="K45">
        <v>2425636.08</v>
      </c>
      <c r="L45">
        <v>2338854.39</v>
      </c>
      <c r="M45" t="s">
        <v>311</v>
      </c>
      <c r="N45" s="38">
        <v>43890</v>
      </c>
      <c r="O45">
        <v>43</v>
      </c>
    </row>
    <row r="46" spans="1:15" x14ac:dyDescent="0.2">
      <c r="A46" t="s">
        <v>67</v>
      </c>
      <c r="B46" t="s">
        <v>367</v>
      </c>
      <c r="C46">
        <v>2311614</v>
      </c>
      <c r="D46" t="s">
        <v>119</v>
      </c>
      <c r="E46">
        <v>17686</v>
      </c>
      <c r="F46">
        <v>2171310.2200000002</v>
      </c>
      <c r="G46">
        <v>147.51</v>
      </c>
      <c r="H46">
        <v>2608861.86</v>
      </c>
      <c r="I46" t="s">
        <v>311</v>
      </c>
      <c r="J46">
        <v>147.51</v>
      </c>
      <c r="K46">
        <v>2608861.86</v>
      </c>
      <c r="L46">
        <v>2171310.2200000002</v>
      </c>
      <c r="M46" t="s">
        <v>311</v>
      </c>
      <c r="N46" s="38">
        <v>43890</v>
      </c>
      <c r="O46">
        <v>41</v>
      </c>
    </row>
    <row r="47" spans="1:15" x14ac:dyDescent="0.2">
      <c r="A47" t="s">
        <v>67</v>
      </c>
      <c r="B47" t="s">
        <v>362</v>
      </c>
      <c r="C47">
        <v>2260824</v>
      </c>
      <c r="D47">
        <v>683715957</v>
      </c>
      <c r="E47">
        <v>10175</v>
      </c>
      <c r="F47">
        <v>355826.45</v>
      </c>
      <c r="G47">
        <v>41.866875</v>
      </c>
      <c r="H47">
        <v>425995.46</v>
      </c>
      <c r="I47" t="s">
        <v>311</v>
      </c>
      <c r="J47">
        <v>56.2</v>
      </c>
      <c r="K47">
        <v>571835</v>
      </c>
      <c r="L47">
        <v>469726.49</v>
      </c>
      <c r="M47" t="s">
        <v>368</v>
      </c>
      <c r="N47" s="38">
        <v>43890</v>
      </c>
      <c r="O47">
        <v>41</v>
      </c>
    </row>
    <row r="48" spans="1:15" x14ac:dyDescent="0.2">
      <c r="A48" t="s">
        <v>67</v>
      </c>
      <c r="B48" t="s">
        <v>116</v>
      </c>
      <c r="C48">
        <v>2181334</v>
      </c>
      <c r="D48" t="s">
        <v>115</v>
      </c>
      <c r="E48">
        <v>17792</v>
      </c>
      <c r="F48">
        <v>1897694.72</v>
      </c>
      <c r="G48">
        <v>103.8</v>
      </c>
      <c r="H48">
        <v>1846809.6000000001</v>
      </c>
      <c r="I48" t="s">
        <v>311</v>
      </c>
      <c r="J48">
        <v>103.8</v>
      </c>
      <c r="K48">
        <v>1846809.6000000001</v>
      </c>
      <c r="L48">
        <v>1897694.72</v>
      </c>
      <c r="M48" t="s">
        <v>311</v>
      </c>
      <c r="N48" s="38">
        <v>43890</v>
      </c>
      <c r="O48">
        <v>41</v>
      </c>
    </row>
    <row r="49" spans="1:15" x14ac:dyDescent="0.2">
      <c r="A49" t="s">
        <v>67</v>
      </c>
      <c r="B49" t="s">
        <v>369</v>
      </c>
      <c r="C49">
        <v>2125097</v>
      </c>
      <c r="D49">
        <v>124765108</v>
      </c>
      <c r="E49">
        <v>82104</v>
      </c>
      <c r="F49">
        <v>1660963.92</v>
      </c>
      <c r="G49">
        <v>26.81</v>
      </c>
      <c r="H49">
        <v>2201208.2400000002</v>
      </c>
      <c r="I49" t="s">
        <v>311</v>
      </c>
      <c r="J49">
        <v>26.81</v>
      </c>
      <c r="K49">
        <v>2201208.2400000002</v>
      </c>
      <c r="L49">
        <v>1660963.92</v>
      </c>
      <c r="M49" t="s">
        <v>311</v>
      </c>
      <c r="N49" s="38">
        <v>43890</v>
      </c>
      <c r="O49">
        <v>41</v>
      </c>
    </row>
    <row r="50" spans="1:15" x14ac:dyDescent="0.2">
      <c r="A50" t="s">
        <v>67</v>
      </c>
      <c r="B50" t="s">
        <v>370</v>
      </c>
      <c r="C50">
        <v>2124533</v>
      </c>
      <c r="D50">
        <v>878742204</v>
      </c>
      <c r="E50">
        <v>35702</v>
      </c>
      <c r="F50">
        <v>797582.68</v>
      </c>
      <c r="G50">
        <v>10.119999999999999</v>
      </c>
      <c r="H50">
        <v>361304.24</v>
      </c>
      <c r="I50" t="s">
        <v>311</v>
      </c>
      <c r="J50">
        <v>10.119999999999999</v>
      </c>
      <c r="K50">
        <v>361304.24</v>
      </c>
      <c r="L50">
        <v>797582.68</v>
      </c>
      <c r="M50" t="s">
        <v>311</v>
      </c>
      <c r="N50" s="38">
        <v>43890</v>
      </c>
      <c r="O50">
        <v>41</v>
      </c>
    </row>
    <row r="51" spans="1:15" x14ac:dyDescent="0.2">
      <c r="A51" t="s">
        <v>67</v>
      </c>
      <c r="B51" t="s">
        <v>371</v>
      </c>
      <c r="C51">
        <v>2031730</v>
      </c>
      <c r="D51">
        <v>294821608</v>
      </c>
      <c r="E51">
        <v>215693</v>
      </c>
      <c r="F51">
        <v>1807507.34</v>
      </c>
      <c r="G51">
        <v>8.0399999999999991</v>
      </c>
      <c r="H51">
        <v>1734171.72</v>
      </c>
      <c r="I51" t="s">
        <v>311</v>
      </c>
      <c r="J51">
        <v>8.0399999999999991</v>
      </c>
      <c r="K51">
        <v>1734171.72</v>
      </c>
      <c r="L51">
        <v>1807507.34</v>
      </c>
      <c r="M51" t="s">
        <v>311</v>
      </c>
      <c r="N51" s="38">
        <v>43890</v>
      </c>
      <c r="O51">
        <v>43</v>
      </c>
    </row>
    <row r="52" spans="1:15" x14ac:dyDescent="0.2">
      <c r="A52" t="s">
        <v>67</v>
      </c>
      <c r="B52" t="s">
        <v>372</v>
      </c>
      <c r="C52" s="68" t="s">
        <v>199</v>
      </c>
      <c r="D52" s="68" t="s">
        <v>388</v>
      </c>
      <c r="E52">
        <v>128324</v>
      </c>
      <c r="F52">
        <v>1527131.84</v>
      </c>
      <c r="G52">
        <v>7.1222289999999999</v>
      </c>
      <c r="H52">
        <v>913952.88</v>
      </c>
      <c r="I52" t="s">
        <v>311</v>
      </c>
      <c r="J52">
        <v>5.5759999999999996</v>
      </c>
      <c r="K52">
        <v>715534.62</v>
      </c>
      <c r="L52">
        <v>1178831.6100000001</v>
      </c>
      <c r="M52" t="s">
        <v>342</v>
      </c>
      <c r="N52" s="38">
        <v>43890</v>
      </c>
      <c r="O52">
        <v>41</v>
      </c>
    </row>
    <row r="53" spans="1:15" x14ac:dyDescent="0.2">
      <c r="A53" t="s">
        <v>67</v>
      </c>
      <c r="B53" t="s">
        <v>373</v>
      </c>
      <c r="C53" t="s">
        <v>368</v>
      </c>
      <c r="D53" t="s">
        <v>368</v>
      </c>
      <c r="E53">
        <v>350.06</v>
      </c>
      <c r="F53">
        <v>264.68</v>
      </c>
      <c r="G53">
        <v>0.74496200000000001</v>
      </c>
      <c r="H53">
        <v>260.77999999999997</v>
      </c>
      <c r="I53" t="s">
        <v>311</v>
      </c>
      <c r="J53">
        <v>1</v>
      </c>
      <c r="K53">
        <v>350.06</v>
      </c>
      <c r="L53">
        <v>350.06</v>
      </c>
      <c r="M53" t="s">
        <v>368</v>
      </c>
      <c r="N53" s="38">
        <v>43890</v>
      </c>
      <c r="O53" t="s">
        <v>386</v>
      </c>
    </row>
    <row r="54" spans="1:15" x14ac:dyDescent="0.2">
      <c r="A54" t="s">
        <v>67</v>
      </c>
      <c r="B54" t="s">
        <v>374</v>
      </c>
      <c r="C54" t="s">
        <v>332</v>
      </c>
      <c r="D54" t="s">
        <v>332</v>
      </c>
      <c r="E54">
        <v>17.28</v>
      </c>
      <c r="F54">
        <v>11.79</v>
      </c>
      <c r="G54">
        <v>0.64475000000000005</v>
      </c>
      <c r="H54">
        <v>11.14</v>
      </c>
      <c r="I54" t="s">
        <v>311</v>
      </c>
      <c r="J54">
        <v>1</v>
      </c>
      <c r="K54">
        <v>17.28</v>
      </c>
      <c r="L54">
        <v>17.28</v>
      </c>
      <c r="M54" t="s">
        <v>332</v>
      </c>
      <c r="N54" s="38">
        <v>43890</v>
      </c>
      <c r="O54" t="s">
        <v>386</v>
      </c>
    </row>
    <row r="55" spans="1:15" x14ac:dyDescent="0.2">
      <c r="A55" t="s">
        <v>67</v>
      </c>
      <c r="B55" t="s">
        <v>375</v>
      </c>
      <c r="C55" t="s">
        <v>385</v>
      </c>
      <c r="D55" t="s">
        <v>385</v>
      </c>
      <c r="E55">
        <v>2216141.4</v>
      </c>
      <c r="F55">
        <v>2216141.4</v>
      </c>
      <c r="G55">
        <v>100</v>
      </c>
      <c r="H55">
        <v>2216141.4</v>
      </c>
      <c r="I55" t="s">
        <v>311</v>
      </c>
      <c r="J55">
        <v>100</v>
      </c>
      <c r="K55">
        <v>2216141.4</v>
      </c>
      <c r="L55">
        <v>2216141.4</v>
      </c>
      <c r="M55" t="s">
        <v>311</v>
      </c>
      <c r="N55" s="38">
        <v>43890</v>
      </c>
      <c r="O55" t="s">
        <v>387</v>
      </c>
    </row>
    <row r="56" spans="1:15" x14ac:dyDescent="0.2">
      <c r="A56" t="s">
        <v>67</v>
      </c>
      <c r="B56" t="s">
        <v>376</v>
      </c>
      <c r="C56" t="s">
        <v>314</v>
      </c>
      <c r="D56" t="s">
        <v>314</v>
      </c>
      <c r="E56">
        <v>21069.09</v>
      </c>
      <c r="F56">
        <v>22873.66</v>
      </c>
      <c r="G56">
        <v>1.0984499999999999</v>
      </c>
      <c r="H56">
        <v>23143.33</v>
      </c>
      <c r="I56" t="s">
        <v>311</v>
      </c>
      <c r="J56">
        <v>1</v>
      </c>
      <c r="K56">
        <v>21069.09</v>
      </c>
      <c r="L56">
        <v>21069.09</v>
      </c>
      <c r="M56" t="s">
        <v>314</v>
      </c>
      <c r="N56" s="38">
        <v>43890</v>
      </c>
      <c r="O56" t="s">
        <v>386</v>
      </c>
    </row>
    <row r="57" spans="1:15" x14ac:dyDescent="0.2">
      <c r="A57" t="s">
        <v>67</v>
      </c>
      <c r="B57" t="s">
        <v>377</v>
      </c>
      <c r="C57" t="s">
        <v>342</v>
      </c>
      <c r="D57" t="s">
        <v>342</v>
      </c>
      <c r="E57">
        <v>27.83</v>
      </c>
      <c r="F57">
        <v>36.369999999999997</v>
      </c>
      <c r="G57">
        <v>1.277301</v>
      </c>
      <c r="H57">
        <v>35.549999999999997</v>
      </c>
      <c r="I57" t="s">
        <v>311</v>
      </c>
      <c r="J57">
        <v>1</v>
      </c>
      <c r="K57">
        <v>27.83</v>
      </c>
      <c r="L57">
        <v>27.83</v>
      </c>
      <c r="M57" t="s">
        <v>342</v>
      </c>
      <c r="N57" s="38">
        <v>43890</v>
      </c>
      <c r="O57" t="s">
        <v>386</v>
      </c>
    </row>
    <row r="58" spans="1:15" x14ac:dyDescent="0.2">
      <c r="N58" s="38"/>
    </row>
    <row r="59" spans="1:15" x14ac:dyDescent="0.2">
      <c r="N59" s="38"/>
    </row>
    <row r="60" spans="1:15" x14ac:dyDescent="0.2">
      <c r="N60" s="38"/>
    </row>
    <row r="61" spans="1:15" x14ac:dyDescent="0.2">
      <c r="N61" s="38"/>
    </row>
    <row r="62" spans="1:15" x14ac:dyDescent="0.2">
      <c r="N62" s="38"/>
    </row>
    <row r="63" spans="1:15" x14ac:dyDescent="0.2">
      <c r="N63" s="38"/>
    </row>
    <row r="64" spans="1:15" x14ac:dyDescent="0.2">
      <c r="N64" s="38"/>
    </row>
    <row r="65" spans="1:8" x14ac:dyDescent="0.2">
      <c r="A65" s="34"/>
      <c r="B65" s="34"/>
      <c r="C65" s="35"/>
      <c r="H65" s="34"/>
    </row>
    <row r="66" spans="1:8" x14ac:dyDescent="0.2">
      <c r="A66" s="34"/>
      <c r="B66" s="34"/>
      <c r="C66" s="35"/>
      <c r="H66" s="34"/>
    </row>
  </sheetData>
  <conditionalFormatting sqref="D54:D58">
    <cfRule type="duplicateValues" dxfId="3" priority="10"/>
  </conditionalFormatting>
  <conditionalFormatting sqref="C58">
    <cfRule type="duplicateValues" dxfId="2" priority="4"/>
  </conditionalFormatting>
  <conditionalFormatting sqref="C54:C57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zoomScaleNormal="100" workbookViewId="0"/>
  </sheetViews>
  <sheetFormatPr defaultRowHeight="12.75" x14ac:dyDescent="0.2"/>
  <cols>
    <col min="1" max="1" width="58.7109375" customWidth="1"/>
    <col min="2" max="2" width="11.140625" customWidth="1"/>
    <col min="3" max="4" width="13.85546875" customWidth="1"/>
    <col min="5" max="5" width="14.28515625" customWidth="1"/>
    <col min="6" max="11" width="12.140625" customWidth="1"/>
    <col min="12" max="16" width="8.140625" customWidth="1"/>
  </cols>
  <sheetData>
    <row r="1" spans="1:16" ht="15" x14ac:dyDescent="0.25">
      <c r="A1" s="57" t="s">
        <v>95</v>
      </c>
      <c r="B1" s="57" t="s">
        <v>82</v>
      </c>
      <c r="C1" s="57" t="s">
        <v>96</v>
      </c>
      <c r="D1" s="57" t="s">
        <v>83</v>
      </c>
      <c r="E1" s="57" t="s">
        <v>97</v>
      </c>
      <c r="F1" s="57" t="s">
        <v>98</v>
      </c>
      <c r="G1" s="57" t="s">
        <v>0</v>
      </c>
      <c r="H1" s="57" t="s">
        <v>99</v>
      </c>
      <c r="I1" s="57" t="s">
        <v>84</v>
      </c>
      <c r="J1" s="57" t="s">
        <v>100</v>
      </c>
      <c r="K1" s="57" t="s">
        <v>101</v>
      </c>
      <c r="L1" s="57" t="s">
        <v>102</v>
      </c>
      <c r="M1" s="57" t="s">
        <v>103</v>
      </c>
      <c r="N1" s="57" t="s">
        <v>104</v>
      </c>
      <c r="O1" s="57" t="s">
        <v>105</v>
      </c>
      <c r="P1" s="57" t="s">
        <v>106</v>
      </c>
    </row>
    <row r="2" spans="1:16" x14ac:dyDescent="0.2">
      <c r="A2" t="s">
        <v>309</v>
      </c>
      <c r="B2">
        <v>2430025</v>
      </c>
      <c r="C2">
        <v>0</v>
      </c>
      <c r="D2">
        <v>861012102</v>
      </c>
      <c r="E2">
        <v>0.06</v>
      </c>
      <c r="F2" s="38">
        <v>43550</v>
      </c>
      <c r="G2" t="s">
        <v>67</v>
      </c>
      <c r="H2" t="s">
        <v>310</v>
      </c>
      <c r="I2">
        <v>113114</v>
      </c>
      <c r="J2">
        <v>0</v>
      </c>
      <c r="K2">
        <v>0</v>
      </c>
      <c r="L2">
        <v>0</v>
      </c>
      <c r="M2">
        <v>0</v>
      </c>
      <c r="N2" t="s">
        <v>311</v>
      </c>
      <c r="O2">
        <v>341</v>
      </c>
      <c r="P2" t="s">
        <v>312</v>
      </c>
    </row>
    <row r="3" spans="1:16" x14ac:dyDescent="0.2">
      <c r="A3" t="s">
        <v>313</v>
      </c>
      <c r="B3" t="s">
        <v>168</v>
      </c>
      <c r="C3">
        <v>0</v>
      </c>
      <c r="D3" t="s">
        <v>382</v>
      </c>
      <c r="E3">
        <v>0.9</v>
      </c>
      <c r="F3" s="38">
        <v>43612</v>
      </c>
      <c r="G3" t="s">
        <v>67</v>
      </c>
      <c r="H3" t="s">
        <v>310</v>
      </c>
      <c r="I3">
        <v>29538</v>
      </c>
      <c r="J3">
        <v>0</v>
      </c>
      <c r="K3">
        <v>0</v>
      </c>
      <c r="L3">
        <v>0</v>
      </c>
      <c r="M3">
        <v>0</v>
      </c>
      <c r="N3" t="s">
        <v>314</v>
      </c>
      <c r="O3">
        <v>279</v>
      </c>
      <c r="P3" t="s">
        <v>312</v>
      </c>
    </row>
    <row r="4" spans="1:16" x14ac:dyDescent="0.2">
      <c r="A4" t="s">
        <v>315</v>
      </c>
      <c r="B4">
        <v>5889505</v>
      </c>
      <c r="C4">
        <v>0</v>
      </c>
      <c r="D4">
        <v>588950907</v>
      </c>
      <c r="E4">
        <v>0.27</v>
      </c>
      <c r="F4" s="38">
        <v>43522</v>
      </c>
      <c r="G4" t="s">
        <v>67</v>
      </c>
      <c r="H4" t="s">
        <v>310</v>
      </c>
      <c r="I4">
        <v>105988</v>
      </c>
      <c r="J4">
        <v>0</v>
      </c>
      <c r="K4">
        <v>0</v>
      </c>
      <c r="L4">
        <v>0</v>
      </c>
      <c r="M4">
        <v>0</v>
      </c>
      <c r="N4" t="s">
        <v>314</v>
      </c>
      <c r="O4">
        <v>369</v>
      </c>
      <c r="P4" t="s">
        <v>312</v>
      </c>
    </row>
    <row r="5" spans="1:16" x14ac:dyDescent="0.2">
      <c r="A5" t="s">
        <v>316</v>
      </c>
      <c r="B5">
        <v>4741844</v>
      </c>
      <c r="C5">
        <v>0</v>
      </c>
      <c r="D5">
        <v>474184900</v>
      </c>
      <c r="E5">
        <v>1.25</v>
      </c>
      <c r="F5" s="38">
        <v>43587</v>
      </c>
      <c r="G5" t="s">
        <v>67</v>
      </c>
      <c r="H5" t="s">
        <v>310</v>
      </c>
      <c r="I5">
        <v>13484</v>
      </c>
      <c r="J5">
        <v>0</v>
      </c>
      <c r="K5">
        <v>0</v>
      </c>
      <c r="L5">
        <v>0</v>
      </c>
      <c r="M5">
        <v>0</v>
      </c>
      <c r="N5" t="s">
        <v>314</v>
      </c>
      <c r="O5">
        <v>304</v>
      </c>
      <c r="P5" t="s">
        <v>312</v>
      </c>
    </row>
    <row r="6" spans="1:16" x14ac:dyDescent="0.2">
      <c r="A6" t="s">
        <v>317</v>
      </c>
      <c r="B6">
        <v>2655657</v>
      </c>
      <c r="C6">
        <v>7315.39</v>
      </c>
      <c r="D6">
        <v>683715106</v>
      </c>
      <c r="E6">
        <v>0.17460000000000001</v>
      </c>
      <c r="F6" s="38">
        <v>43910</v>
      </c>
      <c r="G6" t="s">
        <v>67</v>
      </c>
      <c r="H6" t="s">
        <v>310</v>
      </c>
      <c r="I6">
        <v>41898</v>
      </c>
      <c r="J6">
        <v>7315.39</v>
      </c>
      <c r="K6">
        <v>7315.39</v>
      </c>
      <c r="L6">
        <v>0</v>
      </c>
      <c r="M6">
        <v>0</v>
      </c>
      <c r="N6" t="s">
        <v>311</v>
      </c>
      <c r="O6">
        <v>0</v>
      </c>
      <c r="P6" t="s">
        <v>312</v>
      </c>
    </row>
    <row r="7" spans="1:16" x14ac:dyDescent="0.2">
      <c r="A7" t="s">
        <v>318</v>
      </c>
      <c r="B7">
        <v>6986041</v>
      </c>
      <c r="C7">
        <v>5696.88</v>
      </c>
      <c r="D7">
        <v>698604006</v>
      </c>
      <c r="E7">
        <v>26</v>
      </c>
      <c r="F7" s="38">
        <v>43978</v>
      </c>
      <c r="G7" t="s">
        <v>67</v>
      </c>
      <c r="H7" t="s">
        <v>310</v>
      </c>
      <c r="I7">
        <v>24100</v>
      </c>
      <c r="J7">
        <v>5696.88</v>
      </c>
      <c r="K7">
        <v>5696.88</v>
      </c>
      <c r="L7">
        <v>0</v>
      </c>
      <c r="M7">
        <v>0</v>
      </c>
      <c r="N7" t="s">
        <v>319</v>
      </c>
      <c r="O7">
        <v>0</v>
      </c>
      <c r="P7" t="s">
        <v>312</v>
      </c>
    </row>
    <row r="8" spans="1:16" x14ac:dyDescent="0.2">
      <c r="A8" t="s">
        <v>320</v>
      </c>
      <c r="B8">
        <v>6269861</v>
      </c>
      <c r="C8">
        <v>1806.82</v>
      </c>
      <c r="D8">
        <v>626986905</v>
      </c>
      <c r="E8">
        <v>3</v>
      </c>
      <c r="F8" s="38">
        <v>43914</v>
      </c>
      <c r="G8" t="s">
        <v>67</v>
      </c>
      <c r="H8" t="s">
        <v>310</v>
      </c>
      <c r="I8">
        <v>66000</v>
      </c>
      <c r="J8">
        <v>1806.82</v>
      </c>
      <c r="K8">
        <v>1806.82</v>
      </c>
      <c r="L8">
        <v>0</v>
      </c>
      <c r="M8">
        <v>0</v>
      </c>
      <c r="N8" t="s">
        <v>319</v>
      </c>
      <c r="O8">
        <v>0</v>
      </c>
      <c r="P8" t="s">
        <v>312</v>
      </c>
    </row>
    <row r="9" spans="1:16" x14ac:dyDescent="0.2">
      <c r="A9" t="s">
        <v>317</v>
      </c>
      <c r="B9">
        <v>2260824</v>
      </c>
      <c r="C9">
        <v>1776.56</v>
      </c>
      <c r="D9">
        <v>683715957</v>
      </c>
      <c r="E9">
        <v>0.17460000000000001</v>
      </c>
      <c r="F9" s="38">
        <v>43910</v>
      </c>
      <c r="G9" t="s">
        <v>67</v>
      </c>
      <c r="H9" t="s">
        <v>310</v>
      </c>
      <c r="I9">
        <v>10175</v>
      </c>
      <c r="J9">
        <v>1776.56</v>
      </c>
      <c r="K9">
        <v>1776.56</v>
      </c>
      <c r="L9">
        <v>0</v>
      </c>
      <c r="M9">
        <v>0</v>
      </c>
      <c r="N9" t="s">
        <v>311</v>
      </c>
      <c r="O9">
        <v>0</v>
      </c>
      <c r="P9" t="s">
        <v>312</v>
      </c>
    </row>
    <row r="10" spans="1:16" x14ac:dyDescent="0.2">
      <c r="A10" t="s">
        <v>315</v>
      </c>
      <c r="B10">
        <v>5889505</v>
      </c>
      <c r="C10">
        <v>0</v>
      </c>
      <c r="D10">
        <v>588950907</v>
      </c>
      <c r="E10">
        <v>0.27</v>
      </c>
      <c r="F10" s="38">
        <v>43886</v>
      </c>
      <c r="G10" t="s">
        <v>67</v>
      </c>
      <c r="H10" t="s">
        <v>310</v>
      </c>
      <c r="I10">
        <v>105988</v>
      </c>
      <c r="J10">
        <v>0</v>
      </c>
      <c r="K10">
        <v>0</v>
      </c>
      <c r="L10">
        <v>0</v>
      </c>
      <c r="M10">
        <v>0</v>
      </c>
      <c r="N10" t="s">
        <v>314</v>
      </c>
      <c r="O10">
        <v>5</v>
      </c>
      <c r="P10" t="s">
        <v>312</v>
      </c>
    </row>
    <row r="11" spans="1:16" x14ac:dyDescent="0.2">
      <c r="A11" t="s">
        <v>321</v>
      </c>
      <c r="B11">
        <v>6229597</v>
      </c>
      <c r="C11">
        <v>12092.98</v>
      </c>
      <c r="D11">
        <v>622959906</v>
      </c>
      <c r="E11">
        <v>4.5</v>
      </c>
      <c r="F11" s="38">
        <v>43903</v>
      </c>
      <c r="G11" t="s">
        <v>67</v>
      </c>
      <c r="H11" t="s">
        <v>310</v>
      </c>
      <c r="I11">
        <v>294491</v>
      </c>
      <c r="J11">
        <v>12092.98</v>
      </c>
      <c r="K11">
        <v>12092.98</v>
      </c>
      <c r="L11">
        <v>0</v>
      </c>
      <c r="M11">
        <v>0</v>
      </c>
      <c r="N11" t="s">
        <v>319</v>
      </c>
      <c r="O11">
        <v>0</v>
      </c>
      <c r="P11" t="s">
        <v>312</v>
      </c>
    </row>
    <row r="12" spans="1:16" x14ac:dyDescent="0.2">
      <c r="A12" t="s">
        <v>322</v>
      </c>
      <c r="B12" t="s">
        <v>146</v>
      </c>
      <c r="C12">
        <v>0</v>
      </c>
      <c r="D12" t="s">
        <v>145</v>
      </c>
      <c r="E12">
        <v>0.74401799999999996</v>
      </c>
      <c r="F12" s="38">
        <v>43728</v>
      </c>
      <c r="G12" t="s">
        <v>67</v>
      </c>
      <c r="H12" t="s">
        <v>310</v>
      </c>
      <c r="I12">
        <v>34090</v>
      </c>
      <c r="J12">
        <v>0</v>
      </c>
      <c r="K12">
        <v>0</v>
      </c>
      <c r="L12">
        <v>0</v>
      </c>
      <c r="M12">
        <v>0</v>
      </c>
      <c r="N12" t="s">
        <v>311</v>
      </c>
      <c r="O12">
        <v>163</v>
      </c>
      <c r="P12" t="s">
        <v>312</v>
      </c>
    </row>
    <row r="13" spans="1:16" x14ac:dyDescent="0.2">
      <c r="A13" t="s">
        <v>323</v>
      </c>
      <c r="B13">
        <v>7124594</v>
      </c>
      <c r="C13">
        <v>0</v>
      </c>
      <c r="D13">
        <v>712459908</v>
      </c>
      <c r="E13">
        <v>6</v>
      </c>
      <c r="F13" s="38">
        <v>43591</v>
      </c>
      <c r="G13" t="s">
        <v>67</v>
      </c>
      <c r="H13" t="s">
        <v>310</v>
      </c>
      <c r="I13">
        <v>7989</v>
      </c>
      <c r="J13">
        <v>0</v>
      </c>
      <c r="K13">
        <v>0</v>
      </c>
      <c r="L13">
        <v>0</v>
      </c>
      <c r="M13">
        <v>0</v>
      </c>
      <c r="N13" t="s">
        <v>324</v>
      </c>
      <c r="O13">
        <v>300</v>
      </c>
      <c r="P13" t="s">
        <v>312</v>
      </c>
    </row>
    <row r="14" spans="1:16" x14ac:dyDescent="0.2">
      <c r="A14" t="s">
        <v>325</v>
      </c>
      <c r="B14">
        <v>2775135</v>
      </c>
      <c r="C14">
        <v>0</v>
      </c>
      <c r="D14">
        <v>803054204</v>
      </c>
      <c r="E14">
        <v>1.6742699999999999</v>
      </c>
      <c r="F14" s="38">
        <v>43613</v>
      </c>
      <c r="G14" t="s">
        <v>67</v>
      </c>
      <c r="H14" t="s">
        <v>310</v>
      </c>
      <c r="I14">
        <v>11024</v>
      </c>
      <c r="J14">
        <v>0</v>
      </c>
      <c r="K14">
        <v>0</v>
      </c>
      <c r="L14">
        <v>0</v>
      </c>
      <c r="M14">
        <v>0</v>
      </c>
      <c r="N14" t="s">
        <v>311</v>
      </c>
      <c r="O14">
        <v>278</v>
      </c>
      <c r="P14" t="s">
        <v>312</v>
      </c>
    </row>
    <row r="15" spans="1:16" x14ac:dyDescent="0.2">
      <c r="A15" t="s">
        <v>309</v>
      </c>
      <c r="B15">
        <v>2430025</v>
      </c>
      <c r="C15">
        <v>0</v>
      </c>
      <c r="D15">
        <v>861012102</v>
      </c>
      <c r="E15">
        <v>0.06</v>
      </c>
      <c r="F15" s="38">
        <v>43732</v>
      </c>
      <c r="G15" t="s">
        <v>67</v>
      </c>
      <c r="H15" t="s">
        <v>310</v>
      </c>
      <c r="I15">
        <v>113114</v>
      </c>
      <c r="J15">
        <v>0</v>
      </c>
      <c r="K15">
        <v>0</v>
      </c>
      <c r="L15">
        <v>0</v>
      </c>
      <c r="M15">
        <v>0</v>
      </c>
      <c r="N15" t="s">
        <v>311</v>
      </c>
      <c r="O15">
        <v>159</v>
      </c>
      <c r="P15" t="s">
        <v>312</v>
      </c>
    </row>
    <row r="16" spans="1:16" x14ac:dyDescent="0.2">
      <c r="A16" t="s">
        <v>309</v>
      </c>
      <c r="B16">
        <v>2430025</v>
      </c>
      <c r="C16">
        <v>0</v>
      </c>
      <c r="D16">
        <v>861012102</v>
      </c>
      <c r="E16">
        <v>0.06</v>
      </c>
      <c r="F16" s="38">
        <v>43641</v>
      </c>
      <c r="G16" t="s">
        <v>67</v>
      </c>
      <c r="H16" t="s">
        <v>310</v>
      </c>
      <c r="I16">
        <v>113114</v>
      </c>
      <c r="J16">
        <v>0</v>
      </c>
      <c r="K16">
        <v>0</v>
      </c>
      <c r="L16">
        <v>0</v>
      </c>
      <c r="M16">
        <v>0</v>
      </c>
      <c r="N16" t="s">
        <v>311</v>
      </c>
      <c r="O16">
        <v>250</v>
      </c>
      <c r="P16" t="s">
        <v>312</v>
      </c>
    </row>
    <row r="17" spans="1:16" x14ac:dyDescent="0.2">
      <c r="A17" t="s">
        <v>326</v>
      </c>
      <c r="C17">
        <v>3060.7</v>
      </c>
      <c r="D17" t="s">
        <v>385</v>
      </c>
      <c r="E17">
        <v>1.738032</v>
      </c>
      <c r="F17" s="38">
        <v>43891</v>
      </c>
      <c r="G17" t="s">
        <v>67</v>
      </c>
      <c r="H17" t="s">
        <v>327</v>
      </c>
      <c r="I17">
        <v>2216140.66</v>
      </c>
      <c r="J17">
        <v>3060.7</v>
      </c>
      <c r="K17">
        <v>3060.7</v>
      </c>
      <c r="L17">
        <v>0</v>
      </c>
      <c r="M17">
        <v>0</v>
      </c>
      <c r="N17" t="s">
        <v>311</v>
      </c>
      <c r="O17">
        <v>0</v>
      </c>
      <c r="P17" t="s">
        <v>312</v>
      </c>
    </row>
    <row r="18" spans="1:16" x14ac:dyDescent="0.2">
      <c r="F18" s="38"/>
    </row>
    <row r="19" spans="1:16" ht="15" x14ac:dyDescent="0.25">
      <c r="A19" s="59"/>
      <c r="B19" s="61"/>
      <c r="C19" s="59"/>
      <c r="D19" s="59"/>
      <c r="E19" s="59"/>
      <c r="F19" s="60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x14ac:dyDescent="0.2">
      <c r="F20" s="38"/>
    </row>
    <row r="21" spans="1:16" x14ac:dyDescent="0.2">
      <c r="F21" s="38"/>
    </row>
    <row r="22" spans="1:16" ht="15" x14ac:dyDescent="0.25">
      <c r="A22" s="57"/>
      <c r="B22" s="57"/>
      <c r="C22" s="57"/>
      <c r="D22" s="57"/>
      <c r="E22" s="57"/>
      <c r="F22" s="58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15" x14ac:dyDescent="0.25">
      <c r="A23" s="57"/>
      <c r="B23" s="57"/>
      <c r="C23" s="57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ht="15" x14ac:dyDescent="0.25">
      <c r="A24" s="57"/>
      <c r="B24" s="57"/>
      <c r="C24" s="57"/>
      <c r="D24" s="57"/>
      <c r="E24" s="57"/>
      <c r="F24" s="58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ht="15" x14ac:dyDescent="0.25">
      <c r="A25" s="57"/>
      <c r="B25" s="57"/>
      <c r="C25" s="57"/>
      <c r="D25" s="57"/>
      <c r="E25" s="57"/>
      <c r="F25" s="58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ht="15" x14ac:dyDescent="0.25">
      <c r="A26" s="57"/>
      <c r="C26" s="57"/>
      <c r="D26" s="57"/>
      <c r="E26" s="57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t="15" x14ac:dyDescent="0.25">
      <c r="A27" s="57"/>
      <c r="C27" s="57"/>
      <c r="D27" s="57"/>
      <c r="E27" s="57"/>
      <c r="F27" s="58"/>
      <c r="G27" s="57"/>
      <c r="H27" s="57"/>
      <c r="I27" s="57"/>
      <c r="J27" s="57"/>
      <c r="K27" s="57"/>
      <c r="L27" s="57"/>
      <c r="M27" s="57"/>
      <c r="N27" s="57"/>
      <c r="O27" s="57"/>
      <c r="P27" s="57"/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K12" sqref="K12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workbookViewId="0">
      <selection activeCell="B2" sqref="B2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6" t="s">
        <v>60</v>
      </c>
      <c r="C1" s="37" t="s">
        <v>61</v>
      </c>
      <c r="D1" s="37" t="s">
        <v>62</v>
      </c>
      <c r="E1" s="37" t="s">
        <v>63</v>
      </c>
      <c r="F1" s="37" t="s">
        <v>64</v>
      </c>
      <c r="G1" s="37" t="s">
        <v>65</v>
      </c>
    </row>
    <row r="2" spans="1:12" ht="15" x14ac:dyDescent="0.25">
      <c r="A2" s="26"/>
      <c r="B2" s="63" t="s">
        <v>209</v>
      </c>
      <c r="C2" s="64"/>
      <c r="D2" s="64"/>
      <c r="E2" s="64"/>
      <c r="F2" s="64"/>
      <c r="G2" s="64"/>
    </row>
    <row r="3" spans="1:12" x14ac:dyDescent="0.2">
      <c r="A3" s="16" t="s">
        <v>22</v>
      </c>
      <c r="B3" s="65" t="s">
        <v>210</v>
      </c>
      <c r="C3" s="64">
        <v>76470651.930000007</v>
      </c>
      <c r="D3" s="64">
        <v>0</v>
      </c>
      <c r="E3" s="64">
        <v>0</v>
      </c>
      <c r="F3" s="64">
        <v>0</v>
      </c>
      <c r="G3" s="64">
        <v>76470651.930000007</v>
      </c>
      <c r="H3" s="16"/>
    </row>
    <row r="4" spans="1:12" x14ac:dyDescent="0.2">
      <c r="A4" s="16" t="s">
        <v>22</v>
      </c>
      <c r="B4" s="65" t="s">
        <v>211</v>
      </c>
      <c r="C4" s="64">
        <v>2216141.4</v>
      </c>
      <c r="D4" s="64">
        <v>0</v>
      </c>
      <c r="E4" s="64">
        <v>0</v>
      </c>
      <c r="F4" s="64">
        <v>0</v>
      </c>
      <c r="G4" s="64">
        <v>2216141.4</v>
      </c>
      <c r="H4" s="16"/>
    </row>
    <row r="5" spans="1:12" x14ac:dyDescent="0.2">
      <c r="A5" s="16" t="s">
        <v>22</v>
      </c>
      <c r="B5" s="65" t="s">
        <v>212</v>
      </c>
      <c r="C5" s="64">
        <v>23186.5</v>
      </c>
      <c r="D5" s="64">
        <v>0</v>
      </c>
      <c r="E5" s="64">
        <v>0</v>
      </c>
      <c r="F5" s="64">
        <v>0</v>
      </c>
      <c r="G5" s="64">
        <v>23186.5</v>
      </c>
      <c r="H5" s="16"/>
    </row>
    <row r="6" spans="1:12" x14ac:dyDescent="0.2">
      <c r="A6" s="16" t="s">
        <v>22</v>
      </c>
      <c r="B6" s="65" t="s">
        <v>213</v>
      </c>
      <c r="C6" s="64">
        <v>2239327.9</v>
      </c>
      <c r="D6" s="64">
        <v>0</v>
      </c>
      <c r="E6" s="64">
        <v>0</v>
      </c>
      <c r="F6" s="64">
        <v>0</v>
      </c>
      <c r="G6" s="64">
        <v>2239327.9</v>
      </c>
      <c r="H6" s="16"/>
    </row>
    <row r="7" spans="1:12" x14ac:dyDescent="0.2">
      <c r="A7" s="16" t="s">
        <v>22</v>
      </c>
      <c r="B7" s="65" t="s">
        <v>214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16"/>
    </row>
    <row r="8" spans="1:12" x14ac:dyDescent="0.2">
      <c r="A8" s="16" t="s">
        <v>35</v>
      </c>
      <c r="B8" s="65" t="s">
        <v>215</v>
      </c>
      <c r="C8" s="64">
        <v>0</v>
      </c>
      <c r="D8" s="64">
        <v>23075.08</v>
      </c>
      <c r="E8" s="64">
        <v>0</v>
      </c>
      <c r="F8" s="64">
        <v>23075.08</v>
      </c>
      <c r="G8" s="64">
        <v>23075.08</v>
      </c>
      <c r="H8" s="2"/>
      <c r="I8" s="53"/>
      <c r="L8" s="16"/>
    </row>
    <row r="9" spans="1:12" x14ac:dyDescent="0.2">
      <c r="A9" s="2" t="s">
        <v>52</v>
      </c>
      <c r="B9" s="65" t="s">
        <v>216</v>
      </c>
      <c r="C9" s="64">
        <v>28688.63</v>
      </c>
      <c r="D9" s="64">
        <v>0</v>
      </c>
      <c r="E9" s="64">
        <v>0</v>
      </c>
      <c r="F9" s="64">
        <v>0</v>
      </c>
      <c r="G9" s="64">
        <v>28688.63</v>
      </c>
      <c r="H9" s="16"/>
      <c r="L9" s="2"/>
    </row>
    <row r="10" spans="1:12" x14ac:dyDescent="0.2">
      <c r="A10" s="29"/>
      <c r="B10" s="65" t="s">
        <v>217</v>
      </c>
      <c r="C10" s="64">
        <v>2850.24</v>
      </c>
      <c r="D10" s="64">
        <v>210.46</v>
      </c>
      <c r="E10" s="64">
        <v>0</v>
      </c>
      <c r="F10" s="64">
        <v>210.46</v>
      </c>
      <c r="G10" s="64">
        <v>3060.7</v>
      </c>
      <c r="L10" s="16"/>
    </row>
    <row r="11" spans="1:12" x14ac:dyDescent="0.2">
      <c r="A11" s="2" t="s">
        <v>24</v>
      </c>
      <c r="B11" s="65" t="s">
        <v>218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2"/>
      <c r="L11" s="2"/>
    </row>
    <row r="12" spans="1:12" x14ac:dyDescent="0.2">
      <c r="A12" s="2" t="s">
        <v>24</v>
      </c>
      <c r="B12" s="65" t="s">
        <v>219</v>
      </c>
      <c r="C12" s="64">
        <v>63713.38</v>
      </c>
      <c r="D12" s="64">
        <v>0</v>
      </c>
      <c r="E12" s="64">
        <v>0</v>
      </c>
      <c r="F12" s="64">
        <v>0</v>
      </c>
      <c r="G12" s="64">
        <v>63713.38</v>
      </c>
      <c r="H12" s="2"/>
      <c r="L12" s="2"/>
    </row>
    <row r="13" spans="1:12" x14ac:dyDescent="0.2">
      <c r="A13" s="2" t="s">
        <v>24</v>
      </c>
      <c r="B13" s="65" t="s">
        <v>220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2"/>
      <c r="L13" s="2"/>
    </row>
    <row r="14" spans="1:12" x14ac:dyDescent="0.2">
      <c r="A14" s="16" t="s">
        <v>35</v>
      </c>
      <c r="B14" s="65" t="s">
        <v>221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16"/>
      <c r="L14" s="2"/>
    </row>
    <row r="15" spans="1:12" x14ac:dyDescent="0.2">
      <c r="A15" s="2" t="s">
        <v>24</v>
      </c>
      <c r="B15" s="65" t="s">
        <v>222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2"/>
    </row>
    <row r="16" spans="1:12" x14ac:dyDescent="0.2">
      <c r="A16" s="16" t="s">
        <v>22</v>
      </c>
      <c r="B16" s="65" t="s">
        <v>223</v>
      </c>
      <c r="C16" s="64">
        <v>78805232.079999998</v>
      </c>
      <c r="D16" s="64">
        <v>23285.54</v>
      </c>
      <c r="E16" s="64">
        <v>0</v>
      </c>
      <c r="F16" s="64">
        <v>23285.54</v>
      </c>
      <c r="G16" s="64">
        <v>78828517.620000005</v>
      </c>
      <c r="H16" s="16"/>
    </row>
    <row r="17" spans="1:8" x14ac:dyDescent="0.2">
      <c r="A17" s="2" t="s">
        <v>33</v>
      </c>
      <c r="B17" s="63" t="s">
        <v>224</v>
      </c>
      <c r="C17" s="64"/>
      <c r="D17" s="64"/>
      <c r="E17" s="64"/>
      <c r="F17" s="64"/>
      <c r="G17" s="64"/>
      <c r="H17" s="2"/>
    </row>
    <row r="18" spans="1:8" x14ac:dyDescent="0.2">
      <c r="A18" s="29"/>
      <c r="B18" s="65" t="s">
        <v>225</v>
      </c>
      <c r="C18" s="64">
        <v>0</v>
      </c>
      <c r="D18" s="64">
        <v>0</v>
      </c>
      <c r="E18" s="64">
        <v>23075.08</v>
      </c>
      <c r="F18" s="64">
        <v>23075.08</v>
      </c>
      <c r="G18" s="64">
        <v>23075.08</v>
      </c>
    </row>
    <row r="19" spans="1:8" x14ac:dyDescent="0.2">
      <c r="A19" s="29"/>
      <c r="B19" s="65" t="s">
        <v>226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</row>
    <row r="20" spans="1:8" x14ac:dyDescent="0.2">
      <c r="A20" s="2" t="s">
        <v>28</v>
      </c>
      <c r="B20" s="65" t="s">
        <v>227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2"/>
    </row>
    <row r="21" spans="1:8" x14ac:dyDescent="0.2">
      <c r="A21" s="2" t="s">
        <v>52</v>
      </c>
      <c r="B21" s="65" t="s">
        <v>228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16"/>
    </row>
    <row r="22" spans="1:8" x14ac:dyDescent="0.2">
      <c r="A22" s="29"/>
      <c r="B22" s="65" t="s">
        <v>229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x14ac:dyDescent="0.2">
      <c r="A23" s="2" t="s">
        <v>24</v>
      </c>
      <c r="B23" s="65" t="s">
        <v>230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2"/>
    </row>
    <row r="24" spans="1:8" x14ac:dyDescent="0.2">
      <c r="A24" s="16" t="s">
        <v>22</v>
      </c>
      <c r="B24" s="65" t="s">
        <v>231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16"/>
    </row>
    <row r="25" spans="1:8" x14ac:dyDescent="0.2">
      <c r="A25" s="16" t="s">
        <v>22</v>
      </c>
      <c r="B25" s="65" t="s">
        <v>232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16"/>
    </row>
    <row r="26" spans="1:8" x14ac:dyDescent="0.2">
      <c r="A26" s="2" t="s">
        <v>27</v>
      </c>
      <c r="B26" s="65" t="s">
        <v>233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2"/>
    </row>
    <row r="27" spans="1:8" x14ac:dyDescent="0.2">
      <c r="A27" s="2" t="s">
        <v>24</v>
      </c>
      <c r="B27" s="65" t="s">
        <v>234</v>
      </c>
      <c r="C27" s="64">
        <v>0</v>
      </c>
      <c r="D27" s="64">
        <v>0</v>
      </c>
      <c r="E27" s="64">
        <v>23075.08</v>
      </c>
      <c r="F27" s="64">
        <v>23075.08</v>
      </c>
      <c r="G27" s="64">
        <v>23075.08</v>
      </c>
      <c r="H27" s="2"/>
    </row>
    <row r="28" spans="1:8" x14ac:dyDescent="0.2">
      <c r="A28" s="2" t="s">
        <v>33</v>
      </c>
      <c r="B28" s="65" t="s">
        <v>235</v>
      </c>
      <c r="C28" s="64">
        <v>78805232.079999998</v>
      </c>
      <c r="D28" s="64">
        <v>23285.54</v>
      </c>
      <c r="E28" s="64">
        <v>23075.08</v>
      </c>
      <c r="F28" s="64">
        <v>210.46</v>
      </c>
      <c r="G28" s="64">
        <v>78805442.540000007</v>
      </c>
      <c r="H28" s="2"/>
    </row>
    <row r="29" spans="1:8" x14ac:dyDescent="0.2">
      <c r="A29" s="29"/>
      <c r="B29" s="63" t="s">
        <v>236</v>
      </c>
      <c r="C29" s="64"/>
      <c r="D29" s="64"/>
      <c r="E29" s="64"/>
      <c r="F29" s="64"/>
      <c r="G29" s="64"/>
    </row>
    <row r="30" spans="1:8" x14ac:dyDescent="0.2">
      <c r="A30" s="29"/>
      <c r="B30" s="65" t="s">
        <v>237</v>
      </c>
      <c r="C30" s="64">
        <v>14634849.59</v>
      </c>
      <c r="D30" s="64">
        <v>-976964.61</v>
      </c>
      <c r="E30" s="64">
        <v>98527.21</v>
      </c>
      <c r="F30" s="64">
        <v>-1075491.82</v>
      </c>
      <c r="G30" s="64">
        <v>13559357.77</v>
      </c>
    </row>
    <row r="31" spans="1:8" x14ac:dyDescent="0.2">
      <c r="A31" s="29"/>
      <c r="B31" s="65" t="s">
        <v>238</v>
      </c>
      <c r="C31" s="64">
        <v>269.29000000000002</v>
      </c>
      <c r="D31" s="64">
        <v>-3.18</v>
      </c>
      <c r="E31" s="64">
        <v>1.81</v>
      </c>
      <c r="F31" s="64">
        <v>-4.99</v>
      </c>
      <c r="G31" s="64">
        <v>264.3</v>
      </c>
    </row>
    <row r="32" spans="1:8" x14ac:dyDescent="0.2">
      <c r="A32" s="16" t="s">
        <v>22</v>
      </c>
      <c r="B32" s="65" t="s">
        <v>239</v>
      </c>
      <c r="C32" s="64">
        <v>424.87</v>
      </c>
      <c r="D32" s="64">
        <v>368.72</v>
      </c>
      <c r="E32" s="64">
        <v>-47.19</v>
      </c>
      <c r="F32" s="64">
        <v>415.91</v>
      </c>
      <c r="G32" s="64">
        <v>840.78</v>
      </c>
      <c r="H32" s="16"/>
    </row>
    <row r="33" spans="1:8" x14ac:dyDescent="0.2">
      <c r="A33" s="16" t="s">
        <v>22</v>
      </c>
      <c r="B33" s="65" t="s">
        <v>240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16"/>
    </row>
    <row r="34" spans="1:8" x14ac:dyDescent="0.2">
      <c r="A34" s="16" t="s">
        <v>22</v>
      </c>
      <c r="B34" s="65" t="s">
        <v>241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16"/>
    </row>
    <row r="35" spans="1:8" x14ac:dyDescent="0.2">
      <c r="A35" s="16" t="s">
        <v>22</v>
      </c>
      <c r="B35" s="65" t="s">
        <v>242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16"/>
    </row>
    <row r="36" spans="1:8" x14ac:dyDescent="0.2">
      <c r="A36" s="2" t="s">
        <v>24</v>
      </c>
      <c r="B36" s="65" t="s">
        <v>243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2"/>
    </row>
    <row r="37" spans="1:8" x14ac:dyDescent="0.2">
      <c r="A37" s="16" t="s">
        <v>35</v>
      </c>
      <c r="B37" s="65" t="s">
        <v>244</v>
      </c>
      <c r="C37" s="64">
        <v>0</v>
      </c>
      <c r="D37" s="64">
        <v>0</v>
      </c>
      <c r="E37" s="64">
        <v>68.25</v>
      </c>
      <c r="F37" s="64">
        <v>-68.25</v>
      </c>
      <c r="G37" s="64">
        <v>-68.25</v>
      </c>
      <c r="H37" s="16"/>
    </row>
    <row r="38" spans="1:8" x14ac:dyDescent="0.2">
      <c r="A38" s="2" t="s">
        <v>28</v>
      </c>
      <c r="B38" s="65" t="s">
        <v>245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2"/>
    </row>
    <row r="39" spans="1:8" x14ac:dyDescent="0.2">
      <c r="A39" s="2" t="s">
        <v>52</v>
      </c>
      <c r="B39" s="65" t="s">
        <v>246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2"/>
    </row>
    <row r="40" spans="1:8" x14ac:dyDescent="0.2">
      <c r="A40" s="2" t="s">
        <v>52</v>
      </c>
      <c r="B40" s="65" t="s">
        <v>247</v>
      </c>
      <c r="C40" s="64">
        <v>14635543.75</v>
      </c>
      <c r="D40" s="64">
        <v>-976599.07</v>
      </c>
      <c r="E40" s="64">
        <v>98550.080000000002</v>
      </c>
      <c r="F40" s="64">
        <v>-1075149.1499999999</v>
      </c>
      <c r="G40" s="64">
        <v>13560394.6</v>
      </c>
      <c r="H40" s="2"/>
    </row>
    <row r="41" spans="1:8" x14ac:dyDescent="0.2">
      <c r="A41" s="31" t="s">
        <v>51</v>
      </c>
      <c r="B41" s="65" t="s">
        <v>248</v>
      </c>
      <c r="C41" s="64">
        <v>93440775.829999998</v>
      </c>
      <c r="D41" s="64">
        <v>-953313.53</v>
      </c>
      <c r="E41" s="64">
        <v>121625.16</v>
      </c>
      <c r="F41" s="64">
        <v>-1074938.69</v>
      </c>
      <c r="G41" s="64">
        <v>92365837.140000001</v>
      </c>
    </row>
    <row r="42" spans="1:8" x14ac:dyDescent="0.2">
      <c r="A42" s="31" t="s">
        <v>51</v>
      </c>
      <c r="B42" s="63" t="s">
        <v>249</v>
      </c>
      <c r="C42" s="64"/>
      <c r="D42" s="64"/>
      <c r="E42" s="64"/>
      <c r="F42" s="64"/>
      <c r="G42" s="64"/>
    </row>
    <row r="43" spans="1:8" x14ac:dyDescent="0.2">
      <c r="A43" s="31" t="s">
        <v>51</v>
      </c>
      <c r="B43" s="65" t="s">
        <v>250</v>
      </c>
      <c r="C43" s="64">
        <v>437029.52</v>
      </c>
      <c r="D43" s="64">
        <v>0</v>
      </c>
      <c r="E43" s="64">
        <v>0</v>
      </c>
      <c r="F43" s="64">
        <v>0</v>
      </c>
      <c r="G43" s="64">
        <v>437029.52</v>
      </c>
    </row>
    <row r="44" spans="1:8" ht="15" x14ac:dyDescent="0.25">
      <c r="A44" s="26"/>
      <c r="B44" s="65" t="s">
        <v>251</v>
      </c>
      <c r="C44" s="64">
        <v>27414.01</v>
      </c>
      <c r="D44" s="64">
        <v>0</v>
      </c>
      <c r="E44" s="64">
        <v>210.46</v>
      </c>
      <c r="F44" s="64">
        <v>210.46</v>
      </c>
      <c r="G44" s="64">
        <v>27624.47</v>
      </c>
    </row>
    <row r="45" spans="1:8" x14ac:dyDescent="0.2">
      <c r="A45" s="28" t="s">
        <v>51</v>
      </c>
      <c r="B45" s="65" t="s">
        <v>252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</row>
    <row r="46" spans="1:8" x14ac:dyDescent="0.2">
      <c r="A46" s="28" t="s">
        <v>51</v>
      </c>
      <c r="B46" s="65" t="s">
        <v>253</v>
      </c>
      <c r="C46" s="64">
        <v>-654.01</v>
      </c>
      <c r="D46" s="64">
        <v>0</v>
      </c>
      <c r="E46" s="64">
        <v>0</v>
      </c>
      <c r="F46" s="64">
        <v>0</v>
      </c>
      <c r="G46" s="64">
        <v>-654.01</v>
      </c>
    </row>
    <row r="47" spans="1:8" x14ac:dyDescent="0.2">
      <c r="A47" s="28" t="s">
        <v>51</v>
      </c>
      <c r="B47" s="65" t="s">
        <v>254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</row>
    <row r="48" spans="1:8" x14ac:dyDescent="0.2">
      <c r="A48" s="28" t="s">
        <v>51</v>
      </c>
      <c r="B48" s="65" t="s">
        <v>255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</row>
    <row r="49" spans="1:7" x14ac:dyDescent="0.2">
      <c r="A49" s="28" t="s">
        <v>51</v>
      </c>
      <c r="B49" s="65" t="s">
        <v>256</v>
      </c>
      <c r="C49" s="64">
        <v>-278.63</v>
      </c>
      <c r="D49" s="64">
        <v>0</v>
      </c>
      <c r="E49" s="64">
        <v>0</v>
      </c>
      <c r="F49" s="64">
        <v>0</v>
      </c>
      <c r="G49" s="64">
        <v>-278.63</v>
      </c>
    </row>
    <row r="50" spans="1:7" x14ac:dyDescent="0.2">
      <c r="A50" s="28" t="s">
        <v>51</v>
      </c>
      <c r="B50" s="65" t="s">
        <v>257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</row>
    <row r="51" spans="1:7" x14ac:dyDescent="0.2">
      <c r="A51" s="28" t="s">
        <v>51</v>
      </c>
      <c r="B51" s="65" t="s">
        <v>258</v>
      </c>
      <c r="C51" s="64">
        <v>484.12</v>
      </c>
      <c r="D51" s="64">
        <v>0</v>
      </c>
      <c r="E51" s="64">
        <v>0</v>
      </c>
      <c r="F51" s="64">
        <v>0</v>
      </c>
      <c r="G51" s="64">
        <v>484.12</v>
      </c>
    </row>
    <row r="52" spans="1:7" x14ac:dyDescent="0.2">
      <c r="A52" s="28" t="s">
        <v>51</v>
      </c>
      <c r="B52" s="65" t="s">
        <v>259</v>
      </c>
      <c r="C52" s="64">
        <v>-239.87</v>
      </c>
      <c r="D52" s="64">
        <v>0</v>
      </c>
      <c r="E52" s="64">
        <v>0</v>
      </c>
      <c r="F52" s="64">
        <v>0</v>
      </c>
      <c r="G52" s="64">
        <v>-239.87</v>
      </c>
    </row>
    <row r="53" spans="1:7" x14ac:dyDescent="0.2">
      <c r="A53" s="28" t="s">
        <v>51</v>
      </c>
      <c r="B53" s="65" t="s">
        <v>260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</row>
    <row r="54" spans="1:7" x14ac:dyDescent="0.2">
      <c r="A54" s="28" t="s">
        <v>51</v>
      </c>
      <c r="B54" s="65" t="s">
        <v>261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</row>
    <row r="55" spans="1:7" x14ac:dyDescent="0.2">
      <c r="A55" s="28" t="s">
        <v>51</v>
      </c>
      <c r="B55" s="65" t="s">
        <v>262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</row>
    <row r="56" spans="1:7" x14ac:dyDescent="0.2">
      <c r="A56" s="28" t="s">
        <v>51</v>
      </c>
      <c r="B56" s="65" t="s">
        <v>263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</row>
    <row r="57" spans="1:7" x14ac:dyDescent="0.2">
      <c r="A57" s="28" t="s">
        <v>51</v>
      </c>
      <c r="B57" s="65" t="s">
        <v>264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</row>
    <row r="58" spans="1:7" ht="15" x14ac:dyDescent="0.25">
      <c r="A58" s="26"/>
      <c r="B58" s="65" t="s">
        <v>265</v>
      </c>
      <c r="C58" s="64">
        <v>47.4</v>
      </c>
      <c r="D58" s="64">
        <v>0</v>
      </c>
      <c r="E58" s="64">
        <v>0</v>
      </c>
      <c r="F58" s="64">
        <v>0</v>
      </c>
      <c r="G58" s="64">
        <v>47.4</v>
      </c>
    </row>
    <row r="59" spans="1:7" x14ac:dyDescent="0.2">
      <c r="A59" s="28" t="s">
        <v>51</v>
      </c>
      <c r="B59" s="65" t="s">
        <v>266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</row>
    <row r="60" spans="1:7" x14ac:dyDescent="0.2">
      <c r="A60" s="28" t="s">
        <v>51</v>
      </c>
      <c r="B60" s="65" t="s">
        <v>267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</row>
    <row r="61" spans="1:7" x14ac:dyDescent="0.2">
      <c r="A61" s="28" t="s">
        <v>51</v>
      </c>
      <c r="B61" s="65" t="s">
        <v>268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</row>
    <row r="62" spans="1:7" x14ac:dyDescent="0.2">
      <c r="A62" s="28" t="s">
        <v>51</v>
      </c>
      <c r="B62" s="65" t="s">
        <v>269</v>
      </c>
      <c r="C62" s="64">
        <v>463802.54</v>
      </c>
      <c r="D62" s="64">
        <v>0</v>
      </c>
      <c r="E62" s="64">
        <v>210.46</v>
      </c>
      <c r="F62" s="64">
        <v>210.46</v>
      </c>
      <c r="G62" s="64">
        <v>464013</v>
      </c>
    </row>
    <row r="63" spans="1:7" x14ac:dyDescent="0.2">
      <c r="A63" s="28" t="s">
        <v>51</v>
      </c>
      <c r="B63" s="63" t="s">
        <v>270</v>
      </c>
      <c r="C63" s="64"/>
      <c r="D63" s="64"/>
      <c r="E63" s="64"/>
      <c r="F63" s="64"/>
      <c r="G63" s="64"/>
    </row>
    <row r="64" spans="1:7" x14ac:dyDescent="0.2">
      <c r="A64" s="28" t="s">
        <v>51</v>
      </c>
      <c r="B64" s="65" t="s">
        <v>271</v>
      </c>
      <c r="C64" s="64">
        <v>232321.03</v>
      </c>
      <c r="D64" s="64">
        <v>0</v>
      </c>
      <c r="E64" s="64">
        <v>0</v>
      </c>
      <c r="F64" s="64">
        <v>0</v>
      </c>
      <c r="G64" s="64">
        <v>232321.03</v>
      </c>
    </row>
    <row r="65" spans="1:7" x14ac:dyDescent="0.2">
      <c r="A65" s="28" t="s">
        <v>51</v>
      </c>
      <c r="B65" s="65" t="s">
        <v>272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</row>
    <row r="66" spans="1:7" x14ac:dyDescent="0.2">
      <c r="A66" s="28" t="s">
        <v>51</v>
      </c>
      <c r="B66" s="65" t="s">
        <v>273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</row>
    <row r="67" spans="1:7" x14ac:dyDescent="0.2">
      <c r="A67" s="28" t="s">
        <v>51</v>
      </c>
      <c r="B67" s="65" t="s">
        <v>274</v>
      </c>
      <c r="C67" s="64">
        <v>5024.3500000000004</v>
      </c>
      <c r="D67" s="64">
        <v>0</v>
      </c>
      <c r="E67" s="64">
        <v>0</v>
      </c>
      <c r="F67" s="64">
        <v>0</v>
      </c>
      <c r="G67" s="64">
        <v>5024.3500000000004</v>
      </c>
    </row>
    <row r="68" spans="1:7" x14ac:dyDescent="0.2">
      <c r="A68" s="28" t="s">
        <v>51</v>
      </c>
      <c r="B68" s="65" t="s">
        <v>275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</row>
    <row r="69" spans="1:7" x14ac:dyDescent="0.2">
      <c r="A69" s="28" t="s">
        <v>51</v>
      </c>
      <c r="B69" s="65" t="s">
        <v>276</v>
      </c>
      <c r="C69" s="64">
        <v>237345.38</v>
      </c>
      <c r="D69" s="64">
        <v>0</v>
      </c>
      <c r="E69" s="64">
        <v>0</v>
      </c>
      <c r="F69" s="64">
        <v>0</v>
      </c>
      <c r="G69" s="64">
        <v>237345.38</v>
      </c>
    </row>
    <row r="70" spans="1:7" ht="15" x14ac:dyDescent="0.25">
      <c r="A70" s="26"/>
      <c r="B70" s="65" t="s">
        <v>277</v>
      </c>
      <c r="C70" s="64">
        <v>226457.16</v>
      </c>
      <c r="D70" s="64">
        <v>0</v>
      </c>
      <c r="E70" s="64">
        <v>210.46</v>
      </c>
      <c r="F70" s="64">
        <v>210.46</v>
      </c>
      <c r="G70" s="64">
        <v>226667.62</v>
      </c>
    </row>
    <row r="71" spans="1:7" x14ac:dyDescent="0.2">
      <c r="A71" s="28" t="s">
        <v>51</v>
      </c>
      <c r="B71" s="63" t="s">
        <v>278</v>
      </c>
      <c r="C71" s="64"/>
      <c r="D71" s="64"/>
      <c r="E71" s="64"/>
      <c r="F71" s="64"/>
      <c r="G71" s="64"/>
    </row>
    <row r="72" spans="1:7" x14ac:dyDescent="0.2">
      <c r="A72" s="28" t="s">
        <v>51</v>
      </c>
      <c r="B72" s="65" t="s">
        <v>279</v>
      </c>
      <c r="C72" s="64">
        <v>79254692.310000002</v>
      </c>
      <c r="D72" s="64">
        <v>0</v>
      </c>
      <c r="E72" s="64">
        <v>0</v>
      </c>
      <c r="F72" s="64">
        <v>0</v>
      </c>
      <c r="G72" s="64">
        <v>79254692.310000002</v>
      </c>
    </row>
    <row r="73" spans="1:7" x14ac:dyDescent="0.2">
      <c r="A73" s="28" t="s">
        <v>51</v>
      </c>
      <c r="B73" s="65" t="s">
        <v>280</v>
      </c>
      <c r="C73" s="64">
        <v>226457.16</v>
      </c>
      <c r="D73" s="64">
        <v>0</v>
      </c>
      <c r="E73" s="64">
        <v>210.46</v>
      </c>
      <c r="F73" s="64">
        <v>210.46</v>
      </c>
      <c r="G73" s="64">
        <v>226667.62</v>
      </c>
    </row>
    <row r="74" spans="1:7" ht="15" x14ac:dyDescent="0.25">
      <c r="A74" s="26"/>
      <c r="B74" s="65" t="s">
        <v>281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</row>
    <row r="75" spans="1:7" x14ac:dyDescent="0.2">
      <c r="A75" s="28" t="s">
        <v>51</v>
      </c>
      <c r="B75" s="65" t="s">
        <v>282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</row>
    <row r="76" spans="1:7" x14ac:dyDescent="0.2">
      <c r="A76" s="28" t="s">
        <v>51</v>
      </c>
      <c r="B76" s="65" t="s">
        <v>283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</row>
    <row r="77" spans="1:7" x14ac:dyDescent="0.2">
      <c r="A77" s="28" t="s">
        <v>51</v>
      </c>
      <c r="B77" s="65" t="s">
        <v>284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</row>
    <row r="78" spans="1:7" x14ac:dyDescent="0.2">
      <c r="A78" s="28" t="s">
        <v>51</v>
      </c>
      <c r="B78" s="65" t="s">
        <v>285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</row>
    <row r="79" spans="1:7" x14ac:dyDescent="0.2">
      <c r="A79" s="28" t="s">
        <v>51</v>
      </c>
      <c r="B79" s="65" t="s">
        <v>286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</row>
    <row r="80" spans="1:7" x14ac:dyDescent="0.2">
      <c r="A80" s="28" t="s">
        <v>51</v>
      </c>
      <c r="B80" s="65" t="s">
        <v>287</v>
      </c>
      <c r="C80" s="64">
        <v>1738727.05</v>
      </c>
      <c r="D80" s="64">
        <v>0</v>
      </c>
      <c r="E80" s="64">
        <v>23075.08</v>
      </c>
      <c r="F80" s="64">
        <v>23075.08</v>
      </c>
      <c r="G80" s="64">
        <v>1761802.13</v>
      </c>
    </row>
    <row r="81" spans="1:7" x14ac:dyDescent="0.2">
      <c r="A81" s="28" t="s">
        <v>51</v>
      </c>
      <c r="B81" s="65" t="s">
        <v>288</v>
      </c>
      <c r="C81" s="64">
        <v>-1738727.05</v>
      </c>
      <c r="D81" s="64">
        <v>23075.08</v>
      </c>
      <c r="E81" s="64">
        <v>0</v>
      </c>
      <c r="F81" s="64">
        <v>-23075.08</v>
      </c>
      <c r="G81" s="64">
        <v>-1761802.13</v>
      </c>
    </row>
    <row r="82" spans="1:7" x14ac:dyDescent="0.2">
      <c r="A82" s="28" t="s">
        <v>51</v>
      </c>
      <c r="B82" s="65" t="s">
        <v>289</v>
      </c>
      <c r="C82" s="64">
        <v>0</v>
      </c>
      <c r="D82" s="64">
        <v>23075.08</v>
      </c>
      <c r="E82" s="64">
        <v>23075.08</v>
      </c>
      <c r="F82" s="64">
        <v>0</v>
      </c>
      <c r="G82" s="64">
        <v>0</v>
      </c>
    </row>
    <row r="83" spans="1:7" x14ac:dyDescent="0.2">
      <c r="A83" s="28" t="s">
        <v>51</v>
      </c>
      <c r="B83" s="65" t="s">
        <v>290</v>
      </c>
      <c r="C83" s="64">
        <v>-675784.21</v>
      </c>
      <c r="D83" s="64">
        <v>0</v>
      </c>
      <c r="E83" s="64">
        <v>0</v>
      </c>
      <c r="F83" s="64">
        <v>0</v>
      </c>
      <c r="G83" s="64">
        <v>-675784.21</v>
      </c>
    </row>
    <row r="84" spans="1:7" x14ac:dyDescent="0.2">
      <c r="A84" s="28" t="s">
        <v>51</v>
      </c>
      <c r="B84" s="65" t="s">
        <v>291</v>
      </c>
      <c r="C84" s="64">
        <v>-133.18</v>
      </c>
      <c r="D84" s="64">
        <v>0</v>
      </c>
      <c r="E84" s="64">
        <v>0</v>
      </c>
      <c r="F84" s="64">
        <v>0</v>
      </c>
      <c r="G84" s="64">
        <v>-133.18</v>
      </c>
    </row>
    <row r="85" spans="1:7" x14ac:dyDescent="0.2">
      <c r="A85" s="28" t="s">
        <v>51</v>
      </c>
      <c r="B85" s="65" t="s">
        <v>292</v>
      </c>
      <c r="C85" s="64">
        <v>-675917.39</v>
      </c>
      <c r="D85" s="64">
        <v>0</v>
      </c>
      <c r="E85" s="64">
        <v>0</v>
      </c>
      <c r="F85" s="64">
        <v>0</v>
      </c>
      <c r="G85" s="64">
        <v>-675917.39</v>
      </c>
    </row>
    <row r="86" spans="1:7" x14ac:dyDescent="0.2">
      <c r="A86" s="28" t="s">
        <v>51</v>
      </c>
      <c r="B86" s="65" t="s">
        <v>293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</row>
    <row r="87" spans="1:7" x14ac:dyDescent="0.2">
      <c r="A87" s="28" t="s">
        <v>51</v>
      </c>
      <c r="B87" s="65" t="s">
        <v>294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</row>
    <row r="88" spans="1:7" x14ac:dyDescent="0.2">
      <c r="A88" s="28" t="s">
        <v>51</v>
      </c>
      <c r="B88" s="65" t="s">
        <v>295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</row>
    <row r="89" spans="1:7" x14ac:dyDescent="0.2">
      <c r="A89" s="28" t="s">
        <v>51</v>
      </c>
      <c r="B89" s="65" t="s">
        <v>296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</row>
    <row r="90" spans="1:7" x14ac:dyDescent="0.2">
      <c r="A90" s="28" t="s">
        <v>51</v>
      </c>
      <c r="B90" s="65" t="s">
        <v>297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</row>
    <row r="91" spans="1:7" x14ac:dyDescent="0.2">
      <c r="A91" s="28" t="s">
        <v>51</v>
      </c>
      <c r="B91" s="65" t="s">
        <v>298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</row>
    <row r="92" spans="1:7" x14ac:dyDescent="0.2">
      <c r="A92" s="28" t="s">
        <v>51</v>
      </c>
      <c r="B92" s="65" t="s">
        <v>299</v>
      </c>
      <c r="C92" s="64">
        <v>78805232.079999998</v>
      </c>
      <c r="D92" s="64">
        <v>23075.08</v>
      </c>
      <c r="E92" s="64">
        <v>23285.54</v>
      </c>
      <c r="F92" s="64">
        <v>210.46</v>
      </c>
      <c r="G92" s="64">
        <v>78805442.540000007</v>
      </c>
    </row>
    <row r="93" spans="1:7" ht="15" x14ac:dyDescent="0.25">
      <c r="A93" s="26"/>
      <c r="B93" s="65" t="s">
        <v>300</v>
      </c>
      <c r="C93" s="64">
        <v>14635543.75</v>
      </c>
      <c r="D93" s="64">
        <v>98550.080000000002</v>
      </c>
      <c r="E93" s="64">
        <v>-976599.07</v>
      </c>
      <c r="F93" s="64">
        <v>-1075149.1499999999</v>
      </c>
      <c r="G93" s="64">
        <v>13560394.6</v>
      </c>
    </row>
    <row r="94" spans="1:7" x14ac:dyDescent="0.2">
      <c r="A94" s="28" t="s">
        <v>51</v>
      </c>
      <c r="B94" s="65" t="s">
        <v>301</v>
      </c>
      <c r="C94" s="64">
        <v>93440775.829999998</v>
      </c>
      <c r="D94" s="64">
        <v>121625.16</v>
      </c>
      <c r="E94" s="64">
        <v>-953313.53</v>
      </c>
      <c r="F94" s="64">
        <v>-1074938.69</v>
      </c>
      <c r="G94" s="64">
        <v>92365837.140000001</v>
      </c>
    </row>
    <row r="95" spans="1:7" x14ac:dyDescent="0.2">
      <c r="A95" s="28" t="s">
        <v>51</v>
      </c>
      <c r="B95" s="65" t="s">
        <v>209</v>
      </c>
      <c r="C95" s="64">
        <v>78805232.079999998</v>
      </c>
      <c r="D95" s="64">
        <v>23285.54</v>
      </c>
      <c r="E95" s="64">
        <v>0</v>
      </c>
      <c r="F95" s="64">
        <v>23285.54</v>
      </c>
      <c r="G95" s="64">
        <v>78828517.620000005</v>
      </c>
    </row>
    <row r="96" spans="1:7" x14ac:dyDescent="0.2">
      <c r="A96" s="28" t="s">
        <v>51</v>
      </c>
      <c r="B96" s="65" t="s">
        <v>224</v>
      </c>
      <c r="C96" s="64">
        <v>0</v>
      </c>
      <c r="D96" s="64">
        <v>0</v>
      </c>
      <c r="E96" s="64">
        <v>23075.08</v>
      </c>
      <c r="F96" s="64">
        <v>23075.08</v>
      </c>
      <c r="G96" s="64">
        <v>23075.08</v>
      </c>
    </row>
    <row r="97" spans="1:7" x14ac:dyDescent="0.2">
      <c r="A97" s="28" t="s">
        <v>51</v>
      </c>
      <c r="B97" s="65" t="s">
        <v>278</v>
      </c>
      <c r="C97" s="64">
        <v>78805232.079999998</v>
      </c>
      <c r="D97" s="64">
        <v>23075.08</v>
      </c>
      <c r="E97" s="64">
        <v>23285.54</v>
      </c>
      <c r="F97" s="64">
        <v>210.46</v>
      </c>
      <c r="G97" s="64">
        <v>78805442.540000007</v>
      </c>
    </row>
    <row r="98" spans="1:7" x14ac:dyDescent="0.2">
      <c r="A98" s="28" t="s">
        <v>51</v>
      </c>
      <c r="B98" s="65" t="s">
        <v>302</v>
      </c>
      <c r="C98" s="64">
        <v>0</v>
      </c>
      <c r="D98" s="64">
        <v>-831688.37</v>
      </c>
      <c r="E98" s="64">
        <v>-831688.37</v>
      </c>
      <c r="F98" s="64">
        <v>0</v>
      </c>
      <c r="G98" s="64">
        <v>0</v>
      </c>
    </row>
    <row r="99" spans="1:7" x14ac:dyDescent="0.2">
      <c r="A99" s="28" t="s">
        <v>51</v>
      </c>
      <c r="B99" s="65" t="s">
        <v>303</v>
      </c>
      <c r="C99" s="64">
        <v>93345523.579999998</v>
      </c>
      <c r="D99" s="64">
        <v>-976599.07</v>
      </c>
      <c r="E99" s="64">
        <v>98550.080000000002</v>
      </c>
      <c r="F99" s="64">
        <v>-1075149.1499999999</v>
      </c>
      <c r="G99" s="64">
        <v>92270374.430000007</v>
      </c>
    </row>
    <row r="100" spans="1:7" x14ac:dyDescent="0.2">
      <c r="A100" s="28" t="s">
        <v>51</v>
      </c>
      <c r="B100" s="65" t="s">
        <v>304</v>
      </c>
      <c r="C100" s="64">
        <v>93440775.829999998</v>
      </c>
      <c r="D100" s="64">
        <v>-953313.53</v>
      </c>
      <c r="E100" s="64">
        <v>121625.16</v>
      </c>
      <c r="F100" s="64">
        <v>-1074938.69</v>
      </c>
      <c r="G100" s="64">
        <v>92365837.140000001</v>
      </c>
    </row>
    <row r="101" spans="1:7" x14ac:dyDescent="0.2">
      <c r="A101" s="28" t="s">
        <v>51</v>
      </c>
      <c r="B101" s="65" t="s">
        <v>305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</row>
    <row r="102" spans="1:7" x14ac:dyDescent="0.2">
      <c r="A102" s="28" t="s">
        <v>51</v>
      </c>
      <c r="B102" s="65" t="s">
        <v>306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</row>
    <row r="103" spans="1:7" x14ac:dyDescent="0.2">
      <c r="A103" s="28" t="s">
        <v>51</v>
      </c>
      <c r="B103" s="65" t="s">
        <v>307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</row>
    <row r="104" spans="1:7" x14ac:dyDescent="0.2">
      <c r="A104" s="28" t="s">
        <v>51</v>
      </c>
      <c r="B104" s="65" t="s">
        <v>308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</row>
    <row r="108" spans="1:7" x14ac:dyDescent="0.2">
      <c r="C108" s="54"/>
    </row>
    <row r="109" spans="1:7" x14ac:dyDescent="0.2">
      <c r="E109" s="54"/>
      <c r="F109" s="54"/>
    </row>
    <row r="111" spans="1:7" x14ac:dyDescent="0.2">
      <c r="F111" s="5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 activeCell="H57" sqref="H57"/>
    </sheetView>
  </sheetViews>
  <sheetFormatPr defaultRowHeight="12.75" x14ac:dyDescent="0.2"/>
  <cols>
    <col min="2" max="3" width="17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5" t="s">
        <v>68</v>
      </c>
      <c r="B1" s="55" t="s">
        <v>69</v>
      </c>
      <c r="C1" s="55" t="s">
        <v>70</v>
      </c>
      <c r="D1" s="55" t="s">
        <v>71</v>
      </c>
      <c r="E1" s="55" t="s">
        <v>72</v>
      </c>
      <c r="F1" s="55" t="s">
        <v>73</v>
      </c>
      <c r="G1" s="55" t="s">
        <v>74</v>
      </c>
      <c r="H1" s="55" t="s">
        <v>75</v>
      </c>
      <c r="I1" s="55" t="s">
        <v>76</v>
      </c>
      <c r="J1" s="55" t="s">
        <v>77</v>
      </c>
      <c r="K1" s="55" t="s">
        <v>78</v>
      </c>
      <c r="L1" s="55" t="s">
        <v>79</v>
      </c>
      <c r="M1" s="55" t="s">
        <v>80</v>
      </c>
    </row>
    <row r="2" spans="1:13" x14ac:dyDescent="0.2">
      <c r="A2" t="s">
        <v>107</v>
      </c>
      <c r="B2" t="s">
        <v>108</v>
      </c>
      <c r="C2" t="s">
        <v>109</v>
      </c>
      <c r="D2" t="s">
        <v>110</v>
      </c>
      <c r="E2">
        <v>45580</v>
      </c>
      <c r="F2">
        <v>2221590.7000000002</v>
      </c>
      <c r="G2">
        <v>52.08</v>
      </c>
      <c r="H2">
        <v>2373806.4</v>
      </c>
      <c r="I2">
        <v>2221590.7000000002</v>
      </c>
      <c r="J2">
        <v>52.08</v>
      </c>
      <c r="K2">
        <v>2373806.4</v>
      </c>
      <c r="L2" t="s">
        <v>111</v>
      </c>
      <c r="M2" s="38">
        <v>43890</v>
      </c>
    </row>
    <row r="3" spans="1:13" x14ac:dyDescent="0.2">
      <c r="A3" t="s">
        <v>107</v>
      </c>
      <c r="B3" t="s">
        <v>112</v>
      </c>
      <c r="C3" t="s">
        <v>113</v>
      </c>
      <c r="D3" t="s">
        <v>114</v>
      </c>
      <c r="E3">
        <v>37061</v>
      </c>
      <c r="F3">
        <v>2385987.1800000002</v>
      </c>
      <c r="G3">
        <v>70.41</v>
      </c>
      <c r="H3">
        <v>2609465.0099999998</v>
      </c>
      <c r="I3">
        <v>2385987.1800000002</v>
      </c>
      <c r="J3">
        <v>70.41</v>
      </c>
      <c r="K3">
        <v>2609465.0099999998</v>
      </c>
      <c r="L3" t="s">
        <v>111</v>
      </c>
      <c r="M3" s="38">
        <v>43890</v>
      </c>
    </row>
    <row r="4" spans="1:13" x14ac:dyDescent="0.2">
      <c r="A4" t="s">
        <v>107</v>
      </c>
      <c r="B4" t="s">
        <v>115</v>
      </c>
      <c r="C4">
        <v>2181334</v>
      </c>
      <c r="D4" t="s">
        <v>116</v>
      </c>
      <c r="E4">
        <v>17792</v>
      </c>
      <c r="F4">
        <v>1897694.72</v>
      </c>
      <c r="G4">
        <v>103.8</v>
      </c>
      <c r="H4">
        <v>1846809.6000000001</v>
      </c>
      <c r="I4">
        <v>1897694.72</v>
      </c>
      <c r="J4">
        <v>103.8</v>
      </c>
      <c r="K4">
        <v>1846809.6000000001</v>
      </c>
      <c r="L4" t="s">
        <v>111</v>
      </c>
      <c r="M4" s="38">
        <v>43890</v>
      </c>
    </row>
    <row r="5" spans="1:13" x14ac:dyDescent="0.2">
      <c r="A5" t="s">
        <v>107</v>
      </c>
      <c r="B5" s="67">
        <v>124765108</v>
      </c>
      <c r="C5">
        <v>2125097</v>
      </c>
      <c r="D5" t="s">
        <v>117</v>
      </c>
      <c r="E5">
        <v>82104</v>
      </c>
      <c r="F5">
        <v>1660963.92</v>
      </c>
      <c r="G5">
        <v>26.81</v>
      </c>
      <c r="H5">
        <v>2201208.2400000002</v>
      </c>
      <c r="I5">
        <v>1660963.92</v>
      </c>
      <c r="J5">
        <v>26.81</v>
      </c>
      <c r="K5">
        <v>2201208.2400000002</v>
      </c>
      <c r="L5" t="s">
        <v>111</v>
      </c>
      <c r="M5" s="38">
        <v>43890</v>
      </c>
    </row>
    <row r="6" spans="1:13" x14ac:dyDescent="0.2">
      <c r="A6" t="s">
        <v>107</v>
      </c>
      <c r="B6" s="67">
        <v>294821608</v>
      </c>
      <c r="C6">
        <v>2031730</v>
      </c>
      <c r="D6" t="s">
        <v>118</v>
      </c>
      <c r="E6">
        <v>215693</v>
      </c>
      <c r="F6">
        <v>1807507.34</v>
      </c>
      <c r="G6">
        <v>8.0399999999999991</v>
      </c>
      <c r="H6">
        <v>1734171.72</v>
      </c>
      <c r="I6">
        <v>1807507.34</v>
      </c>
      <c r="J6">
        <v>8.0399999999999991</v>
      </c>
      <c r="K6">
        <v>1734171.72</v>
      </c>
      <c r="L6" t="s">
        <v>111</v>
      </c>
      <c r="M6" s="38">
        <v>43890</v>
      </c>
    </row>
    <row r="7" spans="1:13" x14ac:dyDescent="0.2">
      <c r="A7" t="s">
        <v>107</v>
      </c>
      <c r="B7" t="s">
        <v>119</v>
      </c>
      <c r="C7">
        <v>2311614</v>
      </c>
      <c r="D7" t="s">
        <v>120</v>
      </c>
      <c r="E7">
        <v>17686</v>
      </c>
      <c r="F7">
        <v>2171310.2200000002</v>
      </c>
      <c r="G7">
        <v>147.51</v>
      </c>
      <c r="H7">
        <v>2608861.86</v>
      </c>
      <c r="I7">
        <v>2171310.2200000002</v>
      </c>
      <c r="J7">
        <v>147.51</v>
      </c>
      <c r="K7">
        <v>2608861.86</v>
      </c>
      <c r="L7" t="s">
        <v>111</v>
      </c>
      <c r="M7" s="38">
        <v>43890</v>
      </c>
    </row>
    <row r="8" spans="1:13" x14ac:dyDescent="0.2">
      <c r="A8" t="s">
        <v>107</v>
      </c>
      <c r="B8" t="s">
        <v>121</v>
      </c>
      <c r="C8" t="s">
        <v>122</v>
      </c>
      <c r="D8" t="s">
        <v>123</v>
      </c>
      <c r="E8">
        <v>18335</v>
      </c>
      <c r="F8">
        <v>2047836.15</v>
      </c>
      <c r="G8">
        <v>157.75</v>
      </c>
      <c r="H8">
        <v>2892346.25</v>
      </c>
      <c r="I8">
        <v>2047836.15</v>
      </c>
      <c r="J8">
        <v>157.75</v>
      </c>
      <c r="K8">
        <v>2892346.25</v>
      </c>
      <c r="L8" t="s">
        <v>111</v>
      </c>
      <c r="M8" s="38">
        <v>43890</v>
      </c>
    </row>
    <row r="9" spans="1:13" x14ac:dyDescent="0.2">
      <c r="A9" t="s">
        <v>107</v>
      </c>
      <c r="B9" t="s">
        <v>124</v>
      </c>
      <c r="C9" t="s">
        <v>125</v>
      </c>
      <c r="D9" t="s">
        <v>126</v>
      </c>
      <c r="E9">
        <v>7083</v>
      </c>
      <c r="F9">
        <v>734365.44</v>
      </c>
      <c r="G9">
        <v>211.36</v>
      </c>
      <c r="H9">
        <v>1497062.88</v>
      </c>
      <c r="I9">
        <v>734365.44</v>
      </c>
      <c r="J9">
        <v>211.36</v>
      </c>
      <c r="K9">
        <v>1497062.88</v>
      </c>
      <c r="L9" t="s">
        <v>111</v>
      </c>
      <c r="M9" s="38">
        <v>43890</v>
      </c>
    </row>
    <row r="10" spans="1:13" x14ac:dyDescent="0.2">
      <c r="A10" t="s">
        <v>107</v>
      </c>
      <c r="B10" s="67">
        <v>398438408</v>
      </c>
      <c r="C10" t="s">
        <v>127</v>
      </c>
      <c r="D10" t="s">
        <v>128</v>
      </c>
      <c r="E10">
        <v>63170</v>
      </c>
      <c r="F10">
        <v>1205283.6000000001</v>
      </c>
      <c r="G10">
        <v>21.41</v>
      </c>
      <c r="H10">
        <v>1352469.7</v>
      </c>
      <c r="I10">
        <v>1205283.6000000001</v>
      </c>
      <c r="J10">
        <v>21.41</v>
      </c>
      <c r="K10">
        <v>1352469.7</v>
      </c>
      <c r="L10" t="s">
        <v>111</v>
      </c>
      <c r="M10" s="38">
        <v>43890</v>
      </c>
    </row>
    <row r="11" spans="1:13" x14ac:dyDescent="0.2">
      <c r="A11" t="s">
        <v>107</v>
      </c>
      <c r="B11" t="s">
        <v>129</v>
      </c>
      <c r="C11" t="s">
        <v>130</v>
      </c>
      <c r="D11" t="s">
        <v>131</v>
      </c>
      <c r="E11">
        <v>29302</v>
      </c>
      <c r="F11">
        <v>1677539.5</v>
      </c>
      <c r="G11">
        <v>55.13</v>
      </c>
      <c r="H11">
        <v>1615419.26</v>
      </c>
      <c r="I11">
        <v>1677539.5</v>
      </c>
      <c r="J11">
        <v>55.13</v>
      </c>
      <c r="K11">
        <v>1615419.26</v>
      </c>
      <c r="L11" t="s">
        <v>111</v>
      </c>
      <c r="M11" s="38">
        <v>43890</v>
      </c>
    </row>
    <row r="12" spans="1:13" x14ac:dyDescent="0.2">
      <c r="A12" t="s">
        <v>107</v>
      </c>
      <c r="B12" t="s">
        <v>132</v>
      </c>
      <c r="C12" t="s">
        <v>133</v>
      </c>
      <c r="D12" t="s">
        <v>134</v>
      </c>
      <c r="E12">
        <v>27165</v>
      </c>
      <c r="F12">
        <v>1643278.6</v>
      </c>
      <c r="G12">
        <v>84.89</v>
      </c>
      <c r="H12">
        <v>2306036.85</v>
      </c>
      <c r="I12">
        <v>1643278.6</v>
      </c>
      <c r="J12">
        <v>84.89</v>
      </c>
      <c r="K12">
        <v>2306036.85</v>
      </c>
      <c r="L12" t="s">
        <v>111</v>
      </c>
      <c r="M12" s="38">
        <v>43890</v>
      </c>
    </row>
    <row r="13" spans="1:13" x14ac:dyDescent="0.2">
      <c r="A13" t="s">
        <v>107</v>
      </c>
      <c r="B13" t="s">
        <v>135</v>
      </c>
      <c r="C13" t="s">
        <v>136</v>
      </c>
      <c r="D13" t="s">
        <v>137</v>
      </c>
      <c r="E13">
        <v>13426</v>
      </c>
      <c r="F13">
        <v>1775991.28</v>
      </c>
      <c r="G13">
        <v>156.06</v>
      </c>
      <c r="H13">
        <v>2095261.56</v>
      </c>
      <c r="I13">
        <v>1775991.28</v>
      </c>
      <c r="J13">
        <v>156.06</v>
      </c>
      <c r="K13">
        <v>2095261.56</v>
      </c>
      <c r="L13" t="s">
        <v>111</v>
      </c>
      <c r="M13" s="38">
        <v>43890</v>
      </c>
    </row>
    <row r="14" spans="1:13" x14ac:dyDescent="0.2">
      <c r="A14" t="s">
        <v>107</v>
      </c>
      <c r="B14" t="s">
        <v>138</v>
      </c>
      <c r="C14" t="s">
        <v>139</v>
      </c>
      <c r="D14" t="s">
        <v>140</v>
      </c>
      <c r="E14">
        <v>80600</v>
      </c>
      <c r="F14">
        <v>704500.42</v>
      </c>
      <c r="G14">
        <v>8.31</v>
      </c>
      <c r="H14">
        <v>669624.80000000005</v>
      </c>
      <c r="I14">
        <v>704500.42</v>
      </c>
      <c r="J14">
        <v>8.31</v>
      </c>
      <c r="K14">
        <v>669624.80000000005</v>
      </c>
      <c r="L14" t="s">
        <v>111</v>
      </c>
      <c r="M14" s="38">
        <v>43890</v>
      </c>
    </row>
    <row r="15" spans="1:13" x14ac:dyDescent="0.2">
      <c r="A15" t="s">
        <v>107</v>
      </c>
      <c r="B15" t="s">
        <v>141</v>
      </c>
      <c r="C15" t="s">
        <v>142</v>
      </c>
      <c r="D15" t="s">
        <v>143</v>
      </c>
      <c r="E15">
        <v>58027</v>
      </c>
      <c r="F15">
        <v>2079818.68</v>
      </c>
      <c r="G15">
        <v>49.18</v>
      </c>
      <c r="H15">
        <v>2853767.86</v>
      </c>
      <c r="I15">
        <v>2079818.68</v>
      </c>
      <c r="J15">
        <v>49.18</v>
      </c>
      <c r="K15">
        <v>2853767.86</v>
      </c>
      <c r="L15" t="s">
        <v>111</v>
      </c>
      <c r="M15" s="38">
        <v>43890</v>
      </c>
    </row>
    <row r="16" spans="1:13" x14ac:dyDescent="0.2">
      <c r="A16" t="s">
        <v>107</v>
      </c>
      <c r="B16" s="67">
        <v>539439109</v>
      </c>
      <c r="C16">
        <v>2544346</v>
      </c>
      <c r="D16" t="s">
        <v>144</v>
      </c>
      <c r="E16">
        <v>309000</v>
      </c>
      <c r="F16">
        <v>998249.96</v>
      </c>
      <c r="G16">
        <v>2.5499999999999998</v>
      </c>
      <c r="H16">
        <v>787950</v>
      </c>
      <c r="I16">
        <v>998249.96</v>
      </c>
      <c r="J16">
        <v>2.5499999999999998</v>
      </c>
      <c r="K16">
        <v>787950</v>
      </c>
      <c r="L16" t="s">
        <v>111</v>
      </c>
      <c r="M16" s="38">
        <v>43890</v>
      </c>
    </row>
    <row r="17" spans="1:13" x14ac:dyDescent="0.2">
      <c r="A17" t="s">
        <v>107</v>
      </c>
      <c r="B17" t="s">
        <v>145</v>
      </c>
      <c r="C17" t="s">
        <v>146</v>
      </c>
      <c r="D17" t="s">
        <v>147</v>
      </c>
      <c r="E17">
        <v>34090</v>
      </c>
      <c r="F17">
        <v>1148833</v>
      </c>
      <c r="G17">
        <v>38.96</v>
      </c>
      <c r="H17">
        <v>1328146.3999999999</v>
      </c>
      <c r="I17">
        <v>1148833</v>
      </c>
      <c r="J17">
        <v>38.96</v>
      </c>
      <c r="K17">
        <v>1328146.3999999999</v>
      </c>
      <c r="L17" t="s">
        <v>111</v>
      </c>
      <c r="M17" s="38">
        <v>43890</v>
      </c>
    </row>
    <row r="18" spans="1:13" x14ac:dyDescent="0.2">
      <c r="A18" t="s">
        <v>107</v>
      </c>
      <c r="B18" s="67">
        <v>617760202</v>
      </c>
      <c r="C18" t="s">
        <v>148</v>
      </c>
      <c r="D18" t="s">
        <v>149</v>
      </c>
      <c r="E18">
        <v>18000</v>
      </c>
      <c r="F18">
        <v>653553</v>
      </c>
      <c r="G18">
        <v>26.69</v>
      </c>
      <c r="H18">
        <v>480420</v>
      </c>
      <c r="I18">
        <v>653553</v>
      </c>
      <c r="J18">
        <v>26.69</v>
      </c>
      <c r="K18">
        <v>480420</v>
      </c>
      <c r="L18" t="s">
        <v>111</v>
      </c>
      <c r="M18" s="38">
        <v>43890</v>
      </c>
    </row>
    <row r="19" spans="1:13" x14ac:dyDescent="0.2">
      <c r="A19" t="s">
        <v>107</v>
      </c>
      <c r="B19" s="67">
        <v>683715106</v>
      </c>
      <c r="C19">
        <v>2655657</v>
      </c>
      <c r="D19" t="s">
        <v>150</v>
      </c>
      <c r="E19">
        <v>41898</v>
      </c>
      <c r="F19">
        <v>1457212.44</v>
      </c>
      <c r="G19">
        <v>41.92</v>
      </c>
      <c r="H19">
        <v>1756364.16</v>
      </c>
      <c r="I19">
        <v>1457212.44</v>
      </c>
      <c r="J19">
        <v>41.92</v>
      </c>
      <c r="K19">
        <v>1756364.16</v>
      </c>
      <c r="L19" t="s">
        <v>111</v>
      </c>
      <c r="M19" s="38">
        <v>43890</v>
      </c>
    </row>
    <row r="20" spans="1:13" x14ac:dyDescent="0.2">
      <c r="A20" t="s">
        <v>107</v>
      </c>
      <c r="B20" s="67">
        <v>686330101</v>
      </c>
      <c r="C20">
        <v>2402444</v>
      </c>
      <c r="D20" t="s">
        <v>151</v>
      </c>
      <c r="E20">
        <v>30366</v>
      </c>
      <c r="F20">
        <v>2338854.39</v>
      </c>
      <c r="G20">
        <v>79.88</v>
      </c>
      <c r="H20">
        <v>2425636.08</v>
      </c>
      <c r="I20">
        <v>2338854.39</v>
      </c>
      <c r="J20">
        <v>79.88</v>
      </c>
      <c r="K20">
        <v>2425636.08</v>
      </c>
      <c r="L20" t="s">
        <v>111</v>
      </c>
      <c r="M20" s="38">
        <v>43890</v>
      </c>
    </row>
    <row r="21" spans="1:13" x14ac:dyDescent="0.2">
      <c r="A21" t="s">
        <v>107</v>
      </c>
      <c r="B21" s="67">
        <v>803054204</v>
      </c>
      <c r="C21">
        <v>2775135</v>
      </c>
      <c r="D21" t="s">
        <v>152</v>
      </c>
      <c r="E21">
        <v>11024</v>
      </c>
      <c r="F21">
        <v>1139109.92</v>
      </c>
      <c r="G21">
        <v>123.57</v>
      </c>
      <c r="H21">
        <v>1362235.68</v>
      </c>
      <c r="I21">
        <v>1139109.92</v>
      </c>
      <c r="J21">
        <v>123.57</v>
      </c>
      <c r="K21">
        <v>1362235.68</v>
      </c>
      <c r="L21" t="s">
        <v>111</v>
      </c>
      <c r="M21" s="38">
        <v>43890</v>
      </c>
    </row>
    <row r="22" spans="1:13" x14ac:dyDescent="0.2">
      <c r="A22" t="s">
        <v>107</v>
      </c>
      <c r="B22" s="67">
        <v>835699307</v>
      </c>
      <c r="C22">
        <v>2821481</v>
      </c>
      <c r="D22" t="s">
        <v>153</v>
      </c>
      <c r="E22">
        <v>53325</v>
      </c>
      <c r="F22">
        <v>2584662.75</v>
      </c>
      <c r="G22">
        <v>62.2</v>
      </c>
      <c r="H22">
        <v>3316815</v>
      </c>
      <c r="I22">
        <v>2584662.75</v>
      </c>
      <c r="J22">
        <v>62.2</v>
      </c>
      <c r="K22">
        <v>3316815</v>
      </c>
      <c r="L22" t="s">
        <v>111</v>
      </c>
      <c r="M22" s="38">
        <v>43890</v>
      </c>
    </row>
    <row r="23" spans="1:13" x14ac:dyDescent="0.2">
      <c r="A23" t="s">
        <v>107</v>
      </c>
      <c r="B23" t="s">
        <v>154</v>
      </c>
      <c r="C23" t="s">
        <v>155</v>
      </c>
      <c r="D23" t="s">
        <v>156</v>
      </c>
      <c r="E23">
        <v>9312</v>
      </c>
      <c r="F23">
        <v>1490131.01</v>
      </c>
      <c r="G23">
        <v>463.31</v>
      </c>
      <c r="H23">
        <v>4314342.72</v>
      </c>
      <c r="I23">
        <v>1490131.01</v>
      </c>
      <c r="J23">
        <v>463.31</v>
      </c>
      <c r="K23">
        <v>4314342.72</v>
      </c>
      <c r="L23" t="s">
        <v>111</v>
      </c>
      <c r="M23" s="38">
        <v>43890</v>
      </c>
    </row>
    <row r="24" spans="1:13" x14ac:dyDescent="0.2">
      <c r="A24" t="s">
        <v>107</v>
      </c>
      <c r="B24" t="s">
        <v>157</v>
      </c>
      <c r="C24">
        <v>2615565</v>
      </c>
      <c r="D24" t="s">
        <v>158</v>
      </c>
      <c r="E24">
        <v>62948</v>
      </c>
      <c r="F24">
        <v>2397028.89</v>
      </c>
      <c r="G24">
        <v>45.08</v>
      </c>
      <c r="H24">
        <v>2837695.84</v>
      </c>
      <c r="I24">
        <v>2397028.89</v>
      </c>
      <c r="J24">
        <v>45.08</v>
      </c>
      <c r="K24">
        <v>2837695.84</v>
      </c>
      <c r="L24" t="s">
        <v>111</v>
      </c>
      <c r="M24" s="38">
        <v>43890</v>
      </c>
    </row>
    <row r="25" spans="1:13" x14ac:dyDescent="0.2">
      <c r="A25" t="s">
        <v>107</v>
      </c>
      <c r="B25" s="67">
        <v>861012102</v>
      </c>
      <c r="C25">
        <v>2430025</v>
      </c>
      <c r="D25" t="s">
        <v>159</v>
      </c>
      <c r="E25">
        <v>113114</v>
      </c>
      <c r="F25">
        <v>1635216.25</v>
      </c>
      <c r="G25">
        <v>27.4</v>
      </c>
      <c r="H25">
        <v>3099323.6</v>
      </c>
      <c r="I25">
        <v>1635216.25</v>
      </c>
      <c r="J25">
        <v>27.4</v>
      </c>
      <c r="K25">
        <v>3099323.6</v>
      </c>
      <c r="L25" t="s">
        <v>111</v>
      </c>
      <c r="M25" s="38">
        <v>43890</v>
      </c>
    </row>
    <row r="26" spans="1:13" x14ac:dyDescent="0.2">
      <c r="A26" t="s">
        <v>107</v>
      </c>
      <c r="B26" s="67">
        <v>878742204</v>
      </c>
      <c r="C26">
        <v>2124533</v>
      </c>
      <c r="D26" t="s">
        <v>160</v>
      </c>
      <c r="E26">
        <v>35702</v>
      </c>
      <c r="F26">
        <v>797582.68</v>
      </c>
      <c r="G26">
        <v>10.119999999999999</v>
      </c>
      <c r="H26">
        <v>361304.24</v>
      </c>
      <c r="I26">
        <v>797582.68</v>
      </c>
      <c r="J26">
        <v>10.119999999999999</v>
      </c>
      <c r="K26">
        <v>361304.24</v>
      </c>
      <c r="L26" t="s">
        <v>111</v>
      </c>
      <c r="M26" s="38">
        <v>43890</v>
      </c>
    </row>
    <row r="27" spans="1:13" x14ac:dyDescent="0.2">
      <c r="A27" t="s">
        <v>107</v>
      </c>
      <c r="B27" t="s">
        <v>161</v>
      </c>
      <c r="C27" t="s">
        <v>162</v>
      </c>
      <c r="D27" t="s">
        <v>163</v>
      </c>
      <c r="E27">
        <v>40220</v>
      </c>
      <c r="F27">
        <v>1252450.8</v>
      </c>
      <c r="G27">
        <v>51.46</v>
      </c>
      <c r="H27">
        <v>2069721.2</v>
      </c>
      <c r="I27">
        <v>1252450.8</v>
      </c>
      <c r="J27">
        <v>51.46</v>
      </c>
      <c r="K27">
        <v>2069721.2</v>
      </c>
      <c r="L27" t="s">
        <v>111</v>
      </c>
      <c r="M27" s="38">
        <v>43890</v>
      </c>
    </row>
    <row r="28" spans="1:13" x14ac:dyDescent="0.2">
      <c r="A28" t="s">
        <v>107</v>
      </c>
      <c r="B28">
        <v>5330047</v>
      </c>
      <c r="C28">
        <v>5330047</v>
      </c>
      <c r="D28" t="s">
        <v>164</v>
      </c>
      <c r="E28">
        <v>15763</v>
      </c>
      <c r="F28">
        <v>1972717.83</v>
      </c>
      <c r="G28">
        <v>156.55000000000001</v>
      </c>
      <c r="H28">
        <v>2467776.46</v>
      </c>
      <c r="I28">
        <v>1737082.6</v>
      </c>
      <c r="J28">
        <v>142</v>
      </c>
      <c r="K28">
        <v>2238346</v>
      </c>
      <c r="L28" t="s">
        <v>165</v>
      </c>
      <c r="M28" s="38">
        <v>43890</v>
      </c>
    </row>
    <row r="29" spans="1:13" x14ac:dyDescent="0.2">
      <c r="A29" t="s">
        <v>107</v>
      </c>
      <c r="B29">
        <v>5889505</v>
      </c>
      <c r="C29">
        <v>5889505</v>
      </c>
      <c r="D29" t="s">
        <v>166</v>
      </c>
      <c r="E29">
        <v>105988</v>
      </c>
      <c r="F29">
        <v>2187638.79</v>
      </c>
      <c r="G29">
        <v>20.72</v>
      </c>
      <c r="H29">
        <v>2196112.17</v>
      </c>
      <c r="I29">
        <v>1926331.9</v>
      </c>
      <c r="J29">
        <v>18.79</v>
      </c>
      <c r="K29">
        <v>1991938.47</v>
      </c>
      <c r="L29" t="s">
        <v>165</v>
      </c>
      <c r="M29" s="38">
        <v>43890</v>
      </c>
    </row>
    <row r="30" spans="1:13" x14ac:dyDescent="0.2">
      <c r="A30" t="s">
        <v>107</v>
      </c>
      <c r="B30">
        <v>4741844</v>
      </c>
      <c r="C30">
        <v>4741844</v>
      </c>
      <c r="D30" t="s">
        <v>167</v>
      </c>
      <c r="E30">
        <v>13484</v>
      </c>
      <c r="F30">
        <v>1384917.16</v>
      </c>
      <c r="G30">
        <v>120.23</v>
      </c>
      <c r="H30">
        <v>1621149.3</v>
      </c>
      <c r="I30">
        <v>1219492.96</v>
      </c>
      <c r="J30">
        <v>109.05</v>
      </c>
      <c r="K30">
        <v>1470430.2</v>
      </c>
      <c r="L30" t="s">
        <v>165</v>
      </c>
      <c r="M30" s="38">
        <v>43890</v>
      </c>
    </row>
    <row r="31" spans="1:13" x14ac:dyDescent="0.2">
      <c r="A31" t="s">
        <v>107</v>
      </c>
      <c r="B31" t="s">
        <v>168</v>
      </c>
      <c r="C31" t="s">
        <v>168</v>
      </c>
      <c r="D31" t="s">
        <v>169</v>
      </c>
      <c r="E31">
        <v>29538</v>
      </c>
      <c r="F31">
        <v>2462861.36</v>
      </c>
      <c r="G31">
        <v>97.17</v>
      </c>
      <c r="H31">
        <v>2870335.95</v>
      </c>
      <c r="I31">
        <v>2168679.96</v>
      </c>
      <c r="J31">
        <v>88.14</v>
      </c>
      <c r="K31">
        <v>2603479.3199999998</v>
      </c>
      <c r="L31" t="s">
        <v>165</v>
      </c>
      <c r="M31" s="38">
        <v>43890</v>
      </c>
    </row>
    <row r="32" spans="1:13" x14ac:dyDescent="0.2">
      <c r="A32" t="s">
        <v>107</v>
      </c>
      <c r="B32">
        <v>5999330</v>
      </c>
      <c r="C32">
        <v>5999330</v>
      </c>
      <c r="D32" t="s">
        <v>170</v>
      </c>
      <c r="E32">
        <v>9594</v>
      </c>
      <c r="F32">
        <v>1624430.3</v>
      </c>
      <c r="G32">
        <v>242.33</v>
      </c>
      <c r="H32">
        <v>2324909.2200000002</v>
      </c>
      <c r="I32">
        <v>1433374.7</v>
      </c>
      <c r="J32">
        <v>219.8</v>
      </c>
      <c r="K32">
        <v>2108761.2000000002</v>
      </c>
      <c r="L32" t="s">
        <v>165</v>
      </c>
      <c r="M32" s="38">
        <v>43890</v>
      </c>
    </row>
    <row r="33" spans="1:13" x14ac:dyDescent="0.2">
      <c r="A33" t="s">
        <v>107</v>
      </c>
      <c r="B33">
        <v>4031879</v>
      </c>
      <c r="C33">
        <v>4031879</v>
      </c>
      <c r="D33" t="s">
        <v>171</v>
      </c>
      <c r="E33">
        <v>58820</v>
      </c>
      <c r="F33">
        <v>1208058.69</v>
      </c>
      <c r="G33">
        <v>28.59</v>
      </c>
      <c r="H33">
        <v>1681535.87</v>
      </c>
      <c r="I33">
        <v>1063759.7</v>
      </c>
      <c r="J33">
        <v>25.93</v>
      </c>
      <c r="K33">
        <v>1525202.6</v>
      </c>
      <c r="L33" t="s">
        <v>165</v>
      </c>
      <c r="M33" s="38">
        <v>43890</v>
      </c>
    </row>
    <row r="34" spans="1:13" x14ac:dyDescent="0.2">
      <c r="A34" t="s">
        <v>107</v>
      </c>
      <c r="B34">
        <v>6021500</v>
      </c>
      <c r="C34">
        <v>6021500</v>
      </c>
      <c r="D34" t="s">
        <v>172</v>
      </c>
      <c r="E34">
        <v>44000</v>
      </c>
      <c r="F34">
        <v>892554.7</v>
      </c>
      <c r="G34">
        <v>15.35</v>
      </c>
      <c r="H34">
        <v>675451.1</v>
      </c>
      <c r="I34">
        <v>97454685</v>
      </c>
      <c r="J34">
        <v>1659</v>
      </c>
      <c r="K34">
        <v>72996000</v>
      </c>
      <c r="L34" t="s">
        <v>173</v>
      </c>
      <c r="M34" s="38">
        <v>43890</v>
      </c>
    </row>
    <row r="35" spans="1:13" x14ac:dyDescent="0.2">
      <c r="A35" t="s">
        <v>107</v>
      </c>
      <c r="B35">
        <v>6054603</v>
      </c>
      <c r="C35">
        <v>6054603</v>
      </c>
      <c r="D35" t="s">
        <v>174</v>
      </c>
      <c r="E35">
        <v>118200</v>
      </c>
      <c r="F35">
        <v>1242050.44</v>
      </c>
      <c r="G35">
        <v>8.33</v>
      </c>
      <c r="H35">
        <v>985127.6</v>
      </c>
      <c r="I35" s="67">
        <v>135930000</v>
      </c>
      <c r="J35">
        <v>900.7</v>
      </c>
      <c r="K35" s="67">
        <v>106462740</v>
      </c>
      <c r="L35" t="s">
        <v>173</v>
      </c>
      <c r="M35" s="38">
        <v>43890</v>
      </c>
    </row>
    <row r="36" spans="1:13" x14ac:dyDescent="0.2">
      <c r="A36" t="s">
        <v>107</v>
      </c>
      <c r="B36">
        <v>6555805</v>
      </c>
      <c r="C36">
        <v>6555805</v>
      </c>
      <c r="D36" t="s">
        <v>175</v>
      </c>
      <c r="E36">
        <v>30900</v>
      </c>
      <c r="F36">
        <v>1136444.6299999999</v>
      </c>
      <c r="G36">
        <v>34.56</v>
      </c>
      <c r="H36">
        <v>1067932.82</v>
      </c>
      <c r="I36" s="67">
        <v>124372500</v>
      </c>
      <c r="J36">
        <v>3735</v>
      </c>
      <c r="K36" s="67">
        <v>115411500</v>
      </c>
      <c r="L36" t="s">
        <v>173</v>
      </c>
      <c r="M36" s="38">
        <v>43890</v>
      </c>
    </row>
    <row r="37" spans="1:13" x14ac:dyDescent="0.2">
      <c r="A37" t="s">
        <v>107</v>
      </c>
      <c r="B37">
        <v>6640682</v>
      </c>
      <c r="C37">
        <v>6640682</v>
      </c>
      <c r="D37" t="s">
        <v>176</v>
      </c>
      <c r="E37">
        <v>18300</v>
      </c>
      <c r="F37">
        <v>2076809.21</v>
      </c>
      <c r="G37">
        <v>118.26</v>
      </c>
      <c r="H37">
        <v>2164097.34</v>
      </c>
      <c r="I37" s="67">
        <v>227286000</v>
      </c>
      <c r="J37">
        <v>12780</v>
      </c>
      <c r="K37" s="67">
        <v>233874000</v>
      </c>
      <c r="L37" t="s">
        <v>173</v>
      </c>
      <c r="M37" s="38">
        <v>43890</v>
      </c>
    </row>
    <row r="38" spans="1:13" x14ac:dyDescent="0.2">
      <c r="A38" t="s">
        <v>107</v>
      </c>
      <c r="B38">
        <v>6659428</v>
      </c>
      <c r="C38">
        <v>6659428</v>
      </c>
      <c r="D38" t="s">
        <v>177</v>
      </c>
      <c r="E38">
        <v>15800</v>
      </c>
      <c r="F38">
        <v>617187.5</v>
      </c>
      <c r="G38">
        <v>54.04</v>
      </c>
      <c r="H38">
        <v>853816.97</v>
      </c>
      <c r="I38">
        <v>67545000</v>
      </c>
      <c r="J38">
        <v>5840</v>
      </c>
      <c r="K38">
        <v>92272000</v>
      </c>
      <c r="L38" t="s">
        <v>173</v>
      </c>
      <c r="M38" s="38">
        <v>43890</v>
      </c>
    </row>
    <row r="39" spans="1:13" x14ac:dyDescent="0.2">
      <c r="A39" t="s">
        <v>107</v>
      </c>
      <c r="B39">
        <v>6269861</v>
      </c>
      <c r="C39">
        <v>6269861</v>
      </c>
      <c r="D39" t="s">
        <v>178</v>
      </c>
      <c r="E39">
        <v>66000</v>
      </c>
      <c r="F39">
        <v>998269.25</v>
      </c>
      <c r="G39">
        <v>16.54</v>
      </c>
      <c r="H39">
        <v>1091958.92</v>
      </c>
      <c r="I39" s="67">
        <v>109729064</v>
      </c>
      <c r="J39">
        <v>1788</v>
      </c>
      <c r="K39" s="67">
        <v>118008000</v>
      </c>
      <c r="L39" t="s">
        <v>173</v>
      </c>
      <c r="M39" s="38">
        <v>43890</v>
      </c>
    </row>
    <row r="40" spans="1:13" x14ac:dyDescent="0.2">
      <c r="A40" t="s">
        <v>107</v>
      </c>
      <c r="B40">
        <v>6229597</v>
      </c>
      <c r="C40">
        <v>6229597</v>
      </c>
      <c r="D40" t="s">
        <v>179</v>
      </c>
      <c r="E40">
        <v>294491</v>
      </c>
      <c r="F40">
        <v>2540522.21</v>
      </c>
      <c r="G40">
        <v>8.36</v>
      </c>
      <c r="H40">
        <v>2460677.09</v>
      </c>
      <c r="I40" s="67">
        <v>280071868</v>
      </c>
      <c r="J40">
        <v>903</v>
      </c>
      <c r="K40" s="67">
        <v>265925373</v>
      </c>
      <c r="L40" t="s">
        <v>173</v>
      </c>
      <c r="M40" s="38">
        <v>43890</v>
      </c>
    </row>
    <row r="41" spans="1:13" x14ac:dyDescent="0.2">
      <c r="A41" t="s">
        <v>107</v>
      </c>
      <c r="B41">
        <v>6356406</v>
      </c>
      <c r="C41">
        <v>6356406</v>
      </c>
      <c r="D41" t="s">
        <v>180</v>
      </c>
      <c r="E41">
        <v>25300</v>
      </c>
      <c r="F41">
        <v>591234.92000000004</v>
      </c>
      <c r="G41">
        <v>24.24</v>
      </c>
      <c r="H41">
        <v>613244.66</v>
      </c>
      <c r="I41">
        <v>64704750</v>
      </c>
      <c r="J41">
        <v>2619.5</v>
      </c>
      <c r="K41">
        <v>66273350</v>
      </c>
      <c r="L41" t="s">
        <v>173</v>
      </c>
      <c r="M41" s="38">
        <v>43890</v>
      </c>
    </row>
    <row r="42" spans="1:13" x14ac:dyDescent="0.2">
      <c r="A42" t="s">
        <v>107</v>
      </c>
      <c r="B42">
        <v>6986041</v>
      </c>
      <c r="C42">
        <v>6986041</v>
      </c>
      <c r="D42" t="s">
        <v>181</v>
      </c>
      <c r="E42">
        <v>24100</v>
      </c>
      <c r="F42">
        <v>646542.4</v>
      </c>
      <c r="G42">
        <v>31.32</v>
      </c>
      <c r="H42">
        <v>754867.22</v>
      </c>
      <c r="I42">
        <v>70757600</v>
      </c>
      <c r="J42">
        <v>3385</v>
      </c>
      <c r="K42">
        <v>81578500</v>
      </c>
      <c r="L42" t="s">
        <v>173</v>
      </c>
      <c r="M42" s="38">
        <v>43890</v>
      </c>
    </row>
    <row r="43" spans="1:13" x14ac:dyDescent="0.2">
      <c r="A43" t="s">
        <v>107</v>
      </c>
      <c r="B43">
        <v>7124594</v>
      </c>
      <c r="C43">
        <v>7124594</v>
      </c>
      <c r="D43" t="s">
        <v>182</v>
      </c>
      <c r="E43">
        <v>7989</v>
      </c>
      <c r="F43">
        <v>1234066.6599999999</v>
      </c>
      <c r="G43">
        <v>160.47</v>
      </c>
      <c r="H43">
        <v>1281980.83</v>
      </c>
      <c r="I43">
        <v>1231104.8999999999</v>
      </c>
      <c r="J43">
        <v>154.9</v>
      </c>
      <c r="K43">
        <v>1237496.1000000001</v>
      </c>
      <c r="L43" t="s">
        <v>183</v>
      </c>
      <c r="M43" s="38">
        <v>43890</v>
      </c>
    </row>
    <row r="44" spans="1:13" x14ac:dyDescent="0.2">
      <c r="A44" t="s">
        <v>107</v>
      </c>
      <c r="B44" t="s">
        <v>184</v>
      </c>
      <c r="C44" t="s">
        <v>184</v>
      </c>
      <c r="D44" t="s">
        <v>185</v>
      </c>
      <c r="E44">
        <v>31384</v>
      </c>
      <c r="F44">
        <v>1268763.25</v>
      </c>
      <c r="G44">
        <v>41.66</v>
      </c>
      <c r="H44">
        <v>1307314.45</v>
      </c>
      <c r="I44">
        <v>1268878.6000000001</v>
      </c>
      <c r="J44">
        <v>40.21</v>
      </c>
      <c r="K44">
        <v>1261950.6399999999</v>
      </c>
      <c r="L44" t="s">
        <v>183</v>
      </c>
      <c r="M44" s="38">
        <v>43890</v>
      </c>
    </row>
    <row r="45" spans="1:13" x14ac:dyDescent="0.2">
      <c r="A45" t="s">
        <v>107</v>
      </c>
      <c r="B45">
        <v>7333378</v>
      </c>
      <c r="C45">
        <v>7333378</v>
      </c>
      <c r="D45" t="s">
        <v>186</v>
      </c>
      <c r="E45">
        <v>8487</v>
      </c>
      <c r="F45">
        <v>2325928.0299999998</v>
      </c>
      <c r="G45">
        <v>396.15</v>
      </c>
      <c r="H45">
        <v>3362093.44</v>
      </c>
      <c r="I45">
        <v>2320345.7999999998</v>
      </c>
      <c r="J45">
        <v>382.4</v>
      </c>
      <c r="K45">
        <v>3245428.8</v>
      </c>
      <c r="L45" t="s">
        <v>183</v>
      </c>
      <c r="M45" s="38">
        <v>43890</v>
      </c>
    </row>
    <row r="46" spans="1:13" x14ac:dyDescent="0.2">
      <c r="A46" t="s">
        <v>107</v>
      </c>
      <c r="B46" t="s">
        <v>187</v>
      </c>
      <c r="C46" t="s">
        <v>187</v>
      </c>
      <c r="D46" t="s">
        <v>188</v>
      </c>
      <c r="E46">
        <v>514932</v>
      </c>
      <c r="F46">
        <v>1234996.1200000001</v>
      </c>
      <c r="G46">
        <v>1.44</v>
      </c>
      <c r="H46">
        <v>744075.71</v>
      </c>
      <c r="I46">
        <v>1730171.52</v>
      </c>
      <c r="J46">
        <v>2.2200000000000002</v>
      </c>
      <c r="K46">
        <v>1143149.04</v>
      </c>
      <c r="L46" t="s">
        <v>189</v>
      </c>
      <c r="M46" s="38">
        <v>43890</v>
      </c>
    </row>
    <row r="47" spans="1:13" x14ac:dyDescent="0.2">
      <c r="A47" t="s">
        <v>107</v>
      </c>
      <c r="B47" t="s">
        <v>190</v>
      </c>
      <c r="C47" t="s">
        <v>190</v>
      </c>
      <c r="D47" t="s">
        <v>191</v>
      </c>
      <c r="E47">
        <v>83715</v>
      </c>
      <c r="F47">
        <v>927517.15</v>
      </c>
      <c r="G47">
        <v>7.18</v>
      </c>
      <c r="H47">
        <v>601025.73</v>
      </c>
      <c r="I47">
        <v>1300321.1000000001</v>
      </c>
      <c r="J47">
        <v>11.03</v>
      </c>
      <c r="K47">
        <v>923376.45</v>
      </c>
      <c r="L47" t="s">
        <v>189</v>
      </c>
      <c r="M47" s="38">
        <v>43890</v>
      </c>
    </row>
    <row r="48" spans="1:13" x14ac:dyDescent="0.2">
      <c r="A48" t="s">
        <v>107</v>
      </c>
      <c r="B48">
        <v>2260824</v>
      </c>
      <c r="C48">
        <v>2260824</v>
      </c>
      <c r="D48" t="s">
        <v>192</v>
      </c>
      <c r="E48">
        <v>10175</v>
      </c>
      <c r="F48">
        <v>355826.44</v>
      </c>
      <c r="G48">
        <v>41.95</v>
      </c>
      <c r="H48">
        <v>426869.96</v>
      </c>
      <c r="I48">
        <v>469726.49</v>
      </c>
      <c r="J48">
        <v>56.2</v>
      </c>
      <c r="K48">
        <v>571835</v>
      </c>
      <c r="L48" t="s">
        <v>193</v>
      </c>
      <c r="M48" s="38">
        <v>43890</v>
      </c>
    </row>
    <row r="49" spans="1:13" x14ac:dyDescent="0.2">
      <c r="A49" t="s">
        <v>107</v>
      </c>
      <c r="B49" t="s">
        <v>194</v>
      </c>
      <c r="C49" t="s">
        <v>194</v>
      </c>
      <c r="D49" t="s">
        <v>195</v>
      </c>
      <c r="E49">
        <v>55070</v>
      </c>
      <c r="F49">
        <v>1714595.08</v>
      </c>
      <c r="G49">
        <v>23.97</v>
      </c>
      <c r="H49">
        <v>1320215.1399999999</v>
      </c>
      <c r="I49">
        <v>1323615.06</v>
      </c>
      <c r="J49">
        <v>18.7</v>
      </c>
      <c r="K49">
        <v>1029809</v>
      </c>
      <c r="L49" t="s">
        <v>196</v>
      </c>
      <c r="M49" s="38">
        <v>43890</v>
      </c>
    </row>
    <row r="50" spans="1:13" x14ac:dyDescent="0.2">
      <c r="A50" t="s">
        <v>107</v>
      </c>
      <c r="B50" t="s">
        <v>197</v>
      </c>
      <c r="C50" t="s">
        <v>197</v>
      </c>
      <c r="D50" t="s">
        <v>198</v>
      </c>
      <c r="E50">
        <v>27563</v>
      </c>
      <c r="F50">
        <v>1611560.69</v>
      </c>
      <c r="G50">
        <v>97.12</v>
      </c>
      <c r="H50">
        <v>2677037.63</v>
      </c>
      <c r="I50">
        <v>1237574.1599999999</v>
      </c>
      <c r="J50">
        <v>75.760000000000005</v>
      </c>
      <c r="K50">
        <v>2088172.88</v>
      </c>
      <c r="L50" t="s">
        <v>196</v>
      </c>
      <c r="M50" s="38">
        <v>43890</v>
      </c>
    </row>
    <row r="51" spans="1:13" x14ac:dyDescent="0.2">
      <c r="A51" t="s">
        <v>107</v>
      </c>
      <c r="B51" s="62" t="s">
        <v>199</v>
      </c>
      <c r="C51" s="62" t="s">
        <v>199</v>
      </c>
      <c r="D51" t="s">
        <v>200</v>
      </c>
      <c r="E51">
        <v>128324</v>
      </c>
      <c r="F51">
        <v>1527131.83</v>
      </c>
      <c r="G51">
        <v>7.15</v>
      </c>
      <c r="H51">
        <v>917315.39</v>
      </c>
      <c r="I51">
        <v>1178831.6100000001</v>
      </c>
      <c r="J51">
        <v>5.58</v>
      </c>
      <c r="K51">
        <v>715534.62</v>
      </c>
      <c r="L51" t="s">
        <v>196</v>
      </c>
      <c r="M51" s="38">
        <v>43890</v>
      </c>
    </row>
    <row r="52" spans="1:13" x14ac:dyDescent="0.2">
      <c r="A52" t="s">
        <v>107</v>
      </c>
      <c r="B52" t="s">
        <v>201</v>
      </c>
      <c r="C52" t="s">
        <v>201</v>
      </c>
      <c r="D52" t="s">
        <v>202</v>
      </c>
      <c r="E52">
        <v>42992</v>
      </c>
      <c r="F52">
        <v>811465.2</v>
      </c>
      <c r="G52">
        <v>19.649999999999999</v>
      </c>
      <c r="H52">
        <v>844924.36</v>
      </c>
      <c r="I52">
        <v>626178.48</v>
      </c>
      <c r="J52">
        <v>15.33</v>
      </c>
      <c r="K52">
        <v>659067.36</v>
      </c>
      <c r="L52" t="s">
        <v>196</v>
      </c>
      <c r="M52" s="38">
        <v>43890</v>
      </c>
    </row>
    <row r="53" spans="1:13" x14ac:dyDescent="0.2">
      <c r="A53" t="s">
        <v>107</v>
      </c>
      <c r="B53" t="s">
        <v>203</v>
      </c>
      <c r="C53" t="s">
        <v>203</v>
      </c>
      <c r="D53" t="s">
        <v>204</v>
      </c>
      <c r="F53">
        <v>2216141.4</v>
      </c>
      <c r="H53">
        <v>2216141.4</v>
      </c>
      <c r="I53">
        <v>2216141.4</v>
      </c>
      <c r="K53">
        <v>2216141.4</v>
      </c>
      <c r="L53" t="s">
        <v>111</v>
      </c>
      <c r="M53" s="38">
        <v>43890</v>
      </c>
    </row>
    <row r="54" spans="1:13" x14ac:dyDescent="0.2">
      <c r="A54" t="s">
        <v>107</v>
      </c>
      <c r="B54" t="s">
        <v>203</v>
      </c>
      <c r="C54" t="s">
        <v>203</v>
      </c>
      <c r="D54" t="s">
        <v>205</v>
      </c>
      <c r="E54">
        <v>350.06</v>
      </c>
      <c r="F54">
        <v>265.08999999999997</v>
      </c>
      <c r="G54">
        <v>0.75</v>
      </c>
      <c r="H54">
        <v>261.32</v>
      </c>
      <c r="I54">
        <v>350.06</v>
      </c>
      <c r="J54">
        <v>1</v>
      </c>
      <c r="K54">
        <v>350.06</v>
      </c>
      <c r="L54" t="s">
        <v>193</v>
      </c>
      <c r="M54" s="38">
        <v>43890</v>
      </c>
    </row>
    <row r="55" spans="1:13" x14ac:dyDescent="0.2">
      <c r="A55" t="s">
        <v>107</v>
      </c>
      <c r="B55" t="s">
        <v>203</v>
      </c>
      <c r="C55" t="s">
        <v>203</v>
      </c>
      <c r="D55" t="s">
        <v>206</v>
      </c>
      <c r="E55">
        <v>27.83</v>
      </c>
      <c r="F55">
        <v>36.409999999999997</v>
      </c>
      <c r="G55">
        <v>1.28</v>
      </c>
      <c r="H55">
        <v>35.68</v>
      </c>
      <c r="I55">
        <v>27.83</v>
      </c>
      <c r="J55">
        <v>1</v>
      </c>
      <c r="K55">
        <v>27.83</v>
      </c>
      <c r="L55" t="s">
        <v>196</v>
      </c>
      <c r="M55" s="38">
        <v>43890</v>
      </c>
    </row>
    <row r="56" spans="1:13" x14ac:dyDescent="0.2">
      <c r="A56" t="s">
        <v>107</v>
      </c>
      <c r="B56" t="s">
        <v>203</v>
      </c>
      <c r="C56" t="s">
        <v>203</v>
      </c>
      <c r="D56" t="s">
        <v>207</v>
      </c>
      <c r="E56">
        <v>17.28</v>
      </c>
      <c r="F56">
        <v>11.71</v>
      </c>
      <c r="G56">
        <v>0.65</v>
      </c>
      <c r="H56">
        <v>11.25</v>
      </c>
      <c r="I56">
        <v>17.28</v>
      </c>
      <c r="J56">
        <v>1</v>
      </c>
      <c r="K56">
        <v>17.28</v>
      </c>
      <c r="L56" t="s">
        <v>189</v>
      </c>
      <c r="M56" s="38">
        <v>43890</v>
      </c>
    </row>
    <row r="57" spans="1:13" x14ac:dyDescent="0.2">
      <c r="A57" t="s">
        <v>107</v>
      </c>
      <c r="B57" t="s">
        <v>203</v>
      </c>
      <c r="C57" t="s">
        <v>203</v>
      </c>
      <c r="D57" t="s">
        <v>208</v>
      </c>
      <c r="E57">
        <v>21069.09</v>
      </c>
      <c r="F57">
        <v>22921.06</v>
      </c>
      <c r="G57">
        <v>1.1000000000000001</v>
      </c>
      <c r="H57">
        <v>23228.67</v>
      </c>
      <c r="I57">
        <v>21069.09</v>
      </c>
      <c r="J57">
        <v>1</v>
      </c>
      <c r="K57">
        <v>21069.09</v>
      </c>
      <c r="L57" t="s">
        <v>165</v>
      </c>
      <c r="M57" s="38">
        <v>43890</v>
      </c>
    </row>
    <row r="58" spans="1:13" x14ac:dyDescent="0.2">
      <c r="M58" s="38"/>
    </row>
    <row r="59" spans="1:13" x14ac:dyDescent="0.2">
      <c r="M59" s="38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2020-03-17T13:47:34Z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