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October\TCL8_M4N9 Month End Reconciliation\"/>
    </mc:Choice>
  </mc:AlternateContent>
  <xr:revisionPtr revIDLastSave="683" documentId="8_{26945AC6-9C68-4088-8126-4AE9D13DAFF9}" xr6:coauthVersionLast="45" xr6:coauthVersionMax="45" xr10:uidLastSave="{59BBFC98-DA9A-4253-85A7-44E7E49DEE33}"/>
  <bookViews>
    <workbookView xWindow="-120" yWindow="-120" windowWidth="29040" windowHeight="15840" tabRatio="801" activeTab="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H65" i="1" l="1"/>
  <c r="H66" i="1"/>
  <c r="H67" i="1"/>
  <c r="H68" i="1"/>
  <c r="F20" i="2" l="1"/>
  <c r="F21" i="2"/>
  <c r="D18" i="2" l="1"/>
  <c r="O65" i="1" l="1"/>
  <c r="O66" i="1"/>
  <c r="O67" i="1"/>
  <c r="O68" i="1"/>
  <c r="K65" i="1" l="1"/>
  <c r="K66" i="1"/>
  <c r="K67" i="1"/>
  <c r="K68" i="1"/>
  <c r="Q65" i="1"/>
  <c r="Q66" i="1"/>
  <c r="Q67" i="1"/>
  <c r="Q68" i="1"/>
  <c r="N65" i="1"/>
  <c r="N66" i="1"/>
  <c r="N67" i="1"/>
  <c r="N6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3" i="1" l="1"/>
  <c r="L13" i="1"/>
  <c r="I13" i="1"/>
  <c r="F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H3" i="1" l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F17" i="2" l="1"/>
  <c r="F18" i="2"/>
  <c r="F19" i="2"/>
  <c r="N4" i="1"/>
  <c r="B4" i="1"/>
  <c r="K13" i="1"/>
  <c r="Q13" i="1"/>
  <c r="S5" i="1" l="1"/>
  <c r="D16" i="2"/>
  <c r="B5" i="1"/>
  <c r="H4" i="1"/>
  <c r="N5" i="1"/>
  <c r="F16" i="2" l="1"/>
  <c r="D24" i="2"/>
  <c r="D23" i="2"/>
  <c r="E23" i="2"/>
  <c r="H5" i="1"/>
  <c r="D26" i="2" l="1"/>
  <c r="F15" i="2"/>
  <c r="F23" i="2" s="1"/>
  <c r="F26" i="2" s="1"/>
</calcChain>
</file>

<file path=xl/sharedStrings.xml><?xml version="1.0" encoding="utf-8"?>
<sst xmlns="http://schemas.openxmlformats.org/spreadsheetml/2006/main" count="1041" uniqueCount="391">
  <si>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</si>
  <si>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</si>
  <si>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</si>
  <si>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</si>
  <si>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</si>
  <si>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</si>
  <si>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</si>
  <si>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</si>
  <si>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</si>
  <si>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</si>
  <si>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</si>
  <si>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</si>
  <si>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</si>
  <si>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</si>
  <si>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</si>
  <si>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</si>
  <si>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</si>
  <si>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</si>
  <si>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</si>
  <si>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</si>
  <si>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</si>
  <si>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</si>
  <si>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</si>
  <si>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</si>
  <si>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</si>
  <si>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</si>
  <si>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</si>
  <si>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</si>
  <si>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</si>
  <si>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</si>
  <si>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</si>
  <si>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</si>
  <si>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</si>
  <si>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</si>
  <si>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</si>
  <si>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</si>
  <si>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</si>
  <si>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</si>
  <si>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</si>
  <si>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</si>
  <si>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</si>
  <si>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</si>
  <si>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</si>
  <si>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</si>
  <si>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</si>
  <si>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</si>
  <si>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</si>
  <si>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</si>
  <si>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</si>
  <si>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</si>
  <si>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</si>
  <si>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</si>
  <si>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</si>
  <si>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</si>
  <si>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</si>
  <si>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</si>
  <si>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</si>
  <si>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</si>
  <si>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</si>
  <si>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</si>
  <si>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</si>
  <si>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</si>
  <si>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</si>
  <si>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</si>
  <si>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</si>
  <si>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</si>
  <si>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</si>
  <si>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</si>
  <si>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</si>
  <si>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</si>
  <si>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</si>
  <si>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</si>
  <si>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</si>
  <si>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</si>
  <si>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</si>
  <si>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</si>
  <si>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</si>
  <si>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</si>
  <si>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</si>
  <si>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</si>
  <si>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</si>
  <si>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</si>
  <si>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</si>
  <si>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</si>
  <si>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</si>
  <si>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</si>
  <si>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</si>
  <si>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</si>
  <si>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</si>
  <si>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</si>
  <si>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</si>
  <si>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</si>
  <si>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</si>
  <si>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</si>
  <si>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</si>
  <si>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</si>
  <si>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</si>
  <si>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</si>
  <si>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</si>
  <si>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</si>
  <si>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</si>
  <si>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</si>
  <si>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</si>
  <si>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</si>
  <si>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</si>
  <si>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</si>
  <si>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</si>
  <si>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FC</t>
  </si>
  <si>
    <t>SF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</si>
  <si>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</si>
  <si>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</si>
  <si>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</si>
  <si>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</si>
  <si>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</si>
  <si>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</si>
  <si>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</si>
  <si>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</si>
  <si>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</si>
  <si>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</si>
  <si>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</si>
  <si>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</si>
  <si>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</si>
  <si>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</si>
  <si>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</si>
  <si>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</si>
  <si>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</si>
  <si>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</si>
  <si>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</si>
  <si>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</si>
  <si>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</si>
  <si>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</si>
  <si>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</si>
  <si>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</si>
  <si>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</si>
  <si>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</si>
  <si>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</si>
  <si>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</si>
  <si>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</si>
  <si>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</si>
  <si>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</si>
  <si>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</si>
  <si>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</si>
  <si>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</si>
  <si>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</si>
  <si>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</si>
  <si>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</si>
  <si>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</si>
  <si>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</si>
  <si>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</si>
  <si>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</si>
  <si>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</si>
  <si>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</si>
  <si>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</si>
  <si>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</si>
  <si>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</si>
  <si>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</si>
  <si>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</si>
  <si>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</si>
  <si>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</si>
  <si>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</si>
  <si>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</si>
  <si>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</si>
  <si>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</si>
  <si>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</si>
  <si>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</si>
  <si>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</si>
  <si>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</si>
  <si>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</si>
  <si>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</si>
  <si>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</si>
  <si>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</si>
  <si>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</si>
  <si>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</si>
  <si>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</si>
  <si>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</si>
  <si>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</si>
  <si>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</si>
  <si>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</si>
  <si>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</si>
  <si>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</si>
  <si>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</si>
  <si>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</si>
  <si>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</si>
  <si>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</si>
  <si>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</si>
  <si>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</si>
  <si>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</si>
  <si>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</si>
  <si>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</si>
  <si>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</si>
  <si>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</si>
  <si>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</si>
  <si>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</si>
  <si>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</si>
  <si>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</si>
  <si>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</si>
  <si>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</si>
  <si>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</si>
  <si>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</si>
  <si>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</si>
  <si>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</si>
  <si>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</si>
  <si>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</si>
  <si>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</si>
  <si>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</si>
  <si>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</si>
  <si>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</si>
  <si>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</si>
  <si>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</si>
  <si>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LINE CORP SPONSORED ADR</t>
  </si>
  <si>
    <t>BZB1Y71</t>
  </si>
  <si>
    <t>53567X101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</si>
  <si>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</si>
  <si>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</si>
  <si>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</si>
  <si>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</si>
  <si>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</si>
  <si>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</si>
  <si>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</si>
  <si>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</t>
  </si>
  <si>
    <t>BWSW5D9</t>
  </si>
  <si>
    <t>BWSW5D906</t>
  </si>
  <si>
    <t>AUD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</si>
  <si>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</si>
  <si>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</si>
  <si>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</si>
  <si>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</si>
  <si>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</si>
  <si>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</si>
  <si>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</si>
  <si>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</si>
  <si>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</si>
  <si>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</si>
  <si>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</si>
  <si>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</si>
  <si>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</si>
  <si>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</si>
  <si>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INTERXION HOLDING NV</t>
  </si>
  <si>
    <t>B66QLT9</t>
  </si>
  <si>
    <t>N47279109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</si>
  <si>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</si>
  <si>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</si>
  <si>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</si>
  <si>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</si>
  <si>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</si>
  <si>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</si>
  <si>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</si>
  <si>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</si>
  <si>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</si>
  <si>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</si>
  <si>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</si>
  <si>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</si>
  <si>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</si>
  <si>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</si>
  <si>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</si>
  <si>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</si>
  <si>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</si>
  <si>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</si>
  <si>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</si>
  <si>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</si>
  <si>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</si>
  <si>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</si>
  <si>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</si>
  <si>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</si>
  <si>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</si>
  <si>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</si>
  <si>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</si>
  <si>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</si>
  <si>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</si>
  <si>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</si>
  <si>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</si>
  <si>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</si>
  <si>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</si>
  <si>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</si>
  <si>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</si>
  <si>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</si>
  <si>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</si>
  <si>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OMRON CORP</t>
  </si>
  <si>
    <t>NIDEC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</si>
  <si>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</si>
  <si>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</si>
  <si>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</si>
  <si>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</si>
  <si>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</si>
  <si>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</si>
  <si>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</si>
  <si>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</si>
  <si>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</si>
  <si>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MERCK KGAA</t>
  </si>
  <si>
    <t>VEOLIA ENVIRONNEMENT</t>
  </si>
  <si>
    <t>SONY CORP SPONSORED ADR</t>
  </si>
  <si>
    <t>ENCANA CORP</t>
  </si>
  <si>
    <t>CAD</t>
  </si>
  <si>
    <t>SAP SE SPONSORED ADR   CDI</t>
  </si>
  <si>
    <t>OPEN TEXT CORP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</si>
  <si>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</si>
  <si>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</si>
  <si>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</si>
  <si>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</si>
  <si>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</si>
  <si>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</si>
  <si>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</si>
  <si>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</si>
  <si>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</si>
  <si>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</si>
  <si>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</si>
  <si>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</si>
  <si>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</si>
  <si>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STATE STREET TR</t>
  </si>
  <si>
    <t>86199E9B7</t>
  </si>
  <si>
    <t>AUSTRALIAN DOLLAR</t>
  </si>
  <si>
    <t>POUND STERLING</t>
  </si>
  <si>
    <t>CANADIAN DOLLAR</t>
  </si>
  <si>
    <t>m4n9</t>
  </si>
  <si>
    <t>Aercap Holdings N.V.</t>
  </si>
  <si>
    <t>us</t>
  </si>
  <si>
    <t>CGI Inc.</t>
  </si>
  <si>
    <t>Cae Inc.</t>
  </si>
  <si>
    <t>ERICSSON L M TELEPHONE CO</t>
  </si>
  <si>
    <t>Elbit Systems Ltd.</t>
  </si>
  <si>
    <t>Encana Corp.</t>
  </si>
  <si>
    <t>Ferrari NV</t>
  </si>
  <si>
    <t>GALAPAGOS NV</t>
  </si>
  <si>
    <t>GRIFOLS SA</t>
  </si>
  <si>
    <t xml:space="preserve">INTERCONTINENTAL HOTELS GROUP </t>
  </si>
  <si>
    <t>Icon Plc</t>
  </si>
  <si>
    <t>Julius Baer Gruppe AG Unsponso</t>
  </si>
  <si>
    <t>LINE Corp. Sponsored ADR</t>
  </si>
  <si>
    <t>Lloyds Tsb Group Plc</t>
  </si>
  <si>
    <t>Logitech International S.A.</t>
  </si>
  <si>
    <t>Open Text Corp.</t>
  </si>
  <si>
    <t>Orix Corp.</t>
  </si>
  <si>
    <t>SAP SE-SPONSORED ADR</t>
  </si>
  <si>
    <t>SONY CORP</t>
  </si>
  <si>
    <t>Shopify, Inc. Class A</t>
  </si>
  <si>
    <t>Smith &amp; Nephew Plc</t>
  </si>
  <si>
    <t>Stmicroelectronics N.V.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</si>
  <si>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</si>
  <si>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</si>
  <si>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</si>
  <si>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</si>
  <si>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</si>
  <si>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</si>
  <si>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</si>
  <si>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</si>
  <si>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</si>
  <si>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</si>
  <si>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</si>
  <si>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</si>
  <si>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</si>
  <si>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</si>
  <si>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</si>
  <si>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Yaskawa Electric Corporation</t>
  </si>
  <si>
    <t>ch</t>
  </si>
  <si>
    <t>Lonza Group AG</t>
  </si>
  <si>
    <t>au</t>
  </si>
  <si>
    <t>Treasury Wine Estates ltd</t>
  </si>
  <si>
    <t>Encana Corp</t>
  </si>
  <si>
    <t>ca</t>
  </si>
  <si>
    <t>Open Text Corp</t>
  </si>
  <si>
    <t>BUNZL PLC Common Stock</t>
  </si>
  <si>
    <t>gb</t>
  </si>
  <si>
    <t>London Stock Exchange Grpoup P</t>
  </si>
  <si>
    <t>0677608</t>
  </si>
  <si>
    <t>Pearson PLC</t>
  </si>
  <si>
    <t>Smith Group PLC</t>
  </si>
  <si>
    <t>money</t>
  </si>
  <si>
    <t>US Dollar</t>
  </si>
  <si>
    <t>Canadian Dollar</t>
  </si>
  <si>
    <t>UK Pound</t>
  </si>
  <si>
    <t>Australian Dollar</t>
  </si>
  <si>
    <t>GRIFOLS SA ADR ADR</t>
  </si>
  <si>
    <t>DR</t>
  </si>
  <si>
    <t>N</t>
  </si>
  <si>
    <t>SMITHS GROUP PLC COMMON STOCK GBP.375</t>
  </si>
  <si>
    <t>SYMRISE AG COMMON STOCK</t>
  </si>
  <si>
    <t>LOGITECH INTERNATIONAL REG COMMON STOCK CHF.25</t>
  </si>
  <si>
    <t>BALOISE HOLDING AG   REG COMMON STOCK CHF.1</t>
  </si>
  <si>
    <t>SAP SE SPONSORED ADR   CDI ADR</t>
  </si>
  <si>
    <t>STMICROELECTRONICS NV NY SHS NY REG SHRS</t>
  </si>
  <si>
    <t>SUBARU CORP COMMON STOCK</t>
  </si>
  <si>
    <t>INFINEON TECHNOLOGIES AG COMMON STOCK</t>
  </si>
  <si>
    <t>OMRON CORP COMMON STOCK</t>
  </si>
  <si>
    <t>NIDEC CORP COMMON STOCK</t>
  </si>
  <si>
    <t>MAKITA CORP COMMON STOCK</t>
  </si>
  <si>
    <t>ASAHI KASEI CORP COMMON STOCK</t>
  </si>
  <si>
    <t>ALPS ALPINE CO LTD COMMON STOCK</t>
  </si>
  <si>
    <t>MERCK KGAA COMMON STOCK</t>
  </si>
  <si>
    <t>YASKAWA ELECTRIC CORP COMMON STOCK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</si>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</sst>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3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3" fillId="0" borderId="0" xfId="2"/>
    <xf numFmtId="0" fontId="21" fillId="0" borderId="0" xfId="2" applyFont="1"/>
    <xf numFmtId="0" fontId="22" fillId="0" borderId="0" xfId="2" applyFont="1"/>
    <xf numFmtId="0" fontId="0" fillId="3" borderId="0" xfId="0" applyFill="1"/>
    <xf numFmtId="43" fontId="14" fillId="0" borderId="0" xfId="1" applyFont="1" applyFill="1"/>
    <xf numFmtId="0" fontId="22" fillId="3" borderId="0" xfId="2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4" fillId="0" borderId="0" xfId="0" applyFont="1" applyAlignment="1">
      <alignment horizontal="left"/>
    </xf>
    <xf numFmtId="167" fontId="24" fillId="0" borderId="0" xfId="0" applyNumberFormat="1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right"/>
    </xf>
    <xf numFmtId="169" fontId="25" fillId="0" borderId="0" xfId="0" applyNumberFormat="1" applyFont="1" applyAlignment="1">
      <alignment horizontal="left"/>
    </xf>
    <xf numFmtId="14" fontId="0" fillId="0" borderId="0" xfId="0" applyNumberFormat="1"/>
    <xf numFmtId="0" fontId="4" fillId="0" borderId="0" xfId="10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7" fillId="0" borderId="3" xfId="10" applyFont="1" applyBorder="1"/>
    <xf numFmtId="0" fontId="3" fillId="0" borderId="0" xfId="11"/>
    <xf numFmtId="0" fontId="0" fillId="0" borderId="3" xfId="0" applyNumberFormat="1" applyFont="1" applyBorder="1" applyAlignment="1">
      <alignment horizontal="right"/>
    </xf>
    <xf numFmtId="167" fontId="0" fillId="0" borderId="0" xfId="0" applyNumberFormat="1"/>
    <xf numFmtId="39" fontId="0" fillId="0" borderId="0" xfId="0" applyNumberFormat="1"/>
    <xf numFmtId="0" fontId="0" fillId="0" borderId="0" xfId="0" quotePrefix="1"/>
    <xf numFmtId="0" fontId="2" fillId="0" borderId="0" xfId="12"/>
    <xf numFmtId="0" fontId="14" fillId="0" borderId="3" xfId="0" applyNumberFormat="1" applyFont="1" applyBorder="1" applyAlignment="1">
      <alignment horizontal="center"/>
    </xf>
    <xf numFmtId="0" fontId="28" fillId="0" borderId="0" xfId="0" applyFont="1"/>
    <xf numFmtId="14" fontId="28" fillId="0" borderId="0" xfId="0" applyNumberFormat="1" applyFont="1"/>
    <xf numFmtId="0" fontId="1" fillId="0" borderId="0" xfId="13"/>
    <xf numFmtId="14" fontId="1" fillId="0" borderId="0" xfId="13" applyNumberFormat="1"/>
    <xf numFmtId="49" fontId="0" fillId="0" borderId="0" xfId="0" applyNumberFormat="1"/>
    <xf numFmtId="0" fontId="0" fillId="0" borderId="3" xfId="0" quotePrefix="1" applyNumberFormat="1" applyFont="1" applyBorder="1" applyAlignment="1">
      <alignment horizontal="right"/>
    </xf>
    <xf numFmtId="0" fontId="15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4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5" fillId="0" borderId="11" xfId="0" quotePrefix="1" applyFont="1" applyBorder="1" applyAlignment="1">
      <alignment horizontal="left"/>
    </xf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4" fillId="0" borderId="6" xfId="0" quotePrefix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</cellXfs>
  <cellStyles count="14">
    <cellStyle name="Comma" xfId="1" builtinId="3"/>
    <cellStyle name="Normal" xfId="0" builtinId="0"/>
    <cellStyle name="Normal 10" xfId="11" xr:uid="{1052AE63-52BE-4CCE-A55B-D753FBAADF49}"/>
    <cellStyle name="Normal 11" xfId="12" xr:uid="{C13A6F8E-592A-4054-9667-645456C47E95}"/>
    <cellStyle name="Normal 12" xfId="13" xr:uid="{471E4634-BE89-4119-A9AF-4DF40AB72973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E37" sqref="E37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43769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Trial!G100+Trial!C93+Trial!G4+Trial!D95+Trial!D96+Trial!E95</f>
        <v>93082400.11999999</v>
      </c>
      <c r="E15" s="33">
        <f>+Recon!H3</f>
        <v>93064146</v>
      </c>
      <c r="F15" s="13">
        <f>+D15-E15</f>
        <v>18254.119999989867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90162.840000000011</v>
      </c>
      <c r="E16" s="33">
        <f>+Recon!B3</f>
        <v>90162.840000000011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93172562.959999993</v>
      </c>
      <c r="E23" s="17">
        <f>SUM(E14:E22)</f>
        <v>93154308.840000004</v>
      </c>
      <c r="F23" s="17">
        <f>SUM(F14:F22)</f>
        <v>18254.119999989867</v>
      </c>
    </row>
    <row r="24" spans="1:7" x14ac:dyDescent="0.2">
      <c r="B24" s="16" t="s">
        <v>36</v>
      </c>
      <c r="D24" s="17">
        <f>+D15+D16</f>
        <v>93172562.959999993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1.9591733252874628E-4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8"/>
  <sheetViews>
    <sheetView zoomScale="80" zoomScaleNormal="80" workbookViewId="0">
      <pane xSplit="5" ySplit="12" topLeftCell="F37" activePane="bottomRight" state="frozen"/>
      <selection pane="topRight" activeCell="E1" sqref="E1"/>
      <selection pane="bottomLeft" activeCell="A4" sqref="A4"/>
      <selection pane="bottomRight" activeCell="R42" sqref="R42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8" t="s">
        <v>34</v>
      </c>
      <c r="B2" s="69"/>
      <c r="C2" s="69"/>
      <c r="D2" s="69"/>
      <c r="E2" s="70"/>
      <c r="G2" s="68" t="s">
        <v>16</v>
      </c>
      <c r="H2" s="69"/>
      <c r="I2" s="69"/>
      <c r="J2" s="69"/>
      <c r="K2" s="70"/>
      <c r="M2" s="74" t="s">
        <v>40</v>
      </c>
      <c r="N2" s="69"/>
      <c r="O2" s="69"/>
      <c r="P2" s="69"/>
      <c r="Q2" s="70"/>
    </row>
    <row r="3" spans="1:19" x14ac:dyDescent="0.2">
      <c r="A3" s="7" t="s">
        <v>11</v>
      </c>
      <c r="B3" s="72">
        <f>SUM(P:P)</f>
        <v>90162.840000000011</v>
      </c>
      <c r="C3" s="72"/>
      <c r="D3" s="72"/>
      <c r="E3" s="73"/>
      <c r="F3" s="2" t="s">
        <v>38</v>
      </c>
      <c r="G3" s="7" t="s">
        <v>11</v>
      </c>
      <c r="H3" s="72">
        <f>SUM(M13:M59967)</f>
        <v>93064146</v>
      </c>
      <c r="I3" s="72"/>
      <c r="J3" s="72"/>
      <c r="K3" s="73"/>
      <c r="L3" s="2" t="s">
        <v>38</v>
      </c>
      <c r="M3" s="7" t="s">
        <v>11</v>
      </c>
      <c r="N3" s="75">
        <f>SUM(G13:G59967)</f>
        <v>3423204</v>
      </c>
      <c r="O3" s="75"/>
      <c r="P3" s="75"/>
      <c r="Q3" s="76"/>
      <c r="R3" s="2" t="s">
        <v>38</v>
      </c>
    </row>
    <row r="4" spans="1:19" x14ac:dyDescent="0.2">
      <c r="A4" s="7" t="s">
        <v>12</v>
      </c>
      <c r="B4" s="72">
        <f>SUM(O:O)</f>
        <v>90162.840000000011</v>
      </c>
      <c r="C4" s="72"/>
      <c r="D4" s="72"/>
      <c r="E4" s="73"/>
      <c r="F4" s="2" t="s">
        <v>38</v>
      </c>
      <c r="G4" s="7" t="s">
        <v>12</v>
      </c>
      <c r="H4" s="72">
        <f>SUM(L13:L59968)</f>
        <v>93076393.920000017</v>
      </c>
      <c r="I4" s="72"/>
      <c r="J4" s="72"/>
      <c r="K4" s="73"/>
      <c r="L4" s="2" t="s">
        <v>38</v>
      </c>
      <c r="M4" s="7" t="s">
        <v>12</v>
      </c>
      <c r="N4" s="77">
        <f>SUM(F13:F59968)</f>
        <v>3423204</v>
      </c>
      <c r="O4" s="77"/>
      <c r="P4" s="77"/>
      <c r="Q4" s="78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72">
        <f>B4-B3</f>
        <v>0</v>
      </c>
      <c r="C5" s="72"/>
      <c r="D5" s="72"/>
      <c r="E5" s="73"/>
      <c r="F5" s="2" t="s">
        <v>10</v>
      </c>
      <c r="G5" s="7" t="s">
        <v>13</v>
      </c>
      <c r="H5" s="72">
        <f>H4-H3</f>
        <v>12247.920000016689</v>
      </c>
      <c r="I5" s="72"/>
      <c r="J5" s="72"/>
      <c r="K5" s="73"/>
      <c r="M5" s="7" t="s">
        <v>13</v>
      </c>
      <c r="N5" s="77">
        <f>N4-N3</f>
        <v>0</v>
      </c>
      <c r="O5" s="77"/>
      <c r="P5" s="77"/>
      <c r="Q5" s="78"/>
      <c r="S5" s="23">
        <f>+S4-B4</f>
        <v>1716314.0099999998</v>
      </c>
    </row>
    <row r="6" spans="1:19" ht="13.5" thickBot="1" x14ac:dyDescent="0.25">
      <c r="A6" s="71" t="s">
        <v>14</v>
      </c>
      <c r="B6" s="69"/>
      <c r="C6" s="69"/>
      <c r="D6" s="69"/>
      <c r="E6" s="70"/>
      <c r="G6" s="71" t="s">
        <v>14</v>
      </c>
      <c r="H6" s="69"/>
      <c r="I6" s="69"/>
      <c r="J6" s="69"/>
      <c r="K6" s="70"/>
      <c r="M6" s="71" t="s">
        <v>14</v>
      </c>
      <c r="N6" s="69"/>
      <c r="O6" s="69"/>
      <c r="P6" s="69"/>
      <c r="Q6" s="70"/>
      <c r="S6" s="22"/>
    </row>
    <row r="7" spans="1:19" ht="12.75" customHeight="1" x14ac:dyDescent="0.2">
      <c r="A7" s="6"/>
      <c r="B7" s="81" t="s">
        <v>39</v>
      </c>
      <c r="C7" s="82"/>
      <c r="D7" s="82"/>
      <c r="E7" s="83"/>
      <c r="G7" s="6"/>
      <c r="H7" s="81" t="s">
        <v>44</v>
      </c>
      <c r="I7" s="82"/>
      <c r="J7" s="82"/>
      <c r="K7" s="83"/>
      <c r="M7" s="90" t="s">
        <v>45</v>
      </c>
      <c r="N7" s="82"/>
      <c r="O7" s="82"/>
      <c r="P7" s="83"/>
      <c r="Q7" s="3"/>
    </row>
    <row r="8" spans="1:19" x14ac:dyDescent="0.2">
      <c r="A8" s="6"/>
      <c r="B8" s="84"/>
      <c r="C8" s="85"/>
      <c r="D8" s="85"/>
      <c r="E8" s="86"/>
      <c r="F8" s="2" t="s">
        <v>15</v>
      </c>
      <c r="G8" s="6"/>
      <c r="H8" s="84"/>
      <c r="I8" s="85"/>
      <c r="J8" s="85"/>
      <c r="K8" s="86"/>
      <c r="L8" s="2" t="s">
        <v>15</v>
      </c>
      <c r="M8" s="84"/>
      <c r="N8" s="85"/>
      <c r="O8" s="85"/>
      <c r="P8" s="86"/>
      <c r="Q8" s="2" t="s">
        <v>15</v>
      </c>
    </row>
    <row r="9" spans="1:19" ht="13.5" thickBot="1" x14ac:dyDescent="0.25">
      <c r="A9" s="6"/>
      <c r="B9" s="87"/>
      <c r="C9" s="88"/>
      <c r="D9" s="88"/>
      <c r="E9" s="89"/>
      <c r="G9" s="6"/>
      <c r="H9" s="87"/>
      <c r="I9" s="88"/>
      <c r="J9" s="88"/>
      <c r="K9" s="89"/>
      <c r="L9" s="2"/>
      <c r="M9" s="87"/>
      <c r="N9" s="88"/>
      <c r="O9" s="88"/>
      <c r="P9" s="89"/>
    </row>
    <row r="11" spans="1:19" s="1" customFormat="1" x14ac:dyDescent="0.2">
      <c r="A11" s="79" t="s">
        <v>8</v>
      </c>
      <c r="B11" s="79" t="s">
        <v>0</v>
      </c>
      <c r="C11" s="79" t="s">
        <v>1</v>
      </c>
      <c r="D11" s="80" t="s">
        <v>9</v>
      </c>
      <c r="E11" s="80" t="s">
        <v>2</v>
      </c>
      <c r="F11" s="48" t="s">
        <v>17</v>
      </c>
      <c r="G11" s="48"/>
      <c r="H11" s="79" t="s">
        <v>3</v>
      </c>
      <c r="I11" s="48" t="s">
        <v>48</v>
      </c>
      <c r="J11" s="48"/>
      <c r="K11" s="79" t="s">
        <v>3</v>
      </c>
      <c r="L11" s="92" t="s">
        <v>18</v>
      </c>
      <c r="M11" s="92"/>
      <c r="N11" s="79" t="s">
        <v>3</v>
      </c>
      <c r="O11" s="48" t="s">
        <v>4</v>
      </c>
      <c r="P11" s="48"/>
      <c r="Q11" s="79" t="s">
        <v>3</v>
      </c>
      <c r="R11" s="91" t="s">
        <v>49</v>
      </c>
      <c r="S11" s="91" t="s">
        <v>5</v>
      </c>
    </row>
    <row r="12" spans="1:19" s="1" customFormat="1" x14ac:dyDescent="0.2">
      <c r="A12" s="79"/>
      <c r="B12" s="79"/>
      <c r="C12" s="79"/>
      <c r="D12" s="80"/>
      <c r="E12" s="80"/>
      <c r="F12" s="49" t="s">
        <v>6</v>
      </c>
      <c r="G12" s="49" t="s">
        <v>7</v>
      </c>
      <c r="H12" s="79"/>
      <c r="I12" s="49" t="s">
        <v>6</v>
      </c>
      <c r="J12" s="49" t="s">
        <v>7</v>
      </c>
      <c r="K12" s="79"/>
      <c r="L12" s="43" t="s">
        <v>6</v>
      </c>
      <c r="M12" s="43" t="s">
        <v>7</v>
      </c>
      <c r="N12" s="79"/>
      <c r="O12" s="49" t="s">
        <v>6</v>
      </c>
      <c r="P12" s="49" t="s">
        <v>7</v>
      </c>
      <c r="Q12" s="79"/>
      <c r="R12" s="91"/>
      <c r="S12" s="91"/>
    </row>
    <row r="13" spans="1:19" x14ac:dyDescent="0.2">
      <c r="A13" s="50">
        <v>43769</v>
      </c>
      <c r="B13" s="44" t="s">
        <v>67</v>
      </c>
      <c r="C13" s="51">
        <f>VLOOKUP(D13,'Holdings Manager'!$C$2:$O$64,13,FALSE)</f>
        <v>43</v>
      </c>
      <c r="D13" s="56" t="s">
        <v>210</v>
      </c>
      <c r="E13" s="52" t="s">
        <v>211</v>
      </c>
      <c r="F13" s="53">
        <f>VLOOKUP(D13,'Holdings Manager'!$C$2:$E$64,3,FALSE)</f>
        <v>58027</v>
      </c>
      <c r="G13" s="53">
        <f>VLOOKUP(D13,Sheet1!$C$1:$E$56,3,FALSE)</f>
        <v>58027</v>
      </c>
      <c r="H13" s="45">
        <f>F13-G13</f>
        <v>0</v>
      </c>
      <c r="I13" s="53">
        <f>VLOOKUP(D13,'Holdings Manager'!$C$2:$J$64,8,FALSE)</f>
        <v>36.729999999999997</v>
      </c>
      <c r="J13" s="53">
        <f>VLOOKUP(D13,Sheet1!$C$1:$J$56,8,FALSE)</f>
        <v>36.729999999999997</v>
      </c>
      <c r="K13" s="46">
        <f>I13-J13</f>
        <v>0</v>
      </c>
      <c r="L13" s="53">
        <f>VLOOKUP(D13,'Holdings Manager'!$C$2:$H$64,6,FALSE)</f>
        <v>2131331.71</v>
      </c>
      <c r="M13" s="53">
        <f>VLOOKUP(D13,Sheet1!$C$1:$H$56,6,FALSE)</f>
        <v>2131331.71</v>
      </c>
      <c r="N13" s="46">
        <f>L13-M13</f>
        <v>0</v>
      </c>
      <c r="O13" s="53">
        <f>IFERROR(VLOOKUP(D13,'Accruals Manager'!$B$2:$C$33,2,FALSE),0)</f>
        <v>0</v>
      </c>
      <c r="P13" s="53">
        <v>0</v>
      </c>
      <c r="Q13" s="45">
        <f t="shared" ref="Q13:Q68" si="0">O13-P13</f>
        <v>0</v>
      </c>
      <c r="R13" s="47"/>
      <c r="S13" s="47"/>
    </row>
    <row r="14" spans="1:19" x14ac:dyDescent="0.2">
      <c r="A14" s="50">
        <v>43769</v>
      </c>
      <c r="B14" s="44" t="s">
        <v>67</v>
      </c>
      <c r="C14" s="51">
        <f>VLOOKUP(D14,'Holdings Manager'!$C$3:$O$64,13,FALSE)</f>
        <v>41</v>
      </c>
      <c r="D14" s="56" t="s">
        <v>214</v>
      </c>
      <c r="E14" s="52" t="s">
        <v>215</v>
      </c>
      <c r="F14" s="53">
        <f>VLOOKUP(D14,'Holdings Manager'!$C$3:$E$64,3,FALSE)</f>
        <v>18335</v>
      </c>
      <c r="G14" s="53">
        <f>VLOOKUP(D14,Sheet1!$C$1:$E$56,3,FALSE)</f>
        <v>18335</v>
      </c>
      <c r="H14" s="45">
        <f t="shared" ref="H14:H68" si="1">F14-G14</f>
        <v>0</v>
      </c>
      <c r="I14" s="53">
        <f>VLOOKUP(D14,'Holdings Manager'!$C$3:$J$64,8,FALSE)</f>
        <v>160.12</v>
      </c>
      <c r="J14" s="53">
        <f>VLOOKUP(D14,Sheet1!$C$1:$J$56,8,FALSE)</f>
        <v>160.12</v>
      </c>
      <c r="K14" s="46">
        <f t="shared" ref="K14:K68" si="2">I14-J14</f>
        <v>0</v>
      </c>
      <c r="L14" s="53">
        <f>VLOOKUP(D14,'Holdings Manager'!$C$3:$H$64,6,FALSE)</f>
        <v>2935800.2</v>
      </c>
      <c r="M14" s="53">
        <f>VLOOKUP(D14,Sheet1!$C$1:$H$56,6,FALSE)</f>
        <v>2935800.2</v>
      </c>
      <c r="N14" s="46">
        <f t="shared" ref="N14:N68" si="3">L14-M14</f>
        <v>0</v>
      </c>
      <c r="O14" s="53">
        <f>IFERROR(VLOOKUP(D14,'Accruals Manager'!$B$2:$C$33,2,FALSE),0)</f>
        <v>0</v>
      </c>
      <c r="P14" s="53">
        <v>0</v>
      </c>
      <c r="Q14" s="45">
        <f t="shared" si="0"/>
        <v>0</v>
      </c>
      <c r="R14" s="47"/>
      <c r="S14" s="47"/>
    </row>
    <row r="15" spans="1:19" ht="12.75" customHeight="1" x14ac:dyDescent="0.2">
      <c r="A15" s="50">
        <v>43769</v>
      </c>
      <c r="B15" s="44" t="s">
        <v>67</v>
      </c>
      <c r="C15" s="51">
        <f>VLOOKUP(D15,'Holdings Manager'!$C$3:$O$64,13,FALSE)</f>
        <v>41</v>
      </c>
      <c r="D15" s="56" t="s">
        <v>217</v>
      </c>
      <c r="E15" s="52" t="s">
        <v>218</v>
      </c>
      <c r="F15" s="53">
        <f>VLOOKUP(D15,'Holdings Manager'!$C$3:$E$64,3,FALSE)</f>
        <v>9312</v>
      </c>
      <c r="G15" s="53">
        <f>VLOOKUP(D15,Sheet1!$C$1:$E$56,3,FALSE)</f>
        <v>9312</v>
      </c>
      <c r="H15" s="45">
        <f t="shared" si="1"/>
        <v>0</v>
      </c>
      <c r="I15" s="53">
        <f>VLOOKUP(D15,'Holdings Manager'!$C$3:$J$64,8,FALSE)</f>
        <v>313.57</v>
      </c>
      <c r="J15" s="53">
        <f>VLOOKUP(D15,Sheet1!$C$1:$J$56,8,FALSE)</f>
        <v>313.57</v>
      </c>
      <c r="K15" s="46">
        <f t="shared" si="2"/>
        <v>0</v>
      </c>
      <c r="L15" s="53">
        <f>VLOOKUP(D15,'Holdings Manager'!$C$3:$H$64,6,FALSE)</f>
        <v>2919963.84</v>
      </c>
      <c r="M15" s="53">
        <f>VLOOKUP(D15,Sheet1!$C$1:$H$56,6,FALSE)</f>
        <v>2919963.84</v>
      </c>
      <c r="N15" s="46">
        <f t="shared" si="3"/>
        <v>0</v>
      </c>
      <c r="O15" s="53">
        <f>IFERROR(VLOOKUP(D15,'Accruals Manager'!$B$2:$C$33,2,FALSE),0)</f>
        <v>0</v>
      </c>
      <c r="P15" s="53">
        <v>0</v>
      </c>
      <c r="Q15" s="45">
        <f t="shared" si="0"/>
        <v>0</v>
      </c>
      <c r="S15" s="47"/>
    </row>
    <row r="16" spans="1:19" x14ac:dyDescent="0.2">
      <c r="A16" s="50">
        <v>43769</v>
      </c>
      <c r="B16" s="44" t="s">
        <v>67</v>
      </c>
      <c r="C16" s="51">
        <f>VLOOKUP(D16,'Holdings Manager'!$C$3:$O$64,13,FALSE)</f>
        <v>41</v>
      </c>
      <c r="D16" s="56" t="s">
        <v>220</v>
      </c>
      <c r="E16" s="52" t="s">
        <v>221</v>
      </c>
      <c r="F16" s="53">
        <f>VLOOKUP(D16,'Holdings Manager'!$C$3:$E$64,3,FALSE)</f>
        <v>514932</v>
      </c>
      <c r="G16" s="53">
        <f>VLOOKUP(D16,Sheet1!$C$1:$E$56,3,FALSE)</f>
        <v>514932</v>
      </c>
      <c r="H16" s="45">
        <f t="shared" si="1"/>
        <v>0</v>
      </c>
      <c r="I16" s="53">
        <f>VLOOKUP(D16,'Holdings Manager'!$C$3:$J$64,8,FALSE)</f>
        <v>2.5499999999999998</v>
      </c>
      <c r="J16" s="53">
        <f>VLOOKUP(D16,Sheet1!$C$1:$J$56,8,FALSE)</f>
        <v>2.5499999999999998</v>
      </c>
      <c r="K16" s="46">
        <f t="shared" si="2"/>
        <v>0</v>
      </c>
      <c r="L16" s="53">
        <f>VLOOKUP(D16,'Holdings Manager'!$C$3:$H$64,6,FALSE)</f>
        <v>904644.21</v>
      </c>
      <c r="M16" s="53">
        <f>VLOOKUP(D16,Sheet1!$C$1:$H$56,6,FALSE)</f>
        <v>905103.7</v>
      </c>
      <c r="N16" s="46">
        <f t="shared" si="3"/>
        <v>-459.48999999999069</v>
      </c>
      <c r="O16" s="53">
        <f>IFERROR(VLOOKUP(D16,'Accruals Manager'!$B$2:$C$33,2,FALSE),0)</f>
        <v>0</v>
      </c>
      <c r="P16" s="53">
        <v>0</v>
      </c>
      <c r="Q16" s="45">
        <f t="shared" si="0"/>
        <v>0</v>
      </c>
      <c r="R16" s="47"/>
      <c r="S16" s="47"/>
    </row>
    <row r="17" spans="1:19" x14ac:dyDescent="0.2">
      <c r="A17" s="50">
        <v>43769</v>
      </c>
      <c r="B17" s="44" t="s">
        <v>67</v>
      </c>
      <c r="C17" s="51">
        <f>VLOOKUP(D17,'Holdings Manager'!$C$3:$O$64,13,FALSE)</f>
        <v>41</v>
      </c>
      <c r="D17" s="56" t="s">
        <v>224</v>
      </c>
      <c r="E17" s="52" t="s">
        <v>225</v>
      </c>
      <c r="F17" s="53">
        <f>VLOOKUP(D17,'Holdings Manager'!$C$3:$E$64,3,FALSE)</f>
        <v>40220</v>
      </c>
      <c r="G17" s="53">
        <f>VLOOKUP(D17,Sheet1!$C$1:$E$56,3,FALSE)</f>
        <v>40220</v>
      </c>
      <c r="H17" s="45">
        <f t="shared" si="1"/>
        <v>0</v>
      </c>
      <c r="I17" s="53">
        <f>VLOOKUP(D17,'Holdings Manager'!$C$3:$J$64,8,FALSE)</f>
        <v>50.04</v>
      </c>
      <c r="J17" s="53">
        <f>VLOOKUP(D17,Sheet1!$C$1:$J$56,8,FALSE)</f>
        <v>50.04</v>
      </c>
      <c r="K17" s="46">
        <f t="shared" si="2"/>
        <v>0</v>
      </c>
      <c r="L17" s="53">
        <f>VLOOKUP(D17,'Holdings Manager'!$C$3:$H$64,6,FALSE)</f>
        <v>2012608.8</v>
      </c>
      <c r="M17" s="53">
        <f>VLOOKUP(D17,Sheet1!$C$1:$H$56,6,FALSE)</f>
        <v>2012608.8</v>
      </c>
      <c r="N17" s="46">
        <f t="shared" si="3"/>
        <v>0</v>
      </c>
      <c r="O17" s="53">
        <f>IFERROR(VLOOKUP(D17,'Accruals Manager'!$B$2:$C$33,2,FALSE),0)</f>
        <v>0</v>
      </c>
      <c r="P17" s="53">
        <v>0</v>
      </c>
      <c r="Q17" s="45">
        <f t="shared" si="0"/>
        <v>0</v>
      </c>
      <c r="S17" s="47"/>
    </row>
    <row r="18" spans="1:19" x14ac:dyDescent="0.2">
      <c r="A18" s="50">
        <v>43769</v>
      </c>
      <c r="B18" s="44" t="s">
        <v>67</v>
      </c>
      <c r="C18" s="51">
        <f>VLOOKUP(D18,'Holdings Manager'!$C$3:$O$64,13,FALSE)</f>
        <v>41</v>
      </c>
      <c r="D18" s="56" t="s">
        <v>227</v>
      </c>
      <c r="E18" s="52" t="s">
        <v>228</v>
      </c>
      <c r="F18" s="53">
        <f>VLOOKUP(D18,'Holdings Manager'!$C$3:$E$64,3,FALSE)</f>
        <v>37061</v>
      </c>
      <c r="G18" s="53">
        <f>VLOOKUP(D18,Sheet1!$C$1:$E$56,3,FALSE)</f>
        <v>37061</v>
      </c>
      <c r="H18" s="45">
        <f t="shared" si="1"/>
        <v>0</v>
      </c>
      <c r="I18" s="53">
        <f>VLOOKUP(D18,'Holdings Manager'!$C$3:$J$64,8,FALSE)</f>
        <v>77.72</v>
      </c>
      <c r="J18" s="53">
        <f>VLOOKUP(D18,Sheet1!$C$1:$J$56,8,FALSE)</f>
        <v>77.72</v>
      </c>
      <c r="K18" s="46">
        <f t="shared" si="2"/>
        <v>0</v>
      </c>
      <c r="L18" s="53">
        <f>VLOOKUP(D18,'Holdings Manager'!$C$3:$H$64,6,FALSE)</f>
        <v>2880380.92</v>
      </c>
      <c r="M18" s="53">
        <f>VLOOKUP(D18,Sheet1!$C$1:$H$56,6,FALSE)</f>
        <v>2880380.92</v>
      </c>
      <c r="N18" s="46">
        <f t="shared" si="3"/>
        <v>0</v>
      </c>
      <c r="O18" s="53">
        <f>IFERROR(VLOOKUP(D18,'Accruals Manager'!$B$2:$C$33,2,FALSE),0)</f>
        <v>0</v>
      </c>
      <c r="P18" s="53">
        <v>0</v>
      </c>
      <c r="Q18" s="45">
        <f t="shared" si="0"/>
        <v>0</v>
      </c>
      <c r="R18" s="47"/>
      <c r="S18" s="47"/>
    </row>
    <row r="19" spans="1:19" ht="12.75" customHeight="1" x14ac:dyDescent="0.2">
      <c r="A19" s="50">
        <v>43769</v>
      </c>
      <c r="B19" s="44" t="s">
        <v>67</v>
      </c>
      <c r="C19" s="51">
        <f>VLOOKUP(D19,'Holdings Manager'!$C$3:$O$64,13,FALSE)</f>
        <v>43</v>
      </c>
      <c r="D19" s="56" t="s">
        <v>230</v>
      </c>
      <c r="E19" s="52" t="s">
        <v>231</v>
      </c>
      <c r="F19" s="53">
        <f>VLOOKUP(D19,'Holdings Manager'!$C$3:$E$64,3,FALSE)</f>
        <v>29302</v>
      </c>
      <c r="G19" s="53">
        <f>VLOOKUP(D19,Sheet1!$C$1:$E$56,3,FALSE)</f>
        <v>29302</v>
      </c>
      <c r="H19" s="45">
        <f t="shared" si="1"/>
        <v>0</v>
      </c>
      <c r="I19" s="53">
        <f>VLOOKUP(D19,'Holdings Manager'!$C$3:$J$64,8,FALSE)</f>
        <v>60.59</v>
      </c>
      <c r="J19" s="53">
        <f>VLOOKUP(D19,Sheet1!$C$1:$J$56,8,FALSE)</f>
        <v>60.59</v>
      </c>
      <c r="K19" s="46">
        <f t="shared" si="2"/>
        <v>0</v>
      </c>
      <c r="L19" s="53">
        <f>VLOOKUP(D19,'Holdings Manager'!$C$3:$H$64,6,FALSE)</f>
        <v>1775408.18</v>
      </c>
      <c r="M19" s="53">
        <f>VLOOKUP(D19,Sheet1!$C$1:$H$56,6,FALSE)</f>
        <v>1775408.18</v>
      </c>
      <c r="N19" s="46">
        <f t="shared" si="3"/>
        <v>0</v>
      </c>
      <c r="O19" s="53">
        <f>IFERROR(VLOOKUP(D19,'Accruals Manager'!$B$2:$C$33,2,FALSE),0)</f>
        <v>0</v>
      </c>
      <c r="P19" s="53">
        <v>0</v>
      </c>
      <c r="Q19" s="45">
        <f t="shared" si="0"/>
        <v>0</v>
      </c>
      <c r="R19" s="47"/>
      <c r="S19" s="47"/>
    </row>
    <row r="20" spans="1:19" x14ac:dyDescent="0.2">
      <c r="A20" s="50">
        <v>43769</v>
      </c>
      <c r="B20" s="44" t="s">
        <v>67</v>
      </c>
      <c r="C20" s="51">
        <f>VLOOKUP(D20,'Holdings Manager'!$C$3:$O$64,13,FALSE)</f>
        <v>41</v>
      </c>
      <c r="D20" s="56" t="s">
        <v>233</v>
      </c>
      <c r="E20" s="52" t="s">
        <v>234</v>
      </c>
      <c r="F20" s="53">
        <f>VLOOKUP(D20,'Holdings Manager'!$C$3:$E$64,3,FALSE)</f>
        <v>13426</v>
      </c>
      <c r="G20" s="53">
        <f>VLOOKUP(D20,Sheet1!$C$1:$E$56,3,FALSE)</f>
        <v>13426</v>
      </c>
      <c r="H20" s="45">
        <f t="shared" si="1"/>
        <v>0</v>
      </c>
      <c r="I20" s="53">
        <f>VLOOKUP(D20,'Holdings Manager'!$C$3:$J$64,8,FALSE)</f>
        <v>146.9</v>
      </c>
      <c r="J20" s="53">
        <f>VLOOKUP(D20,Sheet1!$C$1:$J$56,8,FALSE)</f>
        <v>146.9</v>
      </c>
      <c r="K20" s="46">
        <f t="shared" si="2"/>
        <v>0</v>
      </c>
      <c r="L20" s="53">
        <f>VLOOKUP(D20,'Holdings Manager'!$C$3:$H$64,6,FALSE)</f>
        <v>1972279.4</v>
      </c>
      <c r="M20" s="53">
        <f>VLOOKUP(D20,Sheet1!$C$1:$H$56,6,FALSE)</f>
        <v>1972279.4</v>
      </c>
      <c r="N20" s="46">
        <f t="shared" si="3"/>
        <v>0</v>
      </c>
      <c r="O20" s="53">
        <f>IFERROR(VLOOKUP(D20,'Accruals Manager'!$B$2:$C$33,2,FALSE),0)</f>
        <v>0</v>
      </c>
      <c r="P20" s="53">
        <v>0</v>
      </c>
      <c r="Q20" s="45">
        <f t="shared" si="0"/>
        <v>0</v>
      </c>
      <c r="R20" s="47"/>
      <c r="S20" s="47"/>
    </row>
    <row r="21" spans="1:19" x14ac:dyDescent="0.2">
      <c r="A21" s="50">
        <v>43769</v>
      </c>
      <c r="B21" s="44" t="s">
        <v>67</v>
      </c>
      <c r="C21" s="51">
        <f>VLOOKUP(D21,'Holdings Manager'!$C$3:$O$64,13,FALSE)</f>
        <v>43</v>
      </c>
      <c r="D21" s="56" t="s">
        <v>236</v>
      </c>
      <c r="E21" s="52">
        <v>398438408</v>
      </c>
      <c r="F21" s="53">
        <f>VLOOKUP(D21,'Holdings Manager'!$C$3:$E$64,3,FALSE)</f>
        <v>63170</v>
      </c>
      <c r="G21" s="53">
        <f>VLOOKUP(D21,Sheet1!$C$1:$E$56,3,FALSE)</f>
        <v>63170</v>
      </c>
      <c r="H21" s="45">
        <f t="shared" si="1"/>
        <v>0</v>
      </c>
      <c r="I21" s="53">
        <f>VLOOKUP(D21,'Holdings Manager'!$C$3:$J$64,8,FALSE)</f>
        <v>21.91</v>
      </c>
      <c r="J21" s="53">
        <f>VLOOKUP(D21,Sheet1!$C$1:$J$56,8,FALSE)</f>
        <v>21.91</v>
      </c>
      <c r="K21" s="46">
        <f t="shared" si="2"/>
        <v>0</v>
      </c>
      <c r="L21" s="53">
        <f>VLOOKUP(D21,'Holdings Manager'!$C$3:$H$64,6,FALSE)</f>
        <v>1384054.7</v>
      </c>
      <c r="M21" s="53">
        <f>VLOOKUP(D21,Sheet1!$C$1:$H$56,6,FALSE)</f>
        <v>1384054.7</v>
      </c>
      <c r="N21" s="46">
        <f t="shared" si="3"/>
        <v>0</v>
      </c>
      <c r="O21" s="53">
        <f>IFERROR(VLOOKUP(D21,'Accruals Manager'!$B$2:$C$33,2,FALSE),0)</f>
        <v>0</v>
      </c>
      <c r="P21" s="53">
        <v>0</v>
      </c>
      <c r="Q21" s="45">
        <f t="shared" si="0"/>
        <v>0</v>
      </c>
      <c r="R21" s="47"/>
      <c r="S21" s="47"/>
    </row>
    <row r="22" spans="1:19" ht="12.75" customHeight="1" x14ac:dyDescent="0.2">
      <c r="A22" s="50">
        <v>43769</v>
      </c>
      <c r="B22" s="44" t="s">
        <v>67</v>
      </c>
      <c r="C22" s="51">
        <f>VLOOKUP(D22,'Holdings Manager'!$C$3:$O$64,13,FALSE)</f>
        <v>41</v>
      </c>
      <c r="D22" s="56" t="s">
        <v>238</v>
      </c>
      <c r="E22" s="52" t="s">
        <v>239</v>
      </c>
      <c r="F22" s="53">
        <f>VLOOKUP(D22,'Holdings Manager'!$C$3:$E$64,3,FALSE)</f>
        <v>27165</v>
      </c>
      <c r="G22" s="53">
        <f>VLOOKUP(D22,Sheet1!$C$1:$E$56,3,FALSE)</f>
        <v>27165</v>
      </c>
      <c r="H22" s="45">
        <f t="shared" si="1"/>
        <v>0</v>
      </c>
      <c r="I22" s="53">
        <f>VLOOKUP(D22,'Holdings Manager'!$C$3:$J$64,8,FALSE)</f>
        <v>88.22</v>
      </c>
      <c r="J22" s="53">
        <f>VLOOKUP(D22,Sheet1!$C$1:$J$56,8,FALSE)</f>
        <v>88.22</v>
      </c>
      <c r="K22" s="46">
        <f t="shared" si="2"/>
        <v>0</v>
      </c>
      <c r="L22" s="53">
        <f>VLOOKUP(D22,'Holdings Manager'!$C$3:$H$64,6,FALSE)</f>
        <v>2396496.2999999998</v>
      </c>
      <c r="M22" s="53">
        <f>VLOOKUP(D22,Sheet1!$C$1:$H$56,6,FALSE)</f>
        <v>2396496.2999999998</v>
      </c>
      <c r="N22" s="46">
        <f t="shared" si="3"/>
        <v>0</v>
      </c>
      <c r="O22" s="53">
        <f>IFERROR(VLOOKUP(D22,'Accruals Manager'!$B$2:$C$33,2,FALSE),0)</f>
        <v>0</v>
      </c>
      <c r="P22" s="53">
        <v>0</v>
      </c>
      <c r="Q22" s="45">
        <f t="shared" si="0"/>
        <v>0</v>
      </c>
      <c r="R22" s="47"/>
      <c r="S22" s="47"/>
    </row>
    <row r="23" spans="1:19" ht="12.75" customHeight="1" x14ac:dyDescent="0.2">
      <c r="A23" s="50">
        <v>43769</v>
      </c>
      <c r="B23" s="44" t="s">
        <v>67</v>
      </c>
      <c r="C23" s="51">
        <f>VLOOKUP(D23,'Holdings Manager'!$C$3:$O$64,13,FALSE)</f>
        <v>41</v>
      </c>
      <c r="D23" s="56" t="s">
        <v>241</v>
      </c>
      <c r="E23" s="52" t="s">
        <v>242</v>
      </c>
      <c r="F23" s="53">
        <f>VLOOKUP(D23,'Holdings Manager'!$C$3:$E$64,3,FALSE)</f>
        <v>83715</v>
      </c>
      <c r="G23" s="53">
        <f>VLOOKUP(D23,Sheet1!$C$1:$E$56,3,FALSE)</f>
        <v>83715</v>
      </c>
      <c r="H23" s="45">
        <f t="shared" si="1"/>
        <v>0</v>
      </c>
      <c r="I23" s="53">
        <f>VLOOKUP(D23,'Holdings Manager'!$C$3:$J$64,8,FALSE)</f>
        <v>17.57</v>
      </c>
      <c r="J23" s="53">
        <f>VLOOKUP(D23,Sheet1!$C$1:$J$56,8,FALSE)</f>
        <v>17.57</v>
      </c>
      <c r="K23" s="46">
        <f t="shared" si="2"/>
        <v>0</v>
      </c>
      <c r="L23" s="53">
        <f>VLOOKUP(D23,'Holdings Manager'!$C$3:$H$64,6,FALSE)</f>
        <v>1013357.74</v>
      </c>
      <c r="M23" s="53">
        <f>VLOOKUP(D23,Sheet1!$C$1:$H$56,6,FALSE)</f>
        <v>1013872.45</v>
      </c>
      <c r="N23" s="46">
        <f t="shared" si="3"/>
        <v>-514.70999999996275</v>
      </c>
      <c r="O23" s="53">
        <f>IFERROR(VLOOKUP(D23,'Accruals Manager'!$B$2:$C$33,2,FALSE),0)</f>
        <v>0</v>
      </c>
      <c r="P23" s="53">
        <v>0</v>
      </c>
      <c r="Q23" s="45">
        <f t="shared" si="0"/>
        <v>0</v>
      </c>
      <c r="R23" s="47"/>
      <c r="S23" s="47"/>
    </row>
    <row r="24" spans="1:19" x14ac:dyDescent="0.2">
      <c r="A24" s="50">
        <v>43769</v>
      </c>
      <c r="B24" s="44" t="s">
        <v>67</v>
      </c>
      <c r="C24" s="51">
        <f>VLOOKUP(D24,'Holdings Manager'!$C$3:$O$64,13,FALSE)</f>
        <v>43</v>
      </c>
      <c r="D24" s="56" t="s">
        <v>244</v>
      </c>
      <c r="E24" s="52" t="s">
        <v>245</v>
      </c>
      <c r="F24" s="53">
        <f>VLOOKUP(D24,'Holdings Manager'!$C$3:$E$64,3,FALSE)</f>
        <v>80600</v>
      </c>
      <c r="G24" s="53">
        <f>VLOOKUP(D24,Sheet1!$C$1:$E$56,3,FALSE)</f>
        <v>80600</v>
      </c>
      <c r="H24" s="45">
        <f t="shared" si="1"/>
        <v>0</v>
      </c>
      <c r="I24" s="53">
        <f>VLOOKUP(D24,'Holdings Manager'!$C$3:$J$64,8,FALSE)</f>
        <v>8.82</v>
      </c>
      <c r="J24" s="53">
        <f>VLOOKUP(D24,Sheet1!$C$1:$J$56,8,FALSE)</f>
        <v>8.82</v>
      </c>
      <c r="K24" s="46">
        <f t="shared" si="2"/>
        <v>0</v>
      </c>
      <c r="L24" s="53">
        <f>VLOOKUP(D24,'Holdings Manager'!$C$3:$H$64,6,FALSE)</f>
        <v>710892</v>
      </c>
      <c r="M24" s="53">
        <f>VLOOKUP(D24,Sheet1!$C$1:$H$56,6,FALSE)</f>
        <v>710972.6</v>
      </c>
      <c r="N24" s="46">
        <f t="shared" si="3"/>
        <v>-80.599999999976717</v>
      </c>
      <c r="O24" s="53">
        <f>IFERROR(VLOOKUP(D24,'Accruals Manager'!$B$2:$C$33,2,FALSE),0)</f>
        <v>0</v>
      </c>
      <c r="P24" s="53">
        <v>0</v>
      </c>
      <c r="Q24" s="45">
        <f t="shared" si="0"/>
        <v>0</v>
      </c>
      <c r="R24" s="47"/>
      <c r="S24" s="47"/>
    </row>
    <row r="25" spans="1:19" x14ac:dyDescent="0.2">
      <c r="A25" s="50">
        <v>43769</v>
      </c>
      <c r="B25" s="44" t="s">
        <v>67</v>
      </c>
      <c r="C25" s="51">
        <f>VLOOKUP(D25,'Holdings Manager'!$C$3:$O$64,13,FALSE)</f>
        <v>41</v>
      </c>
      <c r="D25" s="56" t="s">
        <v>247</v>
      </c>
      <c r="E25" s="52" t="s">
        <v>248</v>
      </c>
      <c r="F25" s="53">
        <f>VLOOKUP(D25,'Holdings Manager'!$C$3:$E$64,3,FALSE)</f>
        <v>31384</v>
      </c>
      <c r="G25" s="53">
        <f>VLOOKUP(D25,Sheet1!$C$1:$E$56,3,FALSE)</f>
        <v>31384</v>
      </c>
      <c r="H25" s="45">
        <f t="shared" si="1"/>
        <v>0</v>
      </c>
      <c r="I25" s="53">
        <f>VLOOKUP(D25,'Holdings Manager'!$C$3:$J$64,8,FALSE)</f>
        <v>43.52</v>
      </c>
      <c r="J25" s="53">
        <f>VLOOKUP(D25,Sheet1!$C$1:$J$56,8,FALSE)</f>
        <v>43.52</v>
      </c>
      <c r="K25" s="46">
        <f t="shared" si="2"/>
        <v>0</v>
      </c>
      <c r="L25" s="53">
        <f>VLOOKUP(D25,'Holdings Manager'!$C$3:$H$64,6,FALSE)</f>
        <v>1384171.96</v>
      </c>
      <c r="M25" s="53">
        <f>VLOOKUP(D25,Sheet1!$C$1:$H$56,6,FALSE)</f>
        <v>1384803.49</v>
      </c>
      <c r="N25" s="46">
        <f t="shared" si="3"/>
        <v>-631.53000000002794</v>
      </c>
      <c r="O25" s="53">
        <f>IFERROR(VLOOKUP(D25,'Accruals Manager'!$B$2:$C$33,2,FALSE),0)</f>
        <v>0</v>
      </c>
      <c r="P25" s="53">
        <v>0</v>
      </c>
      <c r="Q25" s="45">
        <f t="shared" si="0"/>
        <v>0</v>
      </c>
      <c r="R25" s="47"/>
      <c r="S25" s="47"/>
    </row>
    <row r="26" spans="1:19" x14ac:dyDescent="0.2">
      <c r="A26" s="50">
        <v>43769</v>
      </c>
      <c r="B26" s="44" t="s">
        <v>67</v>
      </c>
      <c r="C26" s="51">
        <f>VLOOKUP(D26,'Holdings Manager'!$C$3:$O$64,13,FALSE)</f>
        <v>43</v>
      </c>
      <c r="D26" s="56" t="s">
        <v>251</v>
      </c>
      <c r="E26" s="52" t="s">
        <v>252</v>
      </c>
      <c r="F26" s="53">
        <f>VLOOKUP(D26,'Holdings Manager'!$C$3:$E$64,3,FALSE)</f>
        <v>7083</v>
      </c>
      <c r="G26" s="53">
        <f>VLOOKUP(D26,Sheet1!$C$1:$E$56,3,FALSE)</f>
        <v>7083</v>
      </c>
      <c r="H26" s="45">
        <f t="shared" si="1"/>
        <v>0</v>
      </c>
      <c r="I26" s="53">
        <f>VLOOKUP(D26,'Holdings Manager'!$C$3:$J$64,8,FALSE)</f>
        <v>183.97</v>
      </c>
      <c r="J26" s="53">
        <f>VLOOKUP(D26,Sheet1!$C$1:$J$56,8,FALSE)</f>
        <v>183.97</v>
      </c>
      <c r="K26" s="46">
        <f t="shared" si="2"/>
        <v>0</v>
      </c>
      <c r="L26" s="53">
        <f>VLOOKUP(D26,'Holdings Manager'!$C$3:$H$64,6,FALSE)</f>
        <v>1303059.51</v>
      </c>
      <c r="M26" s="53">
        <f>VLOOKUP(D26,Sheet1!$C$1:$H$56,6,FALSE)</f>
        <v>1303059.51</v>
      </c>
      <c r="N26" s="46">
        <f t="shared" si="3"/>
        <v>0</v>
      </c>
      <c r="O26" s="53">
        <f>IFERROR(VLOOKUP(D26,'Accruals Manager'!$B$2:$C$33,2,FALSE),0)</f>
        <v>0</v>
      </c>
      <c r="P26" s="53">
        <v>0</v>
      </c>
      <c r="Q26" s="45">
        <f t="shared" si="0"/>
        <v>0</v>
      </c>
      <c r="R26" s="47"/>
      <c r="S26" s="47"/>
    </row>
    <row r="27" spans="1:19" x14ac:dyDescent="0.2">
      <c r="A27" s="50">
        <v>43769</v>
      </c>
      <c r="B27" s="44" t="s">
        <v>67</v>
      </c>
      <c r="C27" s="51">
        <f>VLOOKUP(D27,'Holdings Manager'!$C$3:$O$64,13,FALSE)</f>
        <v>41</v>
      </c>
      <c r="D27" s="56" t="s">
        <v>254</v>
      </c>
      <c r="E27" s="52" t="s">
        <v>255</v>
      </c>
      <c r="F27" s="53">
        <f>VLOOKUP(D27,'Holdings Manager'!$C$3:$E$64,3,FALSE)</f>
        <v>42992</v>
      </c>
      <c r="G27" s="53">
        <f>VLOOKUP(D27,Sheet1!$C$1:$E$56,3,FALSE)</f>
        <v>42992</v>
      </c>
      <c r="H27" s="45">
        <f t="shared" si="1"/>
        <v>0</v>
      </c>
      <c r="I27" s="53">
        <f>VLOOKUP(D27,'Holdings Manager'!$C$3:$J$64,8,FALSE)</f>
        <v>16.135000000000002</v>
      </c>
      <c r="J27" s="53">
        <f>VLOOKUP(D27,Sheet1!$C$1:$J$56,8,FALSE)</f>
        <v>16.13</v>
      </c>
      <c r="K27" s="46">
        <f t="shared" si="2"/>
        <v>5.000000000002558E-3</v>
      </c>
      <c r="L27" s="53">
        <f>VLOOKUP(D27,'Holdings Manager'!$C$3:$H$64,6,FALSE)</f>
        <v>897616.09</v>
      </c>
      <c r="M27" s="53">
        <f>VLOOKUP(D27,Sheet1!$C$1:$H$56,6,FALSE)</f>
        <v>897616.64</v>
      </c>
      <c r="N27" s="46">
        <f t="shared" si="3"/>
        <v>-0.55000000004656613</v>
      </c>
      <c r="O27" s="53">
        <f>IFERROR(VLOOKUP(D27,'Accruals Manager'!$B$2:$C$33,2,FALSE),0)</f>
        <v>17555.509999999998</v>
      </c>
      <c r="P27" s="53">
        <v>17555.509999999998</v>
      </c>
      <c r="Q27" s="45">
        <f t="shared" si="0"/>
        <v>0</v>
      </c>
      <c r="S27" s="47"/>
    </row>
    <row r="28" spans="1:19" x14ac:dyDescent="0.2">
      <c r="A28" s="50">
        <v>43769</v>
      </c>
      <c r="B28" s="44" t="s">
        <v>67</v>
      </c>
      <c r="C28" s="51">
        <f>VLOOKUP(D28,'Holdings Manager'!$C$3:$O$64,13,FALSE)</f>
        <v>41</v>
      </c>
      <c r="D28" s="56" t="s">
        <v>258</v>
      </c>
      <c r="E28" s="52" t="s">
        <v>259</v>
      </c>
      <c r="F28" s="53">
        <f>VLOOKUP(D28,'Holdings Manager'!$C$3:$E$64,3,FALSE)</f>
        <v>29538</v>
      </c>
      <c r="G28" s="53">
        <f>VLOOKUP(D28,Sheet1!$C$1:$E$56,3,FALSE)</f>
        <v>29538</v>
      </c>
      <c r="H28" s="45">
        <f t="shared" si="1"/>
        <v>0</v>
      </c>
      <c r="I28" s="53">
        <f>VLOOKUP(D28,'Holdings Manager'!$C$3:$J$64,8,FALSE)</f>
        <v>86.28</v>
      </c>
      <c r="J28" s="53">
        <f>VLOOKUP(D28,Sheet1!$C$1:$J$56,8,FALSE)</f>
        <v>86.28</v>
      </c>
      <c r="K28" s="46">
        <f t="shared" si="2"/>
        <v>0</v>
      </c>
      <c r="L28" s="53">
        <f>VLOOKUP(D28,'Holdings Manager'!$C$3:$H$64,6,FALSE)</f>
        <v>2843278.58</v>
      </c>
      <c r="M28" s="53">
        <f>VLOOKUP(D28,Sheet1!$C$1:$H$56,6,FALSE)</f>
        <v>2841620.58</v>
      </c>
      <c r="N28" s="46">
        <f t="shared" si="3"/>
        <v>1658</v>
      </c>
      <c r="O28" s="53">
        <f>IFERROR(VLOOKUP(D28,'Accruals Manager'!$B$2:$C$33,2,FALSE),0)</f>
        <v>0</v>
      </c>
      <c r="P28" s="53">
        <v>0</v>
      </c>
      <c r="Q28" s="45">
        <f t="shared" si="0"/>
        <v>0</v>
      </c>
      <c r="R28" s="47"/>
      <c r="S28" s="47"/>
    </row>
    <row r="29" spans="1:19" x14ac:dyDescent="0.2">
      <c r="A29" s="50">
        <v>43769</v>
      </c>
      <c r="B29" s="44" t="s">
        <v>67</v>
      </c>
      <c r="C29" s="51">
        <f>VLOOKUP(D29,'Holdings Manager'!$C$3:$O$64,13,FALSE)</f>
        <v>41</v>
      </c>
      <c r="D29" s="56" t="s">
        <v>262</v>
      </c>
      <c r="E29" s="52" t="s">
        <v>263</v>
      </c>
      <c r="F29" s="53">
        <f>VLOOKUP(D29,'Holdings Manager'!$C$3:$E$64,3,FALSE)</f>
        <v>45580</v>
      </c>
      <c r="G29" s="53">
        <f>VLOOKUP(D29,Sheet1!$C$1:$E$56,3,FALSE)</f>
        <v>45580</v>
      </c>
      <c r="H29" s="45">
        <f t="shared" si="1"/>
        <v>0</v>
      </c>
      <c r="I29" s="53">
        <f>VLOOKUP(D29,'Holdings Manager'!$C$3:$J$64,8,FALSE)</f>
        <v>57.88</v>
      </c>
      <c r="J29" s="53">
        <f>VLOOKUP(D29,Sheet1!$C$1:$J$56,8,FALSE)</f>
        <v>57.88</v>
      </c>
      <c r="K29" s="46">
        <f t="shared" si="2"/>
        <v>0</v>
      </c>
      <c r="L29" s="53">
        <f>VLOOKUP(D29,'Holdings Manager'!$C$3:$H$64,6,FALSE)</f>
        <v>2638170.4</v>
      </c>
      <c r="M29" s="53">
        <f>VLOOKUP(D29,Sheet1!$C$1:$H$56,6,FALSE)</f>
        <v>2638170.4</v>
      </c>
      <c r="N29" s="46">
        <f t="shared" si="3"/>
        <v>0</v>
      </c>
      <c r="O29" s="53">
        <f>IFERROR(VLOOKUP(D29,'Accruals Manager'!$B$2:$C$33,2,FALSE),0)</f>
        <v>0</v>
      </c>
      <c r="P29" s="53">
        <v>0</v>
      </c>
      <c r="Q29" s="45">
        <f t="shared" si="0"/>
        <v>0</v>
      </c>
      <c r="R29" s="47"/>
      <c r="S29" s="47"/>
    </row>
    <row r="30" spans="1:19" x14ac:dyDescent="0.2">
      <c r="A30" s="50">
        <v>43769</v>
      </c>
      <c r="B30" s="44" t="s">
        <v>67</v>
      </c>
      <c r="C30" s="51">
        <f>VLOOKUP(D30,'Holdings Manager'!$C$3:$O$64,13,FALSE)</f>
        <v>41</v>
      </c>
      <c r="D30" s="56" t="s">
        <v>265</v>
      </c>
      <c r="E30" s="52" t="s">
        <v>266</v>
      </c>
      <c r="F30" s="53">
        <f>VLOOKUP(D30,'Holdings Manager'!$C$3:$E$64,3,FALSE)</f>
        <v>34090</v>
      </c>
      <c r="G30" s="53">
        <f>VLOOKUP(D30,Sheet1!$C$1:$E$56,3,FALSE)</f>
        <v>34090</v>
      </c>
      <c r="H30" s="45">
        <f t="shared" si="1"/>
        <v>0</v>
      </c>
      <c r="I30" s="53">
        <f>VLOOKUP(D30,'Holdings Manager'!$C$3:$J$64,8,FALSE)</f>
        <v>40.75</v>
      </c>
      <c r="J30" s="53">
        <f>VLOOKUP(D30,Sheet1!$C$1:$J$56,8,FALSE)</f>
        <v>40.75</v>
      </c>
      <c r="K30" s="46">
        <f t="shared" si="2"/>
        <v>0</v>
      </c>
      <c r="L30" s="53">
        <f>VLOOKUP(D30,'Holdings Manager'!$C$3:$H$64,6,FALSE)</f>
        <v>1389167.5</v>
      </c>
      <c r="M30" s="53">
        <f>VLOOKUP(D30,Sheet1!$C$1:$H$56,6,FALSE)</f>
        <v>1389167.5</v>
      </c>
      <c r="N30" s="46">
        <f t="shared" si="3"/>
        <v>0</v>
      </c>
      <c r="O30" s="53">
        <f>IFERROR(VLOOKUP(D30,'Accruals Manager'!$B$2:$C$33,2,FALSE),0)</f>
        <v>0</v>
      </c>
      <c r="P30" s="53">
        <v>0</v>
      </c>
      <c r="Q30" s="45">
        <f t="shared" si="0"/>
        <v>0</v>
      </c>
      <c r="R30" s="47"/>
      <c r="S30" s="47"/>
    </row>
    <row r="31" spans="1:19" x14ac:dyDescent="0.2">
      <c r="A31" s="50">
        <v>43769</v>
      </c>
      <c r="B31" s="44" t="s">
        <v>67</v>
      </c>
      <c r="C31" s="51">
        <f>VLOOKUP(D31,'Holdings Manager'!$C$3:$O$64,13,FALSE)</f>
        <v>41</v>
      </c>
      <c r="D31" s="56" t="s">
        <v>268</v>
      </c>
      <c r="E31" s="52" t="s">
        <v>269</v>
      </c>
      <c r="F31" s="53">
        <f>VLOOKUP(D31,'Holdings Manager'!$C$3:$E$64,3,FALSE)</f>
        <v>27563</v>
      </c>
      <c r="G31" s="53">
        <f>VLOOKUP(D31,Sheet1!$C$1:$E$56,3,FALSE)</f>
        <v>27563</v>
      </c>
      <c r="H31" s="45">
        <f t="shared" si="1"/>
        <v>0</v>
      </c>
      <c r="I31" s="53">
        <f>VLOOKUP(D31,'Holdings Manager'!$C$3:$J$64,8,FALSE)</f>
        <v>69.540000000000006</v>
      </c>
      <c r="J31" s="53">
        <f>VLOOKUP(D31,Sheet1!$C$1:$J$56,8,FALSE)</f>
        <v>69.540000000000006</v>
      </c>
      <c r="K31" s="46">
        <f t="shared" si="2"/>
        <v>0</v>
      </c>
      <c r="L31" s="53">
        <f>VLOOKUP(D31,'Holdings Manager'!$C$3:$H$64,6,FALSE)</f>
        <v>2480248.42</v>
      </c>
      <c r="M31" s="53">
        <f>VLOOKUP(D31,Sheet1!$C$1:$H$56,6,FALSE)</f>
        <v>2480249.94</v>
      </c>
      <c r="N31" s="46">
        <f t="shared" si="3"/>
        <v>-1.5200000000186265</v>
      </c>
      <c r="O31" s="53">
        <f>IFERROR(VLOOKUP(D31,'Accruals Manager'!$B$2:$C$33,2,FALSE),0)</f>
        <v>0</v>
      </c>
      <c r="P31" s="53">
        <v>0</v>
      </c>
      <c r="Q31" s="45">
        <f t="shared" si="0"/>
        <v>0</v>
      </c>
      <c r="R31" s="47"/>
      <c r="S31" s="47"/>
    </row>
    <row r="32" spans="1:19" x14ac:dyDescent="0.2">
      <c r="A32" s="50">
        <v>43769</v>
      </c>
      <c r="B32" s="44" t="s">
        <v>67</v>
      </c>
      <c r="C32" s="51">
        <f>VLOOKUP(D32,'Holdings Manager'!$C$3:$O$64,13,FALSE)</f>
        <v>41</v>
      </c>
      <c r="D32" s="56" t="s">
        <v>271</v>
      </c>
      <c r="E32" s="52" t="s">
        <v>272</v>
      </c>
      <c r="F32" s="53">
        <f>VLOOKUP(D32,'Holdings Manager'!$C$3:$E$64,3,FALSE)</f>
        <v>54671</v>
      </c>
      <c r="G32" s="53">
        <f>VLOOKUP(D32,Sheet1!$C$1:$E$56,3,FALSE)</f>
        <v>54671</v>
      </c>
      <c r="H32" s="45">
        <f t="shared" si="1"/>
        <v>0</v>
      </c>
      <c r="I32" s="53">
        <f>VLOOKUP(D32,'Holdings Manager'!$C$3:$J$64,8,FALSE)</f>
        <v>20.079999999999998</v>
      </c>
      <c r="J32" s="53">
        <f>VLOOKUP(D32,Sheet1!$C$1:$J$56,8,FALSE)</f>
        <v>20.079999999999998</v>
      </c>
      <c r="K32" s="46">
        <f t="shared" si="2"/>
        <v>0</v>
      </c>
      <c r="L32" s="53">
        <f>VLOOKUP(D32,'Holdings Manager'!$C$3:$H$64,6,FALSE)</f>
        <v>1420544.15</v>
      </c>
      <c r="M32" s="53">
        <f>VLOOKUP(D32,Sheet1!$C$1:$H$56,6,FALSE)</f>
        <v>1420545.02</v>
      </c>
      <c r="N32" s="46">
        <f t="shared" si="3"/>
        <v>-0.87000000011175871</v>
      </c>
      <c r="O32" s="53">
        <f>IFERROR(VLOOKUP(D32,'Accruals Manager'!$B$2:$C$33,2,FALSE),0)</f>
        <v>0</v>
      </c>
      <c r="P32" s="53">
        <v>0</v>
      </c>
      <c r="Q32" s="45">
        <f t="shared" si="0"/>
        <v>0</v>
      </c>
      <c r="R32" s="47"/>
      <c r="S32" s="47"/>
    </row>
    <row r="33" spans="1:19" x14ac:dyDescent="0.2">
      <c r="A33" s="50">
        <v>43769</v>
      </c>
      <c r="B33" s="44" t="s">
        <v>67</v>
      </c>
      <c r="C33" s="51">
        <f>VLOOKUP(D33,'Holdings Manager'!$C$3:$O$64,13,FALSE)</f>
        <v>41</v>
      </c>
      <c r="D33" s="56">
        <v>7333378</v>
      </c>
      <c r="E33" s="52">
        <v>733337901</v>
      </c>
      <c r="F33" s="53">
        <f>VLOOKUP(D33,'Holdings Manager'!$C$3:$E$64,3,FALSE)</f>
        <v>8487</v>
      </c>
      <c r="G33" s="53">
        <f>VLOOKUP(D33,Sheet1!$C$1:$E$56,3,FALSE)</f>
        <v>8487</v>
      </c>
      <c r="H33" s="45">
        <f t="shared" si="1"/>
        <v>0</v>
      </c>
      <c r="I33" s="53">
        <f>VLOOKUP(D33,'Holdings Manager'!$C$3:$J$64,8,FALSE)</f>
        <v>355</v>
      </c>
      <c r="J33" s="53">
        <f>VLOOKUP(D33,Sheet1!$C$1:$J$56,8,FALSE)</f>
        <v>355</v>
      </c>
      <c r="K33" s="46">
        <f t="shared" si="2"/>
        <v>0</v>
      </c>
      <c r="L33" s="53">
        <f>VLOOKUP(D33,'Holdings Manager'!$C$3:$H$64,6,FALSE)</f>
        <v>3053341.78</v>
      </c>
      <c r="M33" s="53">
        <f>VLOOKUP(D33,Sheet1!$C$1:$H$56,6,FALSE)</f>
        <v>3054734.87</v>
      </c>
      <c r="N33" s="46">
        <f t="shared" si="3"/>
        <v>-1393.0900000003166</v>
      </c>
      <c r="O33" s="53">
        <f>IFERROR(VLOOKUP(D33,'Accruals Manager'!$B$2:$C$33,2,FALSE),0)</f>
        <v>0</v>
      </c>
      <c r="P33" s="53">
        <v>0</v>
      </c>
      <c r="Q33" s="45">
        <f t="shared" si="0"/>
        <v>0</v>
      </c>
      <c r="R33" s="47" t="s">
        <v>47</v>
      </c>
      <c r="S33" s="47"/>
    </row>
    <row r="34" spans="1:19" x14ac:dyDescent="0.2">
      <c r="A34" s="50">
        <v>43769</v>
      </c>
      <c r="B34" s="44" t="s">
        <v>67</v>
      </c>
      <c r="C34" s="51">
        <f>VLOOKUP(D34,'Holdings Manager'!$C$3:$O$64,13,FALSE)</f>
        <v>41</v>
      </c>
      <c r="D34" s="56">
        <v>7124594</v>
      </c>
      <c r="E34" s="52">
        <v>712459908</v>
      </c>
      <c r="F34" s="53">
        <f>VLOOKUP(D34,'Holdings Manager'!$C$3:$E$64,3,FALSE)</f>
        <v>7989</v>
      </c>
      <c r="G34" s="53">
        <f>VLOOKUP(D34,Sheet1!$C$1:$E$56,3,FALSE)</f>
        <v>7989</v>
      </c>
      <c r="H34" s="45">
        <f t="shared" si="1"/>
        <v>0</v>
      </c>
      <c r="I34" s="53">
        <f>VLOOKUP(D34,'Holdings Manager'!$C$3:$J$64,8,FALSE)</f>
        <v>182.2</v>
      </c>
      <c r="J34" s="53">
        <f>VLOOKUP(D34,Sheet1!$C$1:$J$56,8,FALSE)</f>
        <v>182.2</v>
      </c>
      <c r="K34" s="46">
        <f t="shared" si="2"/>
        <v>0</v>
      </c>
      <c r="L34" s="53">
        <f>VLOOKUP(D34,'Holdings Manager'!$C$3:$H$64,6,FALSE)</f>
        <v>1475141.42</v>
      </c>
      <c r="M34" s="53">
        <f>VLOOKUP(D34,Sheet1!$C$1:$H$56,6,FALSE)</f>
        <v>1475814.46</v>
      </c>
      <c r="N34" s="46">
        <f t="shared" si="3"/>
        <v>-673.04000000003725</v>
      </c>
      <c r="O34" s="53">
        <f>IFERROR(VLOOKUP(D34,'Accruals Manager'!$B$2:$C$33,2,FALSE),0)</f>
        <v>0</v>
      </c>
      <c r="P34" s="53">
        <v>0</v>
      </c>
      <c r="Q34" s="45">
        <f t="shared" si="0"/>
        <v>0</v>
      </c>
      <c r="R34" s="47"/>
      <c r="S34" s="47"/>
    </row>
    <row r="35" spans="1:19" x14ac:dyDescent="0.2">
      <c r="A35" s="50">
        <v>43769</v>
      </c>
      <c r="B35" s="44" t="s">
        <v>67</v>
      </c>
      <c r="C35" s="51">
        <f>VLOOKUP(D35,'Holdings Manager'!$C$3:$O$64,13,FALSE)</f>
        <v>41</v>
      </c>
      <c r="D35" s="56">
        <v>6986041</v>
      </c>
      <c r="E35" s="52">
        <v>698604006</v>
      </c>
      <c r="F35" s="53">
        <f>VLOOKUP(D35,'Holdings Manager'!$C$3:$E$64,3,FALSE)</f>
        <v>24100</v>
      </c>
      <c r="G35" s="53">
        <f>VLOOKUP(D35,Sheet1!$C$1:$E$56,3,FALSE)</f>
        <v>24100</v>
      </c>
      <c r="H35" s="45">
        <f t="shared" si="1"/>
        <v>0</v>
      </c>
      <c r="I35" s="53">
        <f>VLOOKUP(D35,'Holdings Manager'!$C$3:$J$64,8,FALSE)</f>
        <v>4180</v>
      </c>
      <c r="J35" s="53">
        <f>VLOOKUP(D35,Sheet1!$C$1:$J$56,8,FALSE)</f>
        <v>4180</v>
      </c>
      <c r="K35" s="46">
        <f t="shared" si="2"/>
        <v>0</v>
      </c>
      <c r="L35" s="53">
        <f>VLOOKUP(D35,'Holdings Manager'!$C$3:$H$64,6,FALSE)</f>
        <v>931853.29</v>
      </c>
      <c r="M35" s="53">
        <f>VLOOKUP(D35,Sheet1!$C$1:$H$56,6,FALSE)</f>
        <v>932586.56</v>
      </c>
      <c r="N35" s="46">
        <f t="shared" si="3"/>
        <v>-733.27000000001863</v>
      </c>
      <c r="O35" s="53">
        <f>IFERROR(VLOOKUP(D35,'Accruals Manager'!$B$2:$C$33,2,FALSE),0)</f>
        <v>5886.61</v>
      </c>
      <c r="P35" s="53">
        <v>5886.61</v>
      </c>
      <c r="Q35" s="45">
        <f t="shared" si="0"/>
        <v>0</v>
      </c>
      <c r="R35" s="47"/>
      <c r="S35" s="47"/>
    </row>
    <row r="36" spans="1:19" x14ac:dyDescent="0.2">
      <c r="A36" s="50">
        <v>43769</v>
      </c>
      <c r="B36" s="44" t="s">
        <v>67</v>
      </c>
      <c r="C36" s="51">
        <f>VLOOKUP(D36,'Holdings Manager'!$C$3:$O$64,13,FALSE)</f>
        <v>41</v>
      </c>
      <c r="D36" s="56">
        <v>6659428</v>
      </c>
      <c r="E36" s="52">
        <v>665942009</v>
      </c>
      <c r="F36" s="53">
        <f>VLOOKUP(D36,'Holdings Manager'!$C$3:$E$64,3,FALSE)</f>
        <v>15800</v>
      </c>
      <c r="G36" s="53">
        <f>VLOOKUP(D36,Sheet1!$C$1:$E$56,3,FALSE)</f>
        <v>15800</v>
      </c>
      <c r="H36" s="45">
        <f t="shared" si="1"/>
        <v>0</v>
      </c>
      <c r="I36" s="53">
        <f>VLOOKUP(D36,'Holdings Manager'!$C$3:$J$64,8,FALSE)</f>
        <v>6400</v>
      </c>
      <c r="J36" s="53">
        <f>VLOOKUP(D36,Sheet1!$C$1:$J$56,8,FALSE)</f>
        <v>6400</v>
      </c>
      <c r="K36" s="46">
        <f t="shared" si="2"/>
        <v>0</v>
      </c>
      <c r="L36" s="53">
        <f>VLOOKUP(D36,'Holdings Manager'!$C$3:$H$64,6,FALSE)</f>
        <v>935386.89</v>
      </c>
      <c r="M36" s="53">
        <f>VLOOKUP(D36,Sheet1!$C$1:$H$56,6,FALSE)</f>
        <v>936122.94</v>
      </c>
      <c r="N36" s="46">
        <f t="shared" si="3"/>
        <v>-736.04999999993015</v>
      </c>
      <c r="O36" s="53">
        <f>IFERROR(VLOOKUP(D36,'Accruals Manager'!$B$2:$C$33,2,FALSE),0)</f>
        <v>6135.64</v>
      </c>
      <c r="P36" s="53">
        <v>6135.64</v>
      </c>
      <c r="Q36" s="45">
        <f t="shared" si="0"/>
        <v>0</v>
      </c>
      <c r="S36" s="47"/>
    </row>
    <row r="37" spans="1:19" x14ac:dyDescent="0.2">
      <c r="A37" s="50">
        <v>43769</v>
      </c>
      <c r="B37" s="44" t="s">
        <v>67</v>
      </c>
      <c r="C37" s="51">
        <f>VLOOKUP(D37,'Holdings Manager'!$C$3:$O$64,13,FALSE)</f>
        <v>41</v>
      </c>
      <c r="D37" s="56">
        <v>6640682</v>
      </c>
      <c r="E37" s="52">
        <v>664068004</v>
      </c>
      <c r="F37" s="53">
        <f>VLOOKUP(D37,'Holdings Manager'!$C$3:$E$64,3,FALSE)</f>
        <v>18300</v>
      </c>
      <c r="G37" s="53">
        <f>VLOOKUP(D37,Sheet1!$C$1:$E$56,3,FALSE)</f>
        <v>18300</v>
      </c>
      <c r="H37" s="45">
        <f t="shared" si="1"/>
        <v>0</v>
      </c>
      <c r="I37" s="53">
        <f>VLOOKUP(D37,'Holdings Manager'!$C$3:$J$64,8,FALSE)</f>
        <v>16085</v>
      </c>
      <c r="J37" s="53">
        <f>VLOOKUP(D37,Sheet1!$C$1:$J$56,8,FALSE)</f>
        <v>16085</v>
      </c>
      <c r="K37" s="46">
        <f t="shared" si="2"/>
        <v>0</v>
      </c>
      <c r="L37" s="53">
        <f>VLOOKUP(D37,'Holdings Manager'!$C$3:$H$64,6,FALSE)</f>
        <v>2722866.66</v>
      </c>
      <c r="M37" s="53">
        <f>VLOOKUP(D37,Sheet1!$C$1:$H$56,6,FALSE)</f>
        <v>2725009.26</v>
      </c>
      <c r="N37" s="46">
        <f t="shared" si="3"/>
        <v>-2142.5999999996275</v>
      </c>
      <c r="O37" s="53">
        <f>IFERROR(VLOOKUP(D37,'Accruals Manager'!$B$2:$C$33,2,FALSE),0)</f>
        <v>9306.09</v>
      </c>
      <c r="P37" s="53">
        <v>9306.09</v>
      </c>
      <c r="Q37" s="45">
        <f t="shared" si="0"/>
        <v>0</v>
      </c>
      <c r="R37" s="47" t="s">
        <v>47</v>
      </c>
      <c r="S37" s="47"/>
    </row>
    <row r="38" spans="1:19" x14ac:dyDescent="0.2">
      <c r="A38" s="50">
        <v>43769</v>
      </c>
      <c r="B38" s="44" t="s">
        <v>67</v>
      </c>
      <c r="C38" s="51">
        <f>VLOOKUP(D38,'Holdings Manager'!$C$3:$O$64,13,FALSE)</f>
        <v>41</v>
      </c>
      <c r="D38" s="56">
        <v>6555805</v>
      </c>
      <c r="E38" s="52">
        <v>655580009</v>
      </c>
      <c r="F38" s="53">
        <f>VLOOKUP(D38,'Holdings Manager'!$C$3:$E$64,3,FALSE)</f>
        <v>30900</v>
      </c>
      <c r="G38" s="53">
        <f>VLOOKUP(D38,Sheet1!$C$1:$E$56,3,FALSE)</f>
        <v>30900</v>
      </c>
      <c r="H38" s="45">
        <f t="shared" si="1"/>
        <v>0</v>
      </c>
      <c r="I38" s="53">
        <f>VLOOKUP(D38,'Holdings Manager'!$C$3:$J$64,8,FALSE)</f>
        <v>3685</v>
      </c>
      <c r="J38" s="53">
        <f>VLOOKUP(D38,Sheet1!$C$1:$J$56,8,FALSE)</f>
        <v>3685</v>
      </c>
      <c r="K38" s="46">
        <f t="shared" si="2"/>
        <v>0</v>
      </c>
      <c r="L38" s="53">
        <f>VLOOKUP(D38,'Holdings Manager'!$C$3:$H$64,6,FALSE)</f>
        <v>1053295.4099999999</v>
      </c>
      <c r="M38" s="53">
        <f>VLOOKUP(D38,Sheet1!$C$1:$H$56,6,FALSE)</f>
        <v>1054124.24</v>
      </c>
      <c r="N38" s="46">
        <f t="shared" si="3"/>
        <v>-828.83000000007451</v>
      </c>
      <c r="O38" s="53">
        <f>IFERROR(VLOOKUP(D38,'Accruals Manager'!$B$2:$C$33,2,FALSE),0)</f>
        <v>2857.01</v>
      </c>
      <c r="P38" s="53">
        <v>2857.01</v>
      </c>
      <c r="Q38" s="45">
        <f t="shared" si="0"/>
        <v>0</v>
      </c>
      <c r="R38" s="47"/>
      <c r="S38" s="47"/>
    </row>
    <row r="39" spans="1:19" x14ac:dyDescent="0.2">
      <c r="A39" s="50">
        <v>43769</v>
      </c>
      <c r="B39" s="44" t="s">
        <v>67</v>
      </c>
      <c r="C39" s="51">
        <f>VLOOKUP(D39,'Holdings Manager'!$C$3:$O$64,13,FALSE)</f>
        <v>41</v>
      </c>
      <c r="D39" s="56">
        <v>6356406</v>
      </c>
      <c r="E39" s="52">
        <v>635640006</v>
      </c>
      <c r="F39" s="53">
        <f>VLOOKUP(D39,'Holdings Manager'!$C$3:$E$64,3,FALSE)</f>
        <v>25300</v>
      </c>
      <c r="G39" s="53">
        <f>VLOOKUP(D39,Sheet1!$C$1:$E$56,3,FALSE)</f>
        <v>25300</v>
      </c>
      <c r="H39" s="45">
        <f t="shared" si="1"/>
        <v>0</v>
      </c>
      <c r="I39" s="53">
        <f>VLOOKUP(D39,'Holdings Manager'!$C$3:$J$64,8,FALSE)</f>
        <v>3123</v>
      </c>
      <c r="J39" s="53">
        <f>VLOOKUP(D39,Sheet1!$C$1:$J$56,8,FALSE)</f>
        <v>3123</v>
      </c>
      <c r="K39" s="46">
        <f t="shared" si="2"/>
        <v>0</v>
      </c>
      <c r="L39" s="53">
        <f>VLOOKUP(D39,'Holdings Manager'!$C$3:$H$64,6,FALSE)</f>
        <v>730881.09</v>
      </c>
      <c r="M39" s="53">
        <f>VLOOKUP(D39,Sheet1!$C$1:$H$56,6,FALSE)</f>
        <v>731456.21</v>
      </c>
      <c r="N39" s="46">
        <f t="shared" si="3"/>
        <v>-575.11999999999534</v>
      </c>
      <c r="O39" s="53">
        <f>IFERROR(VLOOKUP(D39,'Accruals Manager'!$B$2:$C$33,2,FALSE),0)</f>
        <v>16842.490000000002</v>
      </c>
      <c r="P39" s="53">
        <v>16842.490000000002</v>
      </c>
      <c r="Q39" s="45">
        <f t="shared" si="0"/>
        <v>0</v>
      </c>
      <c r="R39" s="47"/>
      <c r="S39" s="47"/>
    </row>
    <row r="40" spans="1:19" x14ac:dyDescent="0.2">
      <c r="A40" s="50">
        <v>43769</v>
      </c>
      <c r="B40" s="44" t="s">
        <v>67</v>
      </c>
      <c r="C40" s="51">
        <f>VLOOKUP(D40,'Holdings Manager'!$C$3:$O$64,13,FALSE)</f>
        <v>41</v>
      </c>
      <c r="D40" s="56">
        <v>6269861</v>
      </c>
      <c r="E40" s="52">
        <v>626986905</v>
      </c>
      <c r="F40" s="53">
        <f>VLOOKUP(D40,'Holdings Manager'!$C$3:$E$64,3,FALSE)</f>
        <v>66000</v>
      </c>
      <c r="G40" s="53">
        <f>VLOOKUP(D40,Sheet1!$C$1:$E$56,3,FALSE)</f>
        <v>66000</v>
      </c>
      <c r="H40" s="45">
        <f t="shared" si="1"/>
        <v>0</v>
      </c>
      <c r="I40" s="53">
        <f>VLOOKUP(D40,'Holdings Manager'!$C$3:$J$64,8,FALSE)</f>
        <v>1707</v>
      </c>
      <c r="J40" s="53">
        <f>VLOOKUP(D40,Sheet1!$C$1:$J$56,8,FALSE)</f>
        <v>1707</v>
      </c>
      <c r="K40" s="46">
        <f t="shared" si="2"/>
        <v>0</v>
      </c>
      <c r="L40" s="53">
        <f>VLOOKUP(D40,'Holdings Manager'!$C$3:$H$64,6,FALSE)</f>
        <v>1042153.46</v>
      </c>
      <c r="M40" s="53">
        <f>VLOOKUP(D40,Sheet1!$C$1:$H$56,6,FALSE)</f>
        <v>1042973.52</v>
      </c>
      <c r="N40" s="46">
        <f t="shared" si="3"/>
        <v>-820.06000000005588</v>
      </c>
      <c r="O40" s="53">
        <f>IFERROR(VLOOKUP(D40,'Accruals Manager'!$B$2:$C$33,2,FALSE),0)</f>
        <v>0</v>
      </c>
      <c r="P40" s="53">
        <v>0</v>
      </c>
      <c r="Q40" s="45">
        <f t="shared" si="0"/>
        <v>0</v>
      </c>
      <c r="R40" s="47"/>
      <c r="S40" s="47"/>
    </row>
    <row r="41" spans="1:19" x14ac:dyDescent="0.2">
      <c r="A41" s="50">
        <v>43769</v>
      </c>
      <c r="B41" s="44" t="s">
        <v>67</v>
      </c>
      <c r="C41" s="51">
        <f>VLOOKUP(D41,'Holdings Manager'!$C$3:$O$64,13,FALSE)</f>
        <v>41</v>
      </c>
      <c r="D41" s="56">
        <v>6229597</v>
      </c>
      <c r="E41" s="52">
        <v>622959906</v>
      </c>
      <c r="F41" s="53">
        <f>VLOOKUP(D41,'Holdings Manager'!$C$3:$E$64,3,FALSE)</f>
        <v>294491</v>
      </c>
      <c r="G41" s="53">
        <f>VLOOKUP(D41,Sheet1!$C$1:$E$56,3,FALSE)</f>
        <v>294491</v>
      </c>
      <c r="H41" s="45">
        <f t="shared" si="1"/>
        <v>0</v>
      </c>
      <c r="I41" s="53">
        <f>VLOOKUP(D41,'Holdings Manager'!$C$3:$J$64,8,FALSE)</f>
        <v>1038</v>
      </c>
      <c r="J41" s="53">
        <f>VLOOKUP(D41,Sheet1!$C$1:$J$56,8,FALSE)</f>
        <v>1038</v>
      </c>
      <c r="K41" s="46">
        <f t="shared" si="2"/>
        <v>0</v>
      </c>
      <c r="L41" s="53">
        <f>VLOOKUP(D41,'Holdings Manager'!$C$3:$H$64,6,FALSE)</f>
        <v>2827636.63</v>
      </c>
      <c r="M41" s="53">
        <f>VLOOKUP(D41,Sheet1!$C$1:$H$56,6,FALSE)</f>
        <v>2829861.67</v>
      </c>
      <c r="N41" s="46">
        <f t="shared" si="3"/>
        <v>-2225.0400000000373</v>
      </c>
      <c r="O41" s="53">
        <f>IFERROR(VLOOKUP(D41,'Accruals Manager'!$B$2:$C$33,2,FALSE),0)</f>
        <v>0</v>
      </c>
      <c r="P41" s="53">
        <v>0</v>
      </c>
      <c r="Q41" s="45">
        <f t="shared" si="0"/>
        <v>0</v>
      </c>
      <c r="R41" s="47" t="s">
        <v>47</v>
      </c>
      <c r="S41" s="47"/>
    </row>
    <row r="42" spans="1:19" x14ac:dyDescent="0.2">
      <c r="A42" s="50">
        <v>43769</v>
      </c>
      <c r="B42" s="44" t="s">
        <v>67</v>
      </c>
      <c r="C42" s="51">
        <f>VLOOKUP(D42,'Holdings Manager'!$C$3:$O$64,13,FALSE)</f>
        <v>41</v>
      </c>
      <c r="D42" s="56">
        <v>6054603</v>
      </c>
      <c r="E42" s="52">
        <v>605460005</v>
      </c>
      <c r="F42" s="53">
        <f>VLOOKUP(D42,'Holdings Manager'!$C$3:$E$64,3,FALSE)</f>
        <v>118200</v>
      </c>
      <c r="G42" s="53">
        <f>VLOOKUP(D42,Sheet1!$C$1:$E$56,3,FALSE)</f>
        <v>118200</v>
      </c>
      <c r="H42" s="45">
        <f t="shared" si="1"/>
        <v>0</v>
      </c>
      <c r="I42" s="53">
        <f>VLOOKUP(D42,'Holdings Manager'!$C$3:$J$64,8,FALSE)</f>
        <v>1211.5</v>
      </c>
      <c r="J42" s="53">
        <f>VLOOKUP(D42,Sheet1!$C$1:$J$56,8,FALSE)</f>
        <v>1211.5</v>
      </c>
      <c r="K42" s="46">
        <f t="shared" si="2"/>
        <v>0</v>
      </c>
      <c r="L42" s="53">
        <f>VLOOKUP(D42,'Holdings Manager'!$C$3:$H$64,6,FALSE)</f>
        <v>1324631.6100000001</v>
      </c>
      <c r="M42" s="53">
        <f>VLOOKUP(D42,Sheet1!$C$1:$H$56,6,FALSE)</f>
        <v>1325673.95</v>
      </c>
      <c r="N42" s="46">
        <f t="shared" si="3"/>
        <v>-1042.339999999851</v>
      </c>
      <c r="O42" s="53">
        <f>IFERROR(VLOOKUP(D42,'Accruals Manager'!$B$2:$C$33,2,FALSE),0)</f>
        <v>19671.77</v>
      </c>
      <c r="P42" s="53">
        <v>19671.77</v>
      </c>
      <c r="Q42" s="45">
        <f t="shared" si="0"/>
        <v>0</v>
      </c>
      <c r="R42" s="47" t="s">
        <v>47</v>
      </c>
      <c r="S42" s="47"/>
    </row>
    <row r="43" spans="1:19" x14ac:dyDescent="0.2">
      <c r="A43" s="50">
        <v>43769</v>
      </c>
      <c r="B43" s="44" t="s">
        <v>67</v>
      </c>
      <c r="C43" s="51">
        <f>VLOOKUP(D43,'Holdings Manager'!$C$3:$O$64,13,FALSE)</f>
        <v>41</v>
      </c>
      <c r="D43" s="56">
        <v>6021500</v>
      </c>
      <c r="E43" s="52">
        <v>602150005</v>
      </c>
      <c r="F43" s="53">
        <f>VLOOKUP(D43,'Holdings Manager'!$C$3:$E$64,3,FALSE)</f>
        <v>44000</v>
      </c>
      <c r="G43" s="53">
        <f>VLOOKUP(D43,Sheet1!$C$1:$E$56,3,FALSE)</f>
        <v>44000</v>
      </c>
      <c r="H43" s="45">
        <f t="shared" si="1"/>
        <v>0</v>
      </c>
      <c r="I43" s="53">
        <f>VLOOKUP(D43,'Holdings Manager'!$C$3:$J$64,8,FALSE)</f>
        <v>2344</v>
      </c>
      <c r="J43" s="53">
        <f>VLOOKUP(D43,Sheet1!$C$1:$J$56,8,FALSE)</f>
        <v>2344</v>
      </c>
      <c r="K43" s="46">
        <f t="shared" si="2"/>
        <v>0</v>
      </c>
      <c r="L43" s="53">
        <f>VLOOKUP(D43,'Holdings Manager'!$C$3:$H$64,6,FALSE)</f>
        <v>954035.43</v>
      </c>
      <c r="M43" s="53">
        <f>VLOOKUP(D43,Sheet1!$C$1:$H$56,6,FALSE)</f>
        <v>954786.15</v>
      </c>
      <c r="N43" s="46">
        <f t="shared" si="3"/>
        <v>-750.71999999997206</v>
      </c>
      <c r="O43" s="53">
        <f>IFERROR(VLOOKUP(D43,'Accruals Manager'!$B$2:$C$33,2,FALSE),0)</f>
        <v>8136.47</v>
      </c>
      <c r="P43" s="53">
        <v>8136.47</v>
      </c>
      <c r="Q43" s="45">
        <f t="shared" si="0"/>
        <v>0</v>
      </c>
      <c r="R43" s="47"/>
      <c r="S43" s="47"/>
    </row>
    <row r="44" spans="1:19" x14ac:dyDescent="0.2">
      <c r="A44" s="50">
        <v>43769</v>
      </c>
      <c r="B44" s="44" t="s">
        <v>67</v>
      </c>
      <c r="C44" s="51">
        <f>VLOOKUP(D44,'Holdings Manager'!$C$3:$O$64,13,FALSE)</f>
        <v>41</v>
      </c>
      <c r="D44" s="56">
        <v>5999330</v>
      </c>
      <c r="E44" s="52">
        <v>599933900</v>
      </c>
      <c r="F44" s="53">
        <f>VLOOKUP(D44,'Holdings Manager'!$C$3:$E$64,3,FALSE)</f>
        <v>9594</v>
      </c>
      <c r="G44" s="53">
        <f>VLOOKUP(D44,Sheet1!$C$1:$E$56,3,FALSE)</f>
        <v>9594</v>
      </c>
      <c r="H44" s="45">
        <f t="shared" si="1"/>
        <v>0</v>
      </c>
      <c r="I44" s="53">
        <f>VLOOKUP(D44,'Holdings Manager'!$C$3:$J$64,8,FALSE)</f>
        <v>203.2</v>
      </c>
      <c r="J44" s="53">
        <f>VLOOKUP(D44,Sheet1!$C$1:$J$56,8,FALSE)</f>
        <v>203.2</v>
      </c>
      <c r="K44" s="46">
        <f t="shared" si="2"/>
        <v>0</v>
      </c>
      <c r="L44" s="53">
        <f>VLOOKUP(D44,'Holdings Manager'!$C$3:$H$64,6,FALSE)</f>
        <v>2174961.6800000002</v>
      </c>
      <c r="M44" s="53">
        <f>VLOOKUP(D44,Sheet1!$C$1:$H$56,6,FALSE)</f>
        <v>2173693.39</v>
      </c>
      <c r="N44" s="46">
        <f t="shared" si="3"/>
        <v>1268.2900000000373</v>
      </c>
      <c r="O44" s="53">
        <f>IFERROR(VLOOKUP(D44,'Accruals Manager'!$B$2:$C$33,2,FALSE),0)</f>
        <v>0</v>
      </c>
      <c r="P44" s="53">
        <v>0</v>
      </c>
      <c r="Q44" s="45">
        <f t="shared" si="0"/>
        <v>0</v>
      </c>
      <c r="R44" s="47"/>
      <c r="S44" s="47"/>
    </row>
    <row r="45" spans="1:19" x14ac:dyDescent="0.2">
      <c r="A45" s="50">
        <v>43769</v>
      </c>
      <c r="B45" s="44" t="s">
        <v>67</v>
      </c>
      <c r="C45" s="51">
        <f>VLOOKUP(D45,'Holdings Manager'!$C$3:$O$64,13,FALSE)</f>
        <v>41</v>
      </c>
      <c r="D45" s="56">
        <v>5889505</v>
      </c>
      <c r="E45" s="52">
        <v>588950907</v>
      </c>
      <c r="F45" s="53">
        <f>VLOOKUP(D45,'Holdings Manager'!$C$3:$E$64,3,FALSE)</f>
        <v>105988</v>
      </c>
      <c r="G45" s="53">
        <f>VLOOKUP(D45,Sheet1!$C$1:$E$56,3,FALSE)</f>
        <v>105988</v>
      </c>
      <c r="H45" s="45">
        <f t="shared" si="1"/>
        <v>0</v>
      </c>
      <c r="I45" s="53">
        <f>VLOOKUP(D45,'Holdings Manager'!$C$3:$J$64,8,FALSE)</f>
        <v>17.378</v>
      </c>
      <c r="J45" s="53">
        <f>VLOOKUP(D45,Sheet1!$C$1:$J$56,8,FALSE)</f>
        <v>17.38</v>
      </c>
      <c r="K45" s="46">
        <f t="shared" si="2"/>
        <v>-1.9999999999988916E-3</v>
      </c>
      <c r="L45" s="53">
        <f>VLOOKUP(D45,'Holdings Manager'!$C$3:$H$64,6,FALSE)</f>
        <v>2054871.56</v>
      </c>
      <c r="M45" s="53">
        <f>VLOOKUP(D45,Sheet1!$C$1:$H$56,6,FALSE)</f>
        <v>2053673.3</v>
      </c>
      <c r="N45" s="46">
        <f t="shared" si="3"/>
        <v>1198.2600000000093</v>
      </c>
      <c r="O45" s="53">
        <f>IFERROR(VLOOKUP(D45,'Accruals Manager'!$B$2:$C$33,2,FALSE),0)</f>
        <v>0</v>
      </c>
      <c r="P45" s="53">
        <v>0</v>
      </c>
      <c r="Q45" s="45">
        <f t="shared" si="0"/>
        <v>0</v>
      </c>
      <c r="R45" s="47"/>
      <c r="S45" s="47"/>
    </row>
    <row r="46" spans="1:19" x14ac:dyDescent="0.2">
      <c r="A46" s="50">
        <v>43769</v>
      </c>
      <c r="B46" s="44" t="s">
        <v>67</v>
      </c>
      <c r="C46" s="51">
        <f>VLOOKUP(D46,'Holdings Manager'!$C$3:$O$64,13,FALSE)</f>
        <v>41</v>
      </c>
      <c r="D46" s="56">
        <v>5330047</v>
      </c>
      <c r="E46" s="52">
        <v>533004909</v>
      </c>
      <c r="F46" s="53">
        <f>VLOOKUP(D46,'Holdings Manager'!$C$3:$E$64,3,FALSE)</f>
        <v>15763</v>
      </c>
      <c r="G46" s="53">
        <f>VLOOKUP(D46,Sheet1!$C$1:$E$56,3,FALSE)</f>
        <v>15763</v>
      </c>
      <c r="H46" s="45">
        <f t="shared" si="1"/>
        <v>0</v>
      </c>
      <c r="I46" s="53">
        <f>VLOOKUP(D46,'Holdings Manager'!$C$3:$J$64,8,FALSE)</f>
        <v>136.05000000000001</v>
      </c>
      <c r="J46" s="53">
        <f>VLOOKUP(D46,Sheet1!$C$1:$J$56,8,FALSE)</f>
        <v>136.05000000000001</v>
      </c>
      <c r="K46" s="46">
        <f t="shared" si="2"/>
        <v>0</v>
      </c>
      <c r="L46" s="53">
        <f>VLOOKUP(D46,'Holdings Manager'!$C$3:$H$64,6,FALSE)</f>
        <v>2392575.29</v>
      </c>
      <c r="M46" s="53">
        <f>VLOOKUP(D46,Sheet1!$C$1:$H$56,6,FALSE)</f>
        <v>2391180.11</v>
      </c>
      <c r="N46" s="46">
        <f t="shared" si="3"/>
        <v>1395.1800000001676</v>
      </c>
      <c r="O46" s="53">
        <f>IFERROR(VLOOKUP(D46,'Accruals Manager'!$B$2:$C$33,2,FALSE),0)</f>
        <v>0</v>
      </c>
      <c r="P46" s="53">
        <v>0</v>
      </c>
      <c r="Q46" s="45">
        <f t="shared" si="0"/>
        <v>0</v>
      </c>
      <c r="R46" s="47"/>
      <c r="S46" s="47"/>
    </row>
    <row r="47" spans="1:19" x14ac:dyDescent="0.2">
      <c r="A47" s="50">
        <v>43769</v>
      </c>
      <c r="B47" s="44" t="s">
        <v>67</v>
      </c>
      <c r="C47" s="51">
        <f>VLOOKUP(D47,'Holdings Manager'!$C$3:$O$64,13,FALSE)</f>
        <v>41</v>
      </c>
      <c r="D47" s="56">
        <v>4741844</v>
      </c>
      <c r="E47" s="52">
        <v>474184900</v>
      </c>
      <c r="F47" s="53">
        <f>VLOOKUP(D47,'Holdings Manager'!$C$3:$E$64,3,FALSE)</f>
        <v>13484</v>
      </c>
      <c r="G47" s="53">
        <f>VLOOKUP(D47,Sheet1!$C$1:$E$56,3,FALSE)</f>
        <v>13484</v>
      </c>
      <c r="H47" s="45">
        <f t="shared" si="1"/>
        <v>0</v>
      </c>
      <c r="I47" s="53">
        <f>VLOOKUP(D47,'Holdings Manager'!$C$3:$J$64,8,FALSE)</f>
        <v>106.9</v>
      </c>
      <c r="J47" s="53">
        <f>VLOOKUP(D47,Sheet1!$C$1:$J$56,8,FALSE)</f>
        <v>106.9</v>
      </c>
      <c r="K47" s="46">
        <f t="shared" si="2"/>
        <v>0</v>
      </c>
      <c r="L47" s="53">
        <f>VLOOKUP(D47,'Holdings Manager'!$C$3:$H$64,6,FALSE)</f>
        <v>1608142.91</v>
      </c>
      <c r="M47" s="53">
        <f>VLOOKUP(D47,Sheet1!$C$1:$H$56,6,FALSE)</f>
        <v>1607205.15</v>
      </c>
      <c r="N47" s="46">
        <f t="shared" si="3"/>
        <v>937.76000000000931</v>
      </c>
      <c r="O47" s="53">
        <f>IFERROR(VLOOKUP(D47,'Accruals Manager'!$B$2:$C$33,2,FALSE),0)</f>
        <v>0</v>
      </c>
      <c r="P47" s="53">
        <v>0</v>
      </c>
      <c r="Q47" s="45">
        <f t="shared" si="0"/>
        <v>0</v>
      </c>
      <c r="R47" s="47"/>
      <c r="S47" s="47"/>
    </row>
    <row r="48" spans="1:19" x14ac:dyDescent="0.2">
      <c r="A48" s="50">
        <v>43769</v>
      </c>
      <c r="B48" s="44" t="s">
        <v>67</v>
      </c>
      <c r="C48" s="51">
        <f>VLOOKUP(D48,'Holdings Manager'!$C$3:$O$64,13,FALSE)</f>
        <v>41</v>
      </c>
      <c r="D48" s="56">
        <v>4031879</v>
      </c>
      <c r="E48" s="52">
        <v>403187909</v>
      </c>
      <c r="F48" s="53">
        <f>VLOOKUP(D48,'Holdings Manager'!$C$3:$E$64,3,FALSE)</f>
        <v>58820</v>
      </c>
      <c r="G48" s="53">
        <f>VLOOKUP(D48,Sheet1!$C$1:$E$56,3,FALSE)</f>
        <v>58820</v>
      </c>
      <c r="H48" s="45">
        <f t="shared" si="1"/>
        <v>0</v>
      </c>
      <c r="I48" s="53">
        <f>VLOOKUP(D48,'Holdings Manager'!$C$3:$J$64,8,FALSE)</f>
        <v>23.57</v>
      </c>
      <c r="J48" s="53">
        <f>VLOOKUP(D48,Sheet1!$C$1:$J$56,8,FALSE)</f>
        <v>23.57</v>
      </c>
      <c r="K48" s="46">
        <f t="shared" si="2"/>
        <v>0</v>
      </c>
      <c r="L48" s="53">
        <f>VLOOKUP(D48,'Holdings Manager'!$C$3:$H$64,6,FALSE)</f>
        <v>1546723.89</v>
      </c>
      <c r="M48" s="53">
        <f>VLOOKUP(D48,Sheet1!$C$1:$H$56,6,FALSE)</f>
        <v>1545821.95</v>
      </c>
      <c r="N48" s="46">
        <f t="shared" si="3"/>
        <v>901.93999999994412</v>
      </c>
      <c r="O48" s="53">
        <f>IFERROR(VLOOKUP(D48,'Accruals Manager'!$B$2:$C$33,2,FALSE),0)</f>
        <v>0</v>
      </c>
      <c r="P48" s="53">
        <v>0</v>
      </c>
      <c r="Q48" s="45">
        <f t="shared" si="0"/>
        <v>0</v>
      </c>
      <c r="R48" s="47"/>
      <c r="S48" s="47"/>
    </row>
    <row r="49" spans="1:19" x14ac:dyDescent="0.2">
      <c r="A49" s="50">
        <v>43769</v>
      </c>
      <c r="B49" s="44" t="s">
        <v>67</v>
      </c>
      <c r="C49" s="51">
        <f>VLOOKUP(D49,'Holdings Manager'!$C$3:$O$64,13,FALSE)</f>
        <v>43</v>
      </c>
      <c r="D49" s="56">
        <v>2821481</v>
      </c>
      <c r="E49" s="52">
        <v>835699307</v>
      </c>
      <c r="F49" s="53">
        <f>VLOOKUP(D49,'Holdings Manager'!$C$3:$E$64,3,FALSE)</f>
        <v>53325</v>
      </c>
      <c r="G49" s="53">
        <f>VLOOKUP(D49,Sheet1!$C$1:$E$56,3,FALSE)</f>
        <v>53325</v>
      </c>
      <c r="H49" s="45">
        <f t="shared" si="1"/>
        <v>0</v>
      </c>
      <c r="I49" s="53">
        <f>VLOOKUP(D49,'Holdings Manager'!$C$3:$J$64,8,FALSE)</f>
        <v>60.83</v>
      </c>
      <c r="J49" s="53">
        <f>VLOOKUP(D49,Sheet1!$C$1:$J$56,8,FALSE)</f>
        <v>60.83</v>
      </c>
      <c r="K49" s="46">
        <f t="shared" si="2"/>
        <v>0</v>
      </c>
      <c r="L49" s="53">
        <f>VLOOKUP(D49,'Holdings Manager'!$C$3:$H$64,6,FALSE)</f>
        <v>3243759.75</v>
      </c>
      <c r="M49" s="53">
        <f>VLOOKUP(D49,Sheet1!$C$1:$H$56,6,FALSE)</f>
        <v>3243759.75</v>
      </c>
      <c r="N49" s="46">
        <f t="shared" si="3"/>
        <v>0</v>
      </c>
      <c r="O49" s="53">
        <f>IFERROR(VLOOKUP(D49,'Accruals Manager'!$B$2:$C$33,2,FALSE),0)</f>
        <v>0</v>
      </c>
      <c r="P49" s="53">
        <v>0</v>
      </c>
      <c r="Q49" s="45">
        <f t="shared" si="0"/>
        <v>0</v>
      </c>
      <c r="R49" s="47"/>
      <c r="S49" s="47"/>
    </row>
    <row r="50" spans="1:19" x14ac:dyDescent="0.2">
      <c r="A50" s="50">
        <v>43769</v>
      </c>
      <c r="B50" s="44" t="s">
        <v>67</v>
      </c>
      <c r="C50" s="51">
        <f>VLOOKUP(D50,'Holdings Manager'!$C$3:$O$64,13,FALSE)</f>
        <v>41</v>
      </c>
      <c r="D50" s="56">
        <v>2793193</v>
      </c>
      <c r="E50" s="52">
        <v>292505955</v>
      </c>
      <c r="F50" s="53">
        <f>VLOOKUP(D50,'Holdings Manager'!$C$3:$E$64,3,FALSE)</f>
        <v>56292</v>
      </c>
      <c r="G50" s="53">
        <f>VLOOKUP(D50,Sheet1!$C$1:$E$56,3,FALSE)</f>
        <v>56292</v>
      </c>
      <c r="H50" s="45">
        <f t="shared" si="1"/>
        <v>0</v>
      </c>
      <c r="I50" s="53">
        <f>VLOOKUP(D50,'Holdings Manager'!$C$3:$J$64,8,FALSE)</f>
        <v>5.16</v>
      </c>
      <c r="J50" s="53">
        <f>VLOOKUP(D50,Sheet1!$C$1:$J$56,8,FALSE)</f>
        <v>5.16</v>
      </c>
      <c r="K50" s="46">
        <f t="shared" si="2"/>
        <v>0</v>
      </c>
      <c r="L50" s="53">
        <f>VLOOKUP(D50,'Holdings Manager'!$C$3:$H$64,6,FALSE)</f>
        <v>220996.48000000001</v>
      </c>
      <c r="M50" s="53">
        <f>VLOOKUP(D50,Sheet1!$C$1:$H$56,6,FALSE)</f>
        <v>220736.17</v>
      </c>
      <c r="N50" s="46">
        <f t="shared" si="3"/>
        <v>260.30999999999767</v>
      </c>
      <c r="O50" s="53">
        <f>IFERROR(VLOOKUP(D50,'Accruals Manager'!$B$2:$C$33,2,FALSE),0)</f>
        <v>0</v>
      </c>
      <c r="P50" s="53">
        <v>0</v>
      </c>
      <c r="Q50" s="45">
        <f t="shared" si="0"/>
        <v>0</v>
      </c>
      <c r="R50" s="47"/>
      <c r="S50" s="47"/>
    </row>
    <row r="51" spans="1:19" x14ac:dyDescent="0.2">
      <c r="A51" s="50">
        <v>43769</v>
      </c>
      <c r="B51" s="44" t="s">
        <v>67</v>
      </c>
      <c r="C51" s="51">
        <f>VLOOKUP(D51,'Holdings Manager'!$C$3:$O$64,13,FALSE)</f>
        <v>41</v>
      </c>
      <c r="D51" s="56">
        <v>2793182</v>
      </c>
      <c r="E51" s="52">
        <v>292505104</v>
      </c>
      <c r="F51" s="53">
        <f>VLOOKUP(D51,'Holdings Manager'!$C$3:$E$64,3,FALSE)</f>
        <v>132379</v>
      </c>
      <c r="G51" s="53">
        <f>VLOOKUP(D51,Sheet1!$C$1:$E$56,3,FALSE)</f>
        <v>132379</v>
      </c>
      <c r="H51" s="45">
        <f t="shared" si="1"/>
        <v>0</v>
      </c>
      <c r="I51" s="53">
        <f>VLOOKUP(D51,'Holdings Manager'!$C$3:$J$64,8,FALSE)</f>
        <v>3.93</v>
      </c>
      <c r="J51" s="53">
        <f>VLOOKUP(D51,Sheet1!$C$1:$J$56,8,FALSE)</f>
        <v>3.93</v>
      </c>
      <c r="K51" s="46">
        <f t="shared" si="2"/>
        <v>0</v>
      </c>
      <c r="L51" s="53">
        <f>VLOOKUP(D51,'Holdings Manager'!$C$3:$H$64,6,FALSE)</f>
        <v>520249.47</v>
      </c>
      <c r="M51" s="53">
        <f>VLOOKUP(D51,Sheet1!$C$1:$H$56,6,FALSE)</f>
        <v>520249.47</v>
      </c>
      <c r="N51" s="46">
        <f t="shared" si="3"/>
        <v>0</v>
      </c>
      <c r="O51" s="53">
        <f>IFERROR(VLOOKUP(D51,'Accruals Manager'!$B$2:$C$33,2,FALSE),0)</f>
        <v>0</v>
      </c>
      <c r="P51" s="53">
        <v>0</v>
      </c>
      <c r="Q51" s="45">
        <f t="shared" si="0"/>
        <v>0</v>
      </c>
      <c r="R51" s="47"/>
      <c r="S51" s="47"/>
    </row>
    <row r="52" spans="1:19" x14ac:dyDescent="0.2">
      <c r="A52" s="50">
        <v>43769</v>
      </c>
      <c r="B52" s="44" t="s">
        <v>67</v>
      </c>
      <c r="C52" s="51">
        <f>VLOOKUP(D52,'Holdings Manager'!$C$3:$O$64,13,FALSE)</f>
        <v>43</v>
      </c>
      <c r="D52" s="56">
        <v>2775135</v>
      </c>
      <c r="E52" s="52">
        <v>803054204</v>
      </c>
      <c r="F52" s="53">
        <f>VLOOKUP(D52,'Holdings Manager'!$C$3:$E$64,3,FALSE)</f>
        <v>11024</v>
      </c>
      <c r="G52" s="53">
        <f>VLOOKUP(D52,Sheet1!$C$1:$E$56,3,FALSE)</f>
        <v>11024</v>
      </c>
      <c r="H52" s="45">
        <f t="shared" si="1"/>
        <v>0</v>
      </c>
      <c r="I52" s="53">
        <f>VLOOKUP(D52,'Holdings Manager'!$C$3:$J$64,8,FALSE)</f>
        <v>132.58000000000001</v>
      </c>
      <c r="J52" s="53">
        <f>VLOOKUP(D52,Sheet1!$C$1:$J$56,8,FALSE)</f>
        <v>132.58000000000001</v>
      </c>
      <c r="K52" s="46">
        <f t="shared" si="2"/>
        <v>0</v>
      </c>
      <c r="L52" s="53">
        <f>VLOOKUP(D52,'Holdings Manager'!$C$3:$H$64,6,FALSE)</f>
        <v>1461561.92</v>
      </c>
      <c r="M52" s="53">
        <f>VLOOKUP(D52,Sheet1!$C$1:$H$56,6,FALSE)</f>
        <v>1461561.92</v>
      </c>
      <c r="N52" s="46">
        <f t="shared" si="3"/>
        <v>0</v>
      </c>
      <c r="O52" s="53">
        <f>IFERROR(VLOOKUP(D52,'Accruals Manager'!$B$2:$C$33,2,FALSE),0)</f>
        <v>0</v>
      </c>
      <c r="P52" s="53">
        <v>0</v>
      </c>
      <c r="Q52" s="45">
        <f t="shared" si="0"/>
        <v>0</v>
      </c>
      <c r="R52" s="47"/>
      <c r="S52" s="47"/>
    </row>
    <row r="53" spans="1:19" x14ac:dyDescent="0.2">
      <c r="A53" s="50">
        <v>43769</v>
      </c>
      <c r="B53" s="44" t="s">
        <v>67</v>
      </c>
      <c r="C53" s="51">
        <f>VLOOKUP(D53,'Holdings Manager'!$C$3:$O$64,13,FALSE)</f>
        <v>41</v>
      </c>
      <c r="D53" s="56">
        <v>2655657</v>
      </c>
      <c r="E53" s="52">
        <v>683715106</v>
      </c>
      <c r="F53" s="53">
        <f>VLOOKUP(D53,'Holdings Manager'!$C$3:$E$64,3,FALSE)</f>
        <v>41898</v>
      </c>
      <c r="G53" s="53">
        <f>VLOOKUP(D53,Sheet1!$C$1:$E$56,3,FALSE)</f>
        <v>41898</v>
      </c>
      <c r="H53" s="45">
        <f t="shared" si="1"/>
        <v>0</v>
      </c>
      <c r="I53" s="53">
        <f>VLOOKUP(D53,'Holdings Manager'!$C$3:$J$64,8,FALSE)</f>
        <v>40.26</v>
      </c>
      <c r="J53" s="53">
        <f>VLOOKUP(D53,Sheet1!$C$1:$J$56,8,FALSE)</f>
        <v>40.26</v>
      </c>
      <c r="K53" s="46">
        <f t="shared" si="2"/>
        <v>0</v>
      </c>
      <c r="L53" s="53">
        <f>VLOOKUP(D53,'Holdings Manager'!$C$3:$H$64,6,FALSE)</f>
        <v>1686813.48</v>
      </c>
      <c r="M53" s="53">
        <f>VLOOKUP(D53,Sheet1!$C$1:$H$56,6,FALSE)</f>
        <v>1686813.48</v>
      </c>
      <c r="N53" s="46">
        <f t="shared" si="3"/>
        <v>0</v>
      </c>
      <c r="O53" s="53">
        <f>IFERROR(VLOOKUP(D53,'Accruals Manager'!$B$2:$C$33,2,FALSE),0)</f>
        <v>0</v>
      </c>
      <c r="P53" s="53">
        <v>0</v>
      </c>
      <c r="Q53" s="45">
        <f t="shared" si="0"/>
        <v>0</v>
      </c>
      <c r="R53" s="47"/>
      <c r="S53" s="47"/>
    </row>
    <row r="54" spans="1:19" x14ac:dyDescent="0.2">
      <c r="A54" s="50">
        <v>43769</v>
      </c>
      <c r="B54" s="44" t="s">
        <v>67</v>
      </c>
      <c r="C54" s="51">
        <f>VLOOKUP(D54,'Holdings Manager'!$C$3:$O$64,13,FALSE)</f>
        <v>43</v>
      </c>
      <c r="D54" s="56">
        <v>2615565</v>
      </c>
      <c r="E54" s="52" t="s">
        <v>296</v>
      </c>
      <c r="F54" s="53">
        <f>VLOOKUP(D54,'Holdings Manager'!$C$3:$E$64,3,FALSE)</f>
        <v>62948</v>
      </c>
      <c r="G54" s="53">
        <f>VLOOKUP(D54,Sheet1!$C$1:$E$56,3,FALSE)</f>
        <v>62948</v>
      </c>
      <c r="H54" s="45">
        <f t="shared" si="1"/>
        <v>0</v>
      </c>
      <c r="I54" s="53">
        <f>VLOOKUP(D54,'Holdings Manager'!$C$3:$J$64,8,FALSE)</f>
        <v>43.22</v>
      </c>
      <c r="J54" s="53">
        <f>VLOOKUP(D54,Sheet1!$C$1:$J$56,8,FALSE)</f>
        <v>43.22</v>
      </c>
      <c r="K54" s="46">
        <f t="shared" si="2"/>
        <v>0</v>
      </c>
      <c r="L54" s="53">
        <f>VLOOKUP(D54,'Holdings Manager'!$C$3:$H$64,6,FALSE)</f>
        <v>2720612.56</v>
      </c>
      <c r="M54" s="53">
        <f>VLOOKUP(D54,Sheet1!$C$1:$H$56,6,FALSE)</f>
        <v>2720612.56</v>
      </c>
      <c r="N54" s="46">
        <f t="shared" si="3"/>
        <v>0</v>
      </c>
      <c r="O54" s="53">
        <f>IFERROR(VLOOKUP(D54,'Accruals Manager'!$B$2:$C$33,2,FALSE),0)</f>
        <v>0</v>
      </c>
      <c r="P54" s="53">
        <v>0</v>
      </c>
      <c r="Q54" s="45">
        <f t="shared" si="0"/>
        <v>0</v>
      </c>
      <c r="R54" s="47"/>
      <c r="S54" s="47"/>
    </row>
    <row r="55" spans="1:19" x14ac:dyDescent="0.2">
      <c r="A55" s="50">
        <v>43769</v>
      </c>
      <c r="B55" s="44" t="s">
        <v>67</v>
      </c>
      <c r="C55" s="51">
        <f>VLOOKUP(D55,'Holdings Manager'!$C$3:$O$64,13,FALSE)</f>
        <v>43</v>
      </c>
      <c r="D55" s="56">
        <v>2544346</v>
      </c>
      <c r="E55" s="52">
        <v>539439109</v>
      </c>
      <c r="F55" s="53">
        <f>VLOOKUP(D55,'Holdings Manager'!$C$3:$E$64,3,FALSE)</f>
        <v>309000</v>
      </c>
      <c r="G55" s="53">
        <f>VLOOKUP(D55,Sheet1!$C$1:$E$56,3,FALSE)</f>
        <v>309000</v>
      </c>
      <c r="H55" s="45">
        <f t="shared" si="1"/>
        <v>0</v>
      </c>
      <c r="I55" s="53">
        <f>VLOOKUP(D55,'Holdings Manager'!$C$3:$J$64,8,FALSE)</f>
        <v>2.9</v>
      </c>
      <c r="J55" s="53">
        <f>VLOOKUP(D55,Sheet1!$C$1:$J$56,8,FALSE)</f>
        <v>2.9</v>
      </c>
      <c r="K55" s="46">
        <f t="shared" si="2"/>
        <v>0</v>
      </c>
      <c r="L55" s="53">
        <f>VLOOKUP(D55,'Holdings Manager'!$C$3:$H$64,6,FALSE)</f>
        <v>896100</v>
      </c>
      <c r="M55" s="53">
        <f>VLOOKUP(D55,Sheet1!$C$1:$H$56,6,FALSE)</f>
        <v>896100</v>
      </c>
      <c r="N55" s="46">
        <f t="shared" si="3"/>
        <v>0</v>
      </c>
      <c r="O55" s="53">
        <f>IFERROR(VLOOKUP(D55,'Accruals Manager'!$B$2:$C$33,2,FALSE),0)</f>
        <v>0</v>
      </c>
      <c r="P55" s="53">
        <v>0</v>
      </c>
      <c r="Q55" s="45">
        <f t="shared" si="0"/>
        <v>0</v>
      </c>
      <c r="R55" s="47"/>
      <c r="S55" s="47"/>
    </row>
    <row r="56" spans="1:19" x14ac:dyDescent="0.2">
      <c r="A56" s="50">
        <v>43769</v>
      </c>
      <c r="B56" s="44" t="s">
        <v>67</v>
      </c>
      <c r="C56" s="51">
        <f>VLOOKUP(D56,'Holdings Manager'!$C$3:$O$64,13,FALSE)</f>
        <v>43</v>
      </c>
      <c r="D56" s="56">
        <v>2430025</v>
      </c>
      <c r="E56" s="52">
        <v>861012102</v>
      </c>
      <c r="F56" s="53">
        <f>VLOOKUP(D56,'Holdings Manager'!$C$3:$E$64,3,FALSE)</f>
        <v>113114</v>
      </c>
      <c r="G56" s="53">
        <f>VLOOKUP(D56,Sheet1!$C$1:$E$56,3,FALSE)</f>
        <v>113114</v>
      </c>
      <c r="H56" s="45">
        <f t="shared" si="1"/>
        <v>0</v>
      </c>
      <c r="I56" s="53">
        <f>VLOOKUP(D56,'Holdings Manager'!$C$3:$J$64,8,FALSE)</f>
        <v>22.68</v>
      </c>
      <c r="J56" s="53">
        <f>VLOOKUP(D56,Sheet1!$C$1:$J$56,8,FALSE)</f>
        <v>22.68</v>
      </c>
      <c r="K56" s="46">
        <f t="shared" si="2"/>
        <v>0</v>
      </c>
      <c r="L56" s="53">
        <f>VLOOKUP(D56,'Holdings Manager'!$C$3:$H$64,6,FALSE)</f>
        <v>2565425.52</v>
      </c>
      <c r="M56" s="53">
        <f>VLOOKUP(D56,Sheet1!$C$1:$H$56,6,FALSE)</f>
        <v>2565425.52</v>
      </c>
      <c r="N56" s="46">
        <f t="shared" si="3"/>
        <v>0</v>
      </c>
      <c r="O56" s="53">
        <f>IFERROR(VLOOKUP(D56,'Accruals Manager'!$B$2:$C$33,2,FALSE),0)</f>
        <v>0</v>
      </c>
      <c r="P56" s="53">
        <v>0</v>
      </c>
      <c r="Q56" s="45">
        <f t="shared" si="0"/>
        <v>0</v>
      </c>
      <c r="R56" s="47"/>
      <c r="S56" s="47"/>
    </row>
    <row r="57" spans="1:19" x14ac:dyDescent="0.2">
      <c r="A57" s="50">
        <v>43769</v>
      </c>
      <c r="B57" s="44" t="s">
        <v>67</v>
      </c>
      <c r="C57" s="51">
        <f>VLOOKUP(D57,'Holdings Manager'!$C$3:$O$64,13,FALSE)</f>
        <v>43</v>
      </c>
      <c r="D57" s="56">
        <v>2402444</v>
      </c>
      <c r="E57" s="52">
        <v>686330101</v>
      </c>
      <c r="F57" s="53">
        <f>VLOOKUP(D57,'Holdings Manager'!$C$3:$E$64,3,FALSE)</f>
        <v>30366</v>
      </c>
      <c r="G57" s="53">
        <f>VLOOKUP(D57,Sheet1!$C$1:$E$56,3,FALSE)</f>
        <v>30366</v>
      </c>
      <c r="H57" s="45">
        <f t="shared" si="1"/>
        <v>0</v>
      </c>
      <c r="I57" s="53">
        <f>VLOOKUP(D57,'Holdings Manager'!$C$3:$J$64,8,FALSE)</f>
        <v>78.45</v>
      </c>
      <c r="J57" s="53">
        <f>VLOOKUP(D57,Sheet1!$C$1:$J$56,8,FALSE)</f>
        <v>78.45</v>
      </c>
      <c r="K57" s="46">
        <f t="shared" si="2"/>
        <v>0</v>
      </c>
      <c r="L57" s="53">
        <f>VLOOKUP(D57,'Holdings Manager'!$C$3:$H$64,6,FALSE)</f>
        <v>2382212.7000000002</v>
      </c>
      <c r="M57" s="53">
        <f>VLOOKUP(D57,Sheet1!$C$1:$H$56,6,FALSE)</f>
        <v>2382212.7000000002</v>
      </c>
      <c r="N57" s="46">
        <f t="shared" si="3"/>
        <v>0</v>
      </c>
      <c r="O57" s="53">
        <f>IFERROR(VLOOKUP(D57,'Accruals Manager'!$B$2:$C$33,2,FALSE),0)</f>
        <v>0</v>
      </c>
      <c r="P57" s="53">
        <v>0</v>
      </c>
      <c r="Q57" s="45">
        <f t="shared" si="0"/>
        <v>0</v>
      </c>
      <c r="R57" s="47"/>
      <c r="S57" s="47"/>
    </row>
    <row r="58" spans="1:19" x14ac:dyDescent="0.2">
      <c r="A58" s="50">
        <v>43769</v>
      </c>
      <c r="B58" s="44" t="s">
        <v>67</v>
      </c>
      <c r="C58" s="51">
        <f>VLOOKUP(D58,'Holdings Manager'!$C$3:$O$64,13,FALSE)</f>
        <v>41</v>
      </c>
      <c r="D58" s="56">
        <v>2311614</v>
      </c>
      <c r="E58" s="52" t="s">
        <v>301</v>
      </c>
      <c r="F58" s="53">
        <f>VLOOKUP(D58,'Holdings Manager'!$C$3:$E$64,3,FALSE)</f>
        <v>17686</v>
      </c>
      <c r="G58" s="53">
        <f>VLOOKUP(D58,Sheet1!$C$1:$E$56,3,FALSE)</f>
        <v>17686</v>
      </c>
      <c r="H58" s="45">
        <f t="shared" si="1"/>
        <v>0</v>
      </c>
      <c r="I58" s="53">
        <f>VLOOKUP(D58,'Holdings Manager'!$C$3:$J$64,8,FALSE)</f>
        <v>163.91</v>
      </c>
      <c r="J58" s="53">
        <f>VLOOKUP(D58,Sheet1!$C$1:$J$56,8,FALSE)</f>
        <v>163.91</v>
      </c>
      <c r="K58" s="46">
        <f t="shared" si="2"/>
        <v>0</v>
      </c>
      <c r="L58" s="53">
        <f>VLOOKUP(D58,'Holdings Manager'!$C$3:$H$64,6,FALSE)</f>
        <v>2898912.26</v>
      </c>
      <c r="M58" s="53">
        <f>VLOOKUP(D58,Sheet1!$C$1:$H$56,6,FALSE)</f>
        <v>2898912.26</v>
      </c>
      <c r="N58" s="46">
        <f t="shared" si="3"/>
        <v>0</v>
      </c>
      <c r="O58" s="53">
        <f>IFERROR(VLOOKUP(D58,'Accruals Manager'!$B$2:$C$33,2,FALSE),0)</f>
        <v>0</v>
      </c>
      <c r="P58" s="53">
        <v>0</v>
      </c>
      <c r="Q58" s="45">
        <f t="shared" si="0"/>
        <v>0</v>
      </c>
      <c r="R58" s="47"/>
      <c r="S58" s="47"/>
    </row>
    <row r="59" spans="1:19" x14ac:dyDescent="0.2">
      <c r="A59" s="50">
        <v>43769</v>
      </c>
      <c r="B59" s="44" t="s">
        <v>67</v>
      </c>
      <c r="C59" s="51">
        <f>VLOOKUP(D59,'Holdings Manager'!$C$3:$O$64,13,FALSE)</f>
        <v>41</v>
      </c>
      <c r="D59" s="56">
        <v>2260824</v>
      </c>
      <c r="E59" s="52">
        <v>683715957</v>
      </c>
      <c r="F59" s="53">
        <f>VLOOKUP(D59,'Holdings Manager'!$C$3:$E$64,3,FALSE)</f>
        <v>10175</v>
      </c>
      <c r="G59" s="53">
        <f>VLOOKUP(D59,Sheet1!$C$1:$E$56,3,FALSE)</f>
        <v>10175</v>
      </c>
      <c r="H59" s="45">
        <f t="shared" si="1"/>
        <v>0</v>
      </c>
      <c r="I59" s="53">
        <f>VLOOKUP(D59,'Holdings Manager'!$C$3:$J$64,8,FALSE)</f>
        <v>53.22</v>
      </c>
      <c r="J59" s="53">
        <f>VLOOKUP(D59,Sheet1!$C$1:$J$56,8,FALSE)</f>
        <v>53.22</v>
      </c>
      <c r="K59" s="46">
        <f t="shared" si="2"/>
        <v>0</v>
      </c>
      <c r="L59" s="53">
        <f>VLOOKUP(D59,'Holdings Manager'!$C$3:$H$64,6,FALSE)</f>
        <v>412000.99</v>
      </c>
      <c r="M59" s="53">
        <f>VLOOKUP(D59,Sheet1!$C$1:$H$56,6,FALSE)</f>
        <v>411515.69</v>
      </c>
      <c r="N59" s="46">
        <f t="shared" si="3"/>
        <v>485.29999999998836</v>
      </c>
      <c r="O59" s="53">
        <f>IFERROR(VLOOKUP(D59,'Accruals Manager'!$B$2:$C$33,2,FALSE),0)</f>
        <v>0</v>
      </c>
      <c r="P59" s="53">
        <v>0</v>
      </c>
      <c r="Q59" s="45">
        <f t="shared" si="0"/>
        <v>0</v>
      </c>
      <c r="R59" s="47"/>
      <c r="S59" s="47"/>
    </row>
    <row r="60" spans="1:19" x14ac:dyDescent="0.2">
      <c r="A60" s="50">
        <v>43769</v>
      </c>
      <c r="B60" s="44" t="s">
        <v>67</v>
      </c>
      <c r="C60" s="51">
        <f>VLOOKUP(D60,'Holdings Manager'!$C$3:$O$64,13,FALSE)</f>
        <v>41</v>
      </c>
      <c r="D60" s="56">
        <v>2181334</v>
      </c>
      <c r="E60" s="52" t="s">
        <v>303</v>
      </c>
      <c r="F60" s="53">
        <f>VLOOKUP(D60,'Holdings Manager'!$C$3:$E$64,3,FALSE)</f>
        <v>17792</v>
      </c>
      <c r="G60" s="53">
        <f>VLOOKUP(D60,Sheet1!$C$1:$E$56,3,FALSE)</f>
        <v>17792</v>
      </c>
      <c r="H60" s="45">
        <f t="shared" si="1"/>
        <v>0</v>
      </c>
      <c r="I60" s="53">
        <f>VLOOKUP(D60,'Holdings Manager'!$C$3:$J$64,8,FALSE)</f>
        <v>112.41</v>
      </c>
      <c r="J60" s="53">
        <f>VLOOKUP(D60,Sheet1!$C$1:$J$56,8,FALSE)</f>
        <v>112.41</v>
      </c>
      <c r="K60" s="46">
        <f t="shared" si="2"/>
        <v>0</v>
      </c>
      <c r="L60" s="53">
        <f>VLOOKUP(D60,'Holdings Manager'!$C$3:$H$64,6,FALSE)</f>
        <v>1999998.72</v>
      </c>
      <c r="M60" s="53">
        <f>VLOOKUP(D60,Sheet1!$C$1:$H$56,6,FALSE)</f>
        <v>1999998.72</v>
      </c>
      <c r="N60" s="46">
        <f t="shared" si="3"/>
        <v>0</v>
      </c>
      <c r="O60" s="53">
        <f>IFERROR(VLOOKUP(D60,'Accruals Manager'!$B$2:$C$33,2,FALSE),0)</f>
        <v>0</v>
      </c>
      <c r="P60" s="53">
        <v>0</v>
      </c>
      <c r="Q60" s="45">
        <f t="shared" si="0"/>
        <v>0</v>
      </c>
      <c r="R60" s="47"/>
      <c r="S60" s="47"/>
    </row>
    <row r="61" spans="1:19" x14ac:dyDescent="0.2">
      <c r="A61" s="50">
        <v>43769</v>
      </c>
      <c r="B61" s="44" t="s">
        <v>67</v>
      </c>
      <c r="C61" s="51">
        <f>VLOOKUP(D61,'Holdings Manager'!$C$3:$O$64,13,FALSE)</f>
        <v>41</v>
      </c>
      <c r="D61" s="56">
        <v>2125097</v>
      </c>
      <c r="E61" s="52">
        <v>124765108</v>
      </c>
      <c r="F61" s="53">
        <f>VLOOKUP(D61,'Holdings Manager'!$C$3:$E$64,3,FALSE)</f>
        <v>82104</v>
      </c>
      <c r="G61" s="53">
        <f>VLOOKUP(D61,Sheet1!$C$1:$E$56,3,FALSE)</f>
        <v>82104</v>
      </c>
      <c r="H61" s="45">
        <f t="shared" si="1"/>
        <v>0</v>
      </c>
      <c r="I61" s="53">
        <f>VLOOKUP(D61,'Holdings Manager'!$C$3:$J$64,8,FALSE)</f>
        <v>25.09</v>
      </c>
      <c r="J61" s="53">
        <f>VLOOKUP(D61,Sheet1!$C$1:$J$56,8,FALSE)</f>
        <v>25.09</v>
      </c>
      <c r="K61" s="46">
        <f t="shared" si="2"/>
        <v>0</v>
      </c>
      <c r="L61" s="53">
        <f>VLOOKUP(D61,'Holdings Manager'!$C$3:$H$64,6,FALSE)</f>
        <v>2059989.36</v>
      </c>
      <c r="M61" s="53">
        <f>VLOOKUP(D61,Sheet1!$C$1:$H$56,6,FALSE)</f>
        <v>2059989.36</v>
      </c>
      <c r="N61" s="46">
        <f t="shared" si="3"/>
        <v>0</v>
      </c>
      <c r="O61" s="53">
        <f>IFERROR(VLOOKUP(D61,'Accruals Manager'!$B$2:$C$33,2,FALSE),0)</f>
        <v>0</v>
      </c>
      <c r="P61" s="53">
        <v>0</v>
      </c>
      <c r="Q61" s="45">
        <f t="shared" si="0"/>
        <v>0</v>
      </c>
      <c r="S61" s="47"/>
    </row>
    <row r="62" spans="1:19" x14ac:dyDescent="0.2">
      <c r="A62" s="50">
        <v>43769</v>
      </c>
      <c r="B62" s="44" t="s">
        <v>67</v>
      </c>
      <c r="C62" s="51">
        <f>VLOOKUP(D62,'Holdings Manager'!$C$3:$O$64,13,FALSE)</f>
        <v>41</v>
      </c>
      <c r="D62" s="56">
        <v>2124533</v>
      </c>
      <c r="E62" s="52">
        <v>878742204</v>
      </c>
      <c r="F62" s="53">
        <f>VLOOKUP(D62,'Holdings Manager'!$C$3:$E$64,3,FALSE)</f>
        <v>35702</v>
      </c>
      <c r="G62" s="53">
        <f>VLOOKUP(D62,Sheet1!$C$1:$E$56,3,FALSE)</f>
        <v>35702</v>
      </c>
      <c r="H62" s="45">
        <f t="shared" si="1"/>
        <v>0</v>
      </c>
      <c r="I62" s="53">
        <f>VLOOKUP(D62,'Holdings Manager'!$C$3:$J$64,8,FALSE)</f>
        <v>15.83</v>
      </c>
      <c r="J62" s="53">
        <f>VLOOKUP(D62,Sheet1!$C$1:$J$56,8,FALSE)</f>
        <v>15.83</v>
      </c>
      <c r="K62" s="46">
        <f t="shared" si="2"/>
        <v>0</v>
      </c>
      <c r="L62" s="53">
        <f>VLOOKUP(D62,'Holdings Manager'!$C$3:$H$64,6,FALSE)</f>
        <v>565162.66</v>
      </c>
      <c r="M62" s="53">
        <f>VLOOKUP(D62,Sheet1!$C$1:$H$56,6,FALSE)</f>
        <v>565162.66</v>
      </c>
      <c r="N62" s="46">
        <f t="shared" si="3"/>
        <v>0</v>
      </c>
      <c r="O62" s="53">
        <f>IFERROR(VLOOKUP(D62,'Accruals Manager'!$B$2:$C$33,2,FALSE),0)</f>
        <v>0</v>
      </c>
      <c r="P62" s="53">
        <v>0</v>
      </c>
      <c r="Q62" s="45">
        <f t="shared" si="0"/>
        <v>0</v>
      </c>
      <c r="R62" s="47"/>
      <c r="S62" s="47"/>
    </row>
    <row r="63" spans="1:19" x14ac:dyDescent="0.2">
      <c r="A63" s="50">
        <v>43769</v>
      </c>
      <c r="B63" s="44" t="s">
        <v>67</v>
      </c>
      <c r="C63" s="51">
        <f>VLOOKUP(D63,'Holdings Manager'!$C$3:$O$64,13,FALSE)</f>
        <v>43</v>
      </c>
      <c r="D63" s="56">
        <v>2031730</v>
      </c>
      <c r="E63" s="52">
        <v>294821608</v>
      </c>
      <c r="F63" s="53">
        <f>VLOOKUP(D63,'Holdings Manager'!$C$3:$E$64,3,FALSE)</f>
        <v>215693</v>
      </c>
      <c r="G63" s="53">
        <f>VLOOKUP(D63,Sheet1!$C$1:$E$56,3,FALSE)</f>
        <v>215693</v>
      </c>
      <c r="H63" s="45">
        <f t="shared" si="1"/>
        <v>0</v>
      </c>
      <c r="I63" s="53">
        <f>VLOOKUP(D63,'Holdings Manager'!$C$3:$J$64,8,FALSE)</f>
        <v>8.7200000000000006</v>
      </c>
      <c r="J63" s="53">
        <f>VLOOKUP(D63,Sheet1!$C$1:$J$56,8,FALSE)</f>
        <v>8.7200000000000006</v>
      </c>
      <c r="K63" s="46">
        <f t="shared" si="2"/>
        <v>0</v>
      </c>
      <c r="L63" s="53">
        <f>VLOOKUP(D63,'Holdings Manager'!$C$3:$H$64,6,FALSE)</f>
        <v>1880842.96</v>
      </c>
      <c r="M63" s="53">
        <f>VLOOKUP(D63,Sheet1!$C$1:$H$56,6,FALSE)</f>
        <v>1880842.96</v>
      </c>
      <c r="N63" s="46">
        <f t="shared" si="3"/>
        <v>0</v>
      </c>
      <c r="O63" s="53">
        <f>IFERROR(VLOOKUP(D63,'Accruals Manager'!$B$2:$C$33,2,FALSE),0)</f>
        <v>0</v>
      </c>
      <c r="P63" s="53">
        <v>0</v>
      </c>
      <c r="Q63" s="45">
        <f t="shared" si="0"/>
        <v>0</v>
      </c>
      <c r="R63" s="47"/>
      <c r="S63" s="47"/>
    </row>
    <row r="64" spans="1:19" x14ac:dyDescent="0.2">
      <c r="A64" s="50">
        <v>43769</v>
      </c>
      <c r="B64" s="44" t="s">
        <v>67</v>
      </c>
      <c r="C64" s="51">
        <f>VLOOKUP(D64,'Holdings Manager'!$C$3:$O$64,13,FALSE)</f>
        <v>41</v>
      </c>
      <c r="D64" s="67" t="s">
        <v>363</v>
      </c>
      <c r="E64" s="52">
        <v>67760009</v>
      </c>
      <c r="F64" s="53">
        <f>VLOOKUP(D64,'Holdings Manager'!$C$3:$E$64,3,FALSE)</f>
        <v>128324</v>
      </c>
      <c r="G64" s="53">
        <f>VLOOKUP(D64,Sheet1!$C$1:$E$56,3,FALSE)</f>
        <v>128324</v>
      </c>
      <c r="H64" s="45">
        <f t="shared" si="1"/>
        <v>0</v>
      </c>
      <c r="I64" s="53">
        <f>VLOOKUP(D64,'Holdings Manager'!$C$3:$J$64,8,FALSE)</f>
        <v>6.8220000000000001</v>
      </c>
      <c r="J64" s="53">
        <f>VLOOKUP(D64,Sheet1!$C$1:$J$56,8,FALSE)</f>
        <v>6.82</v>
      </c>
      <c r="K64" s="46">
        <f t="shared" si="2"/>
        <v>1.9999999999997797E-3</v>
      </c>
      <c r="L64" s="52">
        <f>VLOOKUP(D64,'Holdings Manager'!$C$3:$H$64,6,FALSE)</f>
        <v>1132800.98</v>
      </c>
      <c r="M64" s="52">
        <f>VLOOKUP(D64,Sheet1!$C$1:$H$56,6,FALSE)</f>
        <v>1132801.67</v>
      </c>
      <c r="N64" s="46">
        <f t="shared" si="3"/>
        <v>-0.68999999994412065</v>
      </c>
      <c r="O64" s="53">
        <f>IFERROR(VLOOKUP(D64,'Accruals Manager'!$B$2:$C$33,2,FALSE),0)</f>
        <v>0</v>
      </c>
      <c r="P64" s="53">
        <v>0</v>
      </c>
      <c r="Q64" s="45">
        <f t="shared" si="0"/>
        <v>0</v>
      </c>
      <c r="R64" s="47"/>
      <c r="S64" s="47"/>
    </row>
    <row r="65" spans="1:19" x14ac:dyDescent="0.2">
      <c r="A65" s="50">
        <v>43769</v>
      </c>
      <c r="B65" s="44" t="s">
        <v>67</v>
      </c>
      <c r="C65" s="52" t="s">
        <v>108</v>
      </c>
      <c r="D65" s="56" t="s">
        <v>309</v>
      </c>
      <c r="E65" s="52" t="s">
        <v>309</v>
      </c>
      <c r="F65" s="53"/>
      <c r="G65" s="53"/>
      <c r="H65" s="45">
        <f t="shared" si="1"/>
        <v>0</v>
      </c>
      <c r="I65" s="53">
        <v>100</v>
      </c>
      <c r="J65" s="53">
        <v>100</v>
      </c>
      <c r="K65" s="46">
        <f t="shared" si="2"/>
        <v>0</v>
      </c>
      <c r="L65" s="52">
        <v>2206689.7200000002</v>
      </c>
      <c r="M65" s="52">
        <v>2189190.17</v>
      </c>
      <c r="N65" s="46">
        <f t="shared" si="3"/>
        <v>17499.550000000279</v>
      </c>
      <c r="O65" s="53">
        <f>IFERROR(VLOOKUP(D65,'Accruals Manager'!$B$2:$C$33,2,FALSE),0)</f>
        <v>3771.25</v>
      </c>
      <c r="P65" s="53">
        <v>3771.25</v>
      </c>
      <c r="Q65" s="45">
        <f t="shared" si="0"/>
        <v>0</v>
      </c>
      <c r="R65" s="47"/>
      <c r="S65" s="47"/>
    </row>
    <row r="66" spans="1:19" x14ac:dyDescent="0.2">
      <c r="A66" s="50">
        <v>43769</v>
      </c>
      <c r="B66" s="44" t="s">
        <v>67</v>
      </c>
      <c r="C66" s="52" t="s">
        <v>107</v>
      </c>
      <c r="D66" s="56" t="s">
        <v>222</v>
      </c>
      <c r="E66" s="52" t="s">
        <v>222</v>
      </c>
      <c r="F66" s="53"/>
      <c r="G66" s="53"/>
      <c r="H66" s="45">
        <f t="shared" si="1"/>
        <v>0</v>
      </c>
      <c r="I66" s="53">
        <v>1</v>
      </c>
      <c r="J66" s="53">
        <v>1</v>
      </c>
      <c r="K66" s="46">
        <f t="shared" si="2"/>
        <v>0</v>
      </c>
      <c r="L66" s="52">
        <v>7.55</v>
      </c>
      <c r="M66" s="52">
        <v>10.96</v>
      </c>
      <c r="N66" s="46">
        <f t="shared" si="3"/>
        <v>-3.410000000000001</v>
      </c>
      <c r="O66" s="53">
        <f>IFERROR(VLOOKUP(D66,'Accruals Manager'!$B$2:$C$33,2,FALSE),0)</f>
        <v>0</v>
      </c>
      <c r="P66" s="53">
        <v>0</v>
      </c>
      <c r="Q66" s="45">
        <f t="shared" si="0"/>
        <v>0</v>
      </c>
      <c r="R66" s="47"/>
      <c r="S66" s="47"/>
    </row>
    <row r="67" spans="1:19" x14ac:dyDescent="0.2">
      <c r="A67" s="50">
        <v>43769</v>
      </c>
      <c r="B67" s="44" t="s">
        <v>67</v>
      </c>
      <c r="C67" s="52" t="s">
        <v>107</v>
      </c>
      <c r="D67" s="56" t="s">
        <v>256</v>
      </c>
      <c r="E67" s="52" t="s">
        <v>256</v>
      </c>
      <c r="F67" s="53"/>
      <c r="G67" s="53"/>
      <c r="H67" s="45">
        <f t="shared" si="1"/>
        <v>0</v>
      </c>
      <c r="I67" s="53">
        <v>1</v>
      </c>
      <c r="J67" s="53">
        <v>1</v>
      </c>
      <c r="K67" s="46">
        <f t="shared" si="2"/>
        <v>0</v>
      </c>
      <c r="L67" s="52">
        <v>19.940000000000001</v>
      </c>
      <c r="M67" s="52">
        <v>15.41</v>
      </c>
      <c r="N67" s="46">
        <f t="shared" si="3"/>
        <v>4.5300000000000011</v>
      </c>
      <c r="O67" s="53">
        <f>IFERROR(VLOOKUP(D67,'Accruals Manager'!$B$2:$C$33,2,FALSE),0)</f>
        <v>0</v>
      </c>
      <c r="P67" s="53">
        <v>0</v>
      </c>
      <c r="Q67" s="45">
        <f t="shared" si="0"/>
        <v>0</v>
      </c>
      <c r="R67" s="47"/>
      <c r="S67" s="47"/>
    </row>
    <row r="68" spans="1:19" x14ac:dyDescent="0.2">
      <c r="A68" s="50">
        <v>43769</v>
      </c>
      <c r="B68" s="44" t="s">
        <v>67</v>
      </c>
      <c r="C68" s="52" t="s">
        <v>107</v>
      </c>
      <c r="D68" s="56" t="s">
        <v>292</v>
      </c>
      <c r="E68" s="52" t="s">
        <v>292</v>
      </c>
      <c r="F68" s="53"/>
      <c r="G68" s="53"/>
      <c r="H68" s="45">
        <f t="shared" si="1"/>
        <v>0</v>
      </c>
      <c r="I68" s="53">
        <v>1</v>
      </c>
      <c r="J68" s="53">
        <v>1</v>
      </c>
      <c r="K68" s="46">
        <f t="shared" si="2"/>
        <v>0</v>
      </c>
      <c r="L68" s="52">
        <v>263.29000000000002</v>
      </c>
      <c r="M68" s="52">
        <v>10.96</v>
      </c>
      <c r="N68" s="46">
        <f t="shared" si="3"/>
        <v>252.33</v>
      </c>
      <c r="O68" s="53">
        <f>IFERROR(VLOOKUP(D68,'Accruals Manager'!$B$2:$C$33,2,FALSE),0)</f>
        <v>0</v>
      </c>
      <c r="P68" s="53">
        <v>0</v>
      </c>
      <c r="Q68" s="45">
        <f t="shared" si="0"/>
        <v>0</v>
      </c>
      <c r="R68" s="47"/>
      <c r="S68" s="47"/>
    </row>
    <row r="69" spans="1:19" x14ac:dyDescent="0.2">
      <c r="A69" s="50"/>
      <c r="B69" s="44"/>
      <c r="C69" s="52"/>
      <c r="D69" s="56"/>
      <c r="E69" s="52"/>
      <c r="F69" s="53"/>
      <c r="G69" s="53"/>
      <c r="H69" s="45"/>
      <c r="I69" s="53"/>
      <c r="J69" s="53"/>
      <c r="K69" s="46"/>
      <c r="L69" s="52"/>
      <c r="M69" s="52"/>
      <c r="N69" s="46"/>
      <c r="O69" s="53"/>
      <c r="P69" s="53"/>
      <c r="Q69" s="45"/>
      <c r="R69" s="47"/>
      <c r="S69" s="47"/>
    </row>
    <row r="70" spans="1:19" x14ac:dyDescent="0.2">
      <c r="A70" s="50"/>
      <c r="B70" s="44"/>
      <c r="C70" s="52"/>
      <c r="D70" s="56"/>
      <c r="E70" s="52"/>
      <c r="F70" s="53"/>
      <c r="G70" s="53"/>
      <c r="H70" s="45"/>
      <c r="I70" s="53"/>
      <c r="J70" s="53"/>
      <c r="K70" s="46"/>
      <c r="L70" s="52"/>
      <c r="M70" s="52"/>
      <c r="N70" s="46"/>
      <c r="O70" s="53"/>
      <c r="P70" s="53"/>
      <c r="Q70" s="45"/>
      <c r="R70" s="47"/>
      <c r="S70" s="47"/>
    </row>
    <row r="71" spans="1:19" x14ac:dyDescent="0.2">
      <c r="A71" s="50"/>
      <c r="B71" s="44"/>
      <c r="C71" s="52"/>
      <c r="D71" s="56"/>
      <c r="E71" s="52"/>
      <c r="F71" s="53"/>
      <c r="G71" s="53"/>
      <c r="H71" s="45"/>
      <c r="I71" s="53"/>
      <c r="J71" s="53"/>
      <c r="K71" s="46"/>
      <c r="L71" s="52"/>
      <c r="M71" s="52"/>
      <c r="N71" s="46"/>
      <c r="O71" s="53"/>
      <c r="P71" s="53"/>
      <c r="Q71" s="45"/>
      <c r="R71" s="47"/>
      <c r="S71" s="47"/>
    </row>
    <row r="72" spans="1:19" x14ac:dyDescent="0.2">
      <c r="A72" s="50"/>
      <c r="B72" s="50"/>
      <c r="C72" s="50"/>
      <c r="D72" s="61"/>
      <c r="E72" s="50"/>
      <c r="F72" s="50"/>
      <c r="G72" s="50"/>
      <c r="H72" s="50"/>
      <c r="I72" s="50"/>
      <c r="J72" s="50"/>
      <c r="K72" s="46"/>
      <c r="L72" s="52"/>
      <c r="M72" s="54"/>
      <c r="N72" s="46"/>
      <c r="O72" s="53"/>
      <c r="P72" s="53"/>
      <c r="Q72" s="45"/>
      <c r="R72" s="47"/>
      <c r="S72" s="47"/>
    </row>
    <row r="73" spans="1:19" x14ac:dyDescent="0.2">
      <c r="A73" s="50"/>
      <c r="B73" s="50"/>
      <c r="C73" s="50"/>
      <c r="D73" s="61"/>
      <c r="E73" s="50"/>
      <c r="F73" s="50"/>
      <c r="G73" s="50"/>
      <c r="H73" s="50"/>
      <c r="I73" s="50"/>
      <c r="J73" s="50"/>
      <c r="K73" s="46"/>
      <c r="L73" s="52"/>
      <c r="M73" s="54"/>
      <c r="N73" s="46"/>
      <c r="O73" s="53"/>
      <c r="P73" s="53"/>
      <c r="Q73" s="45"/>
      <c r="R73" s="47"/>
      <c r="S73" s="47"/>
    </row>
    <row r="74" spans="1:19" x14ac:dyDescent="0.2">
      <c r="A74" s="50"/>
      <c r="B74" s="50"/>
      <c r="C74" s="50"/>
      <c r="D74" s="61"/>
      <c r="E74" s="50"/>
      <c r="F74" s="50"/>
      <c r="G74" s="50"/>
      <c r="H74" s="50"/>
      <c r="I74" s="50"/>
      <c r="J74" s="50"/>
      <c r="K74" s="46"/>
      <c r="L74" s="52"/>
      <c r="M74" s="54"/>
      <c r="N74" s="46"/>
      <c r="O74" s="53"/>
      <c r="P74" s="53"/>
      <c r="Q74" s="45"/>
      <c r="R74" s="47"/>
      <c r="S74" s="47"/>
    </row>
    <row r="75" spans="1:19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46"/>
      <c r="L75" s="52"/>
      <c r="M75" s="54"/>
      <c r="N75" s="46"/>
      <c r="O75" s="53"/>
      <c r="P75" s="53"/>
      <c r="Q75" s="45"/>
      <c r="R75" s="47"/>
      <c r="S75" s="47"/>
    </row>
    <row r="76" spans="1:19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46"/>
      <c r="L76" s="52"/>
      <c r="M76" s="54"/>
      <c r="N76" s="46"/>
      <c r="O76" s="53"/>
      <c r="P76" s="53"/>
      <c r="Q76" s="45"/>
      <c r="R76" s="47"/>
      <c r="S76" s="47"/>
    </row>
    <row r="77" spans="1:19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46"/>
      <c r="L77" s="52"/>
      <c r="M77" s="54"/>
      <c r="N77" s="46"/>
      <c r="O77" s="53"/>
      <c r="P77" s="53"/>
      <c r="Q77" s="45"/>
      <c r="R77" s="47"/>
      <c r="S77" s="47"/>
    </row>
    <row r="78" spans="1:19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46"/>
      <c r="L78" s="52"/>
      <c r="M78" s="54"/>
      <c r="N78" s="46"/>
      <c r="O78" s="53"/>
      <c r="P78" s="53"/>
      <c r="Q78" s="45"/>
      <c r="R78" s="47"/>
      <c r="S78" s="47"/>
    </row>
    <row r="79" spans="1:19" ht="15" x14ac:dyDescent="0.25">
      <c r="G79" s="55"/>
      <c r="H79" s="55"/>
      <c r="I79" s="55"/>
      <c r="J79" s="55"/>
      <c r="K79" s="55"/>
      <c r="L79" s="2"/>
      <c r="M79" s="2"/>
      <c r="N79" s="2"/>
      <c r="R79" s="2"/>
      <c r="S79" s="2"/>
    </row>
    <row r="80" spans="1:19" ht="15" x14ac:dyDescent="0.25">
      <c r="G80" s="42"/>
      <c r="H80" s="42"/>
      <c r="I80" s="42"/>
      <c r="J80" s="42"/>
      <c r="K80" s="42"/>
      <c r="L80" s="2"/>
      <c r="M80" s="2"/>
      <c r="N80" s="2"/>
      <c r="R80" s="2"/>
      <c r="S80" s="2"/>
    </row>
    <row r="81" spans="4:19" ht="15" x14ac:dyDescent="0.25">
      <c r="F81" s="64"/>
      <c r="G81" s="64"/>
      <c r="J81" s="5"/>
      <c r="K81" s="5"/>
      <c r="L81" s="2"/>
      <c r="M81" s="2"/>
      <c r="N81" s="2"/>
      <c r="R81" s="2"/>
      <c r="S81" s="2"/>
    </row>
    <row r="82" spans="4:19" ht="15" x14ac:dyDescent="0.25">
      <c r="E82"/>
      <c r="F82" s="64"/>
      <c r="G82" s="64"/>
      <c r="H82"/>
      <c r="I82"/>
      <c r="J82" s="5"/>
      <c r="K82" s="5"/>
      <c r="L82" s="2"/>
      <c r="M82" s="2"/>
      <c r="N82" s="2"/>
      <c r="R82" s="2"/>
      <c r="S82" s="2"/>
    </row>
    <row r="83" spans="4:19" ht="15" x14ac:dyDescent="0.25">
      <c r="E83"/>
      <c r="F83" s="64"/>
      <c r="G83" s="64"/>
      <c r="H83"/>
      <c r="I83"/>
      <c r="J83"/>
      <c r="K83" s="5"/>
      <c r="L83" s="2"/>
      <c r="M83" s="2"/>
      <c r="N83" s="2"/>
      <c r="R83" s="2"/>
      <c r="S83" s="2"/>
    </row>
    <row r="84" spans="4:19" ht="15" x14ac:dyDescent="0.25">
      <c r="D84"/>
      <c r="E84"/>
      <c r="F84" s="64"/>
      <c r="G84" s="62"/>
      <c r="H84" s="62"/>
      <c r="I84"/>
      <c r="J84"/>
      <c r="K84" s="5"/>
      <c r="L84" s="2"/>
      <c r="M84" s="2"/>
      <c r="N84" s="2"/>
      <c r="R84" s="2"/>
      <c r="S84" s="2"/>
    </row>
    <row r="85" spans="4:19" ht="15" x14ac:dyDescent="0.25">
      <c r="D85"/>
      <c r="E85"/>
      <c r="F85"/>
      <c r="G85"/>
      <c r="H85" s="62"/>
      <c r="I85"/>
      <c r="J85"/>
      <c r="K85" s="5"/>
      <c r="L85" s="2"/>
      <c r="M85" s="2"/>
      <c r="N85" s="2"/>
      <c r="R85" s="2"/>
      <c r="S85" s="2"/>
    </row>
    <row r="86" spans="4:19" ht="15" x14ac:dyDescent="0.25">
      <c r="D86"/>
      <c r="E86"/>
      <c r="F86"/>
      <c r="G86"/>
      <c r="H86" s="62"/>
      <c r="I86"/>
      <c r="J86"/>
      <c r="K86" s="5"/>
      <c r="L86" s="2"/>
      <c r="M86" s="2"/>
      <c r="N86" s="2"/>
      <c r="R86" s="2"/>
      <c r="S86" s="2"/>
    </row>
    <row r="87" spans="4:19" ht="15" x14ac:dyDescent="0.25">
      <c r="D87"/>
      <c r="E87"/>
      <c r="F87"/>
      <c r="G87"/>
      <c r="H87" s="62"/>
      <c r="I87"/>
      <c r="J87"/>
    </row>
    <row r="88" spans="4:19" x14ac:dyDescent="0.2">
      <c r="D88"/>
      <c r="E88"/>
      <c r="F88"/>
      <c r="G88"/>
      <c r="I88"/>
      <c r="J88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2" type="noConversion"/>
  <conditionalFormatting sqref="I83:I87">
    <cfRule type="duplicateValues" dxfId="7" priority="7"/>
  </conditionalFormatting>
  <conditionalFormatting sqref="D84:D88">
    <cfRule type="duplicateValues" dxfId="6" priority="3"/>
  </conditionalFormatting>
  <conditionalFormatting sqref="E65:E68">
    <cfRule type="duplicateValues" dxfId="5" priority="2"/>
  </conditionalFormatting>
  <conditionalFormatting sqref="D65:D68">
    <cfRule type="duplicateValues" dxfId="4" priority="1"/>
  </conditionalFormatting>
  <conditionalFormatting sqref="E13:E68">
    <cfRule type="duplicateValues" dxfId="3" priority="8"/>
  </conditionalFormatting>
  <conditionalFormatting sqref="D13:D68">
    <cfRule type="duplicateValues" dxfId="2" priority="9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A19" workbookViewId="0">
      <selection activeCell="J54" sqref="J54:J57"/>
    </sheetView>
  </sheetViews>
  <sheetFormatPr defaultRowHeight="12.75" x14ac:dyDescent="0.2"/>
  <cols>
    <col min="1" max="1" width="21.855468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209</v>
      </c>
      <c r="C2" t="s">
        <v>210</v>
      </c>
      <c r="D2" t="s">
        <v>211</v>
      </c>
      <c r="E2">
        <v>58027</v>
      </c>
      <c r="F2">
        <v>2079818.68</v>
      </c>
      <c r="G2">
        <v>36.729999999999997</v>
      </c>
      <c r="H2">
        <v>2131331.71</v>
      </c>
      <c r="I2" t="s">
        <v>212</v>
      </c>
      <c r="J2">
        <v>36.729999999999997</v>
      </c>
      <c r="K2">
        <v>2131331.71</v>
      </c>
      <c r="L2">
        <v>2079818.68</v>
      </c>
      <c r="M2" t="s">
        <v>212</v>
      </c>
      <c r="N2" s="41">
        <v>43769</v>
      </c>
      <c r="O2">
        <v>43</v>
      </c>
    </row>
    <row r="3" spans="1:15" x14ac:dyDescent="0.2">
      <c r="A3" t="s">
        <v>67</v>
      </c>
      <c r="B3" t="s">
        <v>213</v>
      </c>
      <c r="C3" t="s">
        <v>214</v>
      </c>
      <c r="D3" t="s">
        <v>215</v>
      </c>
      <c r="E3">
        <v>18335</v>
      </c>
      <c r="F3">
        <v>2047836.15</v>
      </c>
      <c r="G3">
        <v>160.12</v>
      </c>
      <c r="H3">
        <v>2935800.2</v>
      </c>
      <c r="I3" t="s">
        <v>212</v>
      </c>
      <c r="J3">
        <v>160.12</v>
      </c>
      <c r="K3">
        <v>2935800.2</v>
      </c>
      <c r="L3">
        <v>2047836.15</v>
      </c>
      <c r="M3" t="s">
        <v>212</v>
      </c>
      <c r="N3" s="41">
        <v>43769</v>
      </c>
      <c r="O3">
        <v>41</v>
      </c>
    </row>
    <row r="4" spans="1:15" x14ac:dyDescent="0.2">
      <c r="A4" t="s">
        <v>67</v>
      </c>
      <c r="B4" t="s">
        <v>216</v>
      </c>
      <c r="C4" t="s">
        <v>217</v>
      </c>
      <c r="D4" t="s">
        <v>218</v>
      </c>
      <c r="E4">
        <v>9312</v>
      </c>
      <c r="F4">
        <v>1480535.28</v>
      </c>
      <c r="G4">
        <v>313.57</v>
      </c>
      <c r="H4">
        <v>2919963.84</v>
      </c>
      <c r="I4" t="s">
        <v>212</v>
      </c>
      <c r="J4">
        <v>313.57</v>
      </c>
      <c r="K4">
        <v>2919963.84</v>
      </c>
      <c r="L4">
        <v>1480535.28</v>
      </c>
      <c r="M4" t="s">
        <v>212</v>
      </c>
      <c r="N4" s="41">
        <v>43769</v>
      </c>
      <c r="O4">
        <v>41</v>
      </c>
    </row>
    <row r="5" spans="1:15" x14ac:dyDescent="0.2">
      <c r="A5" t="s">
        <v>67</v>
      </c>
      <c r="B5" t="s">
        <v>219</v>
      </c>
      <c r="C5" t="s">
        <v>220</v>
      </c>
      <c r="D5" t="s">
        <v>221</v>
      </c>
      <c r="E5">
        <v>514932</v>
      </c>
      <c r="F5">
        <v>1234996.1200000001</v>
      </c>
      <c r="G5">
        <v>1.756823</v>
      </c>
      <c r="H5">
        <v>904644.21</v>
      </c>
      <c r="I5" t="s">
        <v>212</v>
      </c>
      <c r="J5">
        <v>2.5499999999999998</v>
      </c>
      <c r="K5">
        <v>1313076.6000000001</v>
      </c>
      <c r="L5">
        <v>1730171.52</v>
      </c>
      <c r="M5" t="s">
        <v>222</v>
      </c>
      <c r="N5" s="41">
        <v>43769</v>
      </c>
      <c r="O5">
        <v>41</v>
      </c>
    </row>
    <row r="6" spans="1:15" x14ac:dyDescent="0.2">
      <c r="A6" t="s">
        <v>67</v>
      </c>
      <c r="B6" t="s">
        <v>223</v>
      </c>
      <c r="C6" t="s">
        <v>224</v>
      </c>
      <c r="D6" t="s">
        <v>225</v>
      </c>
      <c r="E6">
        <v>40220</v>
      </c>
      <c r="F6">
        <v>1252450.8</v>
      </c>
      <c r="G6">
        <v>50.04</v>
      </c>
      <c r="H6">
        <v>2012608.8</v>
      </c>
      <c r="I6" t="s">
        <v>212</v>
      </c>
      <c r="J6">
        <v>50.04</v>
      </c>
      <c r="K6">
        <v>2012608.8</v>
      </c>
      <c r="L6">
        <v>1252450.8</v>
      </c>
      <c r="M6" t="s">
        <v>212</v>
      </c>
      <c r="N6" s="41">
        <v>43769</v>
      </c>
      <c r="O6">
        <v>41</v>
      </c>
    </row>
    <row r="7" spans="1:15" x14ac:dyDescent="0.2">
      <c r="A7" t="s">
        <v>67</v>
      </c>
      <c r="B7" t="s">
        <v>226</v>
      </c>
      <c r="C7" t="s">
        <v>227</v>
      </c>
      <c r="D7" t="s">
        <v>228</v>
      </c>
      <c r="E7">
        <v>37061</v>
      </c>
      <c r="F7">
        <v>2385987.1800000002</v>
      </c>
      <c r="G7">
        <v>77.72</v>
      </c>
      <c r="H7">
        <v>2880380.92</v>
      </c>
      <c r="I7" t="s">
        <v>212</v>
      </c>
      <c r="J7">
        <v>77.72</v>
      </c>
      <c r="K7">
        <v>2880380.92</v>
      </c>
      <c r="L7">
        <v>2385987.1800000002</v>
      </c>
      <c r="M7" t="s">
        <v>212</v>
      </c>
      <c r="N7" s="41">
        <v>43769</v>
      </c>
      <c r="O7">
        <v>41</v>
      </c>
    </row>
    <row r="8" spans="1:15" x14ac:dyDescent="0.2">
      <c r="A8" t="s">
        <v>67</v>
      </c>
      <c r="B8" t="s">
        <v>229</v>
      </c>
      <c r="C8" t="s">
        <v>230</v>
      </c>
      <c r="D8" t="s">
        <v>231</v>
      </c>
      <c r="E8">
        <v>29302</v>
      </c>
      <c r="F8">
        <v>1677539.5</v>
      </c>
      <c r="G8">
        <v>60.59</v>
      </c>
      <c r="H8">
        <v>1775408.18</v>
      </c>
      <c r="I8" t="s">
        <v>212</v>
      </c>
      <c r="J8">
        <v>60.59</v>
      </c>
      <c r="K8">
        <v>1775408.18</v>
      </c>
      <c r="L8">
        <v>1677539.5</v>
      </c>
      <c r="M8" t="s">
        <v>212</v>
      </c>
      <c r="N8" s="41">
        <v>43769</v>
      </c>
      <c r="O8">
        <v>43</v>
      </c>
    </row>
    <row r="9" spans="1:15" x14ac:dyDescent="0.2">
      <c r="A9" t="s">
        <v>67</v>
      </c>
      <c r="B9" t="s">
        <v>232</v>
      </c>
      <c r="C9" t="s">
        <v>233</v>
      </c>
      <c r="D9" t="s">
        <v>234</v>
      </c>
      <c r="E9">
        <v>13426</v>
      </c>
      <c r="F9">
        <v>1775991.28</v>
      </c>
      <c r="G9">
        <v>146.9</v>
      </c>
      <c r="H9">
        <v>1972279.4</v>
      </c>
      <c r="I9" t="s">
        <v>212</v>
      </c>
      <c r="J9">
        <v>146.9</v>
      </c>
      <c r="K9">
        <v>1972279.4</v>
      </c>
      <c r="L9">
        <v>1775991.28</v>
      </c>
      <c r="M9" t="s">
        <v>212</v>
      </c>
      <c r="N9" s="41">
        <v>43769</v>
      </c>
      <c r="O9">
        <v>41</v>
      </c>
    </row>
    <row r="10" spans="1:15" x14ac:dyDescent="0.2">
      <c r="A10" t="s">
        <v>67</v>
      </c>
      <c r="B10" t="s">
        <v>235</v>
      </c>
      <c r="C10" t="s">
        <v>236</v>
      </c>
      <c r="D10">
        <v>398438408</v>
      </c>
      <c r="E10">
        <v>63170</v>
      </c>
      <c r="F10">
        <v>1205283.6000000001</v>
      </c>
      <c r="G10">
        <v>21.91</v>
      </c>
      <c r="H10">
        <v>1384054.7</v>
      </c>
      <c r="I10" t="s">
        <v>212</v>
      </c>
      <c r="J10">
        <v>21.91</v>
      </c>
      <c r="K10">
        <v>1384054.7</v>
      </c>
      <c r="L10">
        <v>1205283.6000000001</v>
      </c>
      <c r="M10" t="s">
        <v>212</v>
      </c>
      <c r="N10" s="41">
        <v>43769</v>
      </c>
      <c r="O10">
        <v>43</v>
      </c>
    </row>
    <row r="11" spans="1:15" x14ac:dyDescent="0.2">
      <c r="A11" t="s">
        <v>67</v>
      </c>
      <c r="B11" t="s">
        <v>237</v>
      </c>
      <c r="C11" t="s">
        <v>238</v>
      </c>
      <c r="D11" t="s">
        <v>239</v>
      </c>
      <c r="E11">
        <v>27165</v>
      </c>
      <c r="F11">
        <v>1643278.6</v>
      </c>
      <c r="G11">
        <v>88.22</v>
      </c>
      <c r="H11">
        <v>2396496.2999999998</v>
      </c>
      <c r="I11" t="s">
        <v>212</v>
      </c>
      <c r="J11">
        <v>88.22</v>
      </c>
      <c r="K11">
        <v>2396496.2999999998</v>
      </c>
      <c r="L11">
        <v>1643278.6</v>
      </c>
      <c r="M11" t="s">
        <v>212</v>
      </c>
      <c r="N11" s="41">
        <v>43769</v>
      </c>
      <c r="O11">
        <v>41</v>
      </c>
    </row>
    <row r="12" spans="1:15" x14ac:dyDescent="0.2">
      <c r="A12" t="s">
        <v>67</v>
      </c>
      <c r="B12" t="s">
        <v>240</v>
      </c>
      <c r="C12" t="s">
        <v>241</v>
      </c>
      <c r="D12" t="s">
        <v>242</v>
      </c>
      <c r="E12">
        <v>83715</v>
      </c>
      <c r="F12">
        <v>927517.15</v>
      </c>
      <c r="G12">
        <v>12.104853</v>
      </c>
      <c r="H12">
        <v>1013357.74</v>
      </c>
      <c r="I12" t="s">
        <v>212</v>
      </c>
      <c r="J12">
        <v>17.57</v>
      </c>
      <c r="K12">
        <v>1470872.55</v>
      </c>
      <c r="L12">
        <v>1300321.1000000001</v>
      </c>
      <c r="M12" t="s">
        <v>222</v>
      </c>
      <c r="N12" s="41">
        <v>43769</v>
      </c>
      <c r="O12">
        <v>41</v>
      </c>
    </row>
    <row r="13" spans="1:15" x14ac:dyDescent="0.2">
      <c r="A13" t="s">
        <v>67</v>
      </c>
      <c r="B13" t="s">
        <v>243</v>
      </c>
      <c r="C13" t="s">
        <v>244</v>
      </c>
      <c r="D13" t="s">
        <v>245</v>
      </c>
      <c r="E13">
        <v>80600</v>
      </c>
      <c r="F13">
        <v>704500.42</v>
      </c>
      <c r="G13">
        <v>8.82</v>
      </c>
      <c r="H13">
        <v>710892</v>
      </c>
      <c r="I13" t="s">
        <v>212</v>
      </c>
      <c r="J13">
        <v>8.82</v>
      </c>
      <c r="K13">
        <v>710892</v>
      </c>
      <c r="L13">
        <v>704500.42</v>
      </c>
      <c r="M13" t="s">
        <v>212</v>
      </c>
      <c r="N13" s="41">
        <v>43769</v>
      </c>
      <c r="O13">
        <v>43</v>
      </c>
    </row>
    <row r="14" spans="1:15" x14ac:dyDescent="0.2">
      <c r="A14" t="s">
        <v>67</v>
      </c>
      <c r="B14" t="s">
        <v>246</v>
      </c>
      <c r="C14" t="s">
        <v>247</v>
      </c>
      <c r="D14" t="s">
        <v>248</v>
      </c>
      <c r="E14">
        <v>31384</v>
      </c>
      <c r="F14">
        <v>1268763.25</v>
      </c>
      <c r="G14">
        <v>44.104382999999999</v>
      </c>
      <c r="H14">
        <v>1384171.96</v>
      </c>
      <c r="I14" t="s">
        <v>212</v>
      </c>
      <c r="J14">
        <v>43.52</v>
      </c>
      <c r="K14">
        <v>1365831.6799999999</v>
      </c>
      <c r="L14">
        <v>1268878.6000000001</v>
      </c>
      <c r="M14" t="s">
        <v>249</v>
      </c>
      <c r="N14" s="41">
        <v>43769</v>
      </c>
      <c r="O14">
        <v>41</v>
      </c>
    </row>
    <row r="15" spans="1:15" x14ac:dyDescent="0.2">
      <c r="A15" t="s">
        <v>67</v>
      </c>
      <c r="B15" t="s">
        <v>250</v>
      </c>
      <c r="C15" t="s">
        <v>251</v>
      </c>
      <c r="D15" t="s">
        <v>252</v>
      </c>
      <c r="E15">
        <v>7083</v>
      </c>
      <c r="F15">
        <v>734365.44</v>
      </c>
      <c r="G15">
        <v>183.97</v>
      </c>
      <c r="H15">
        <v>1303059.51</v>
      </c>
      <c r="I15" t="s">
        <v>212</v>
      </c>
      <c r="J15">
        <v>183.97</v>
      </c>
      <c r="K15">
        <v>1303059.51</v>
      </c>
      <c r="L15">
        <v>734365.44</v>
      </c>
      <c r="M15" t="s">
        <v>212</v>
      </c>
      <c r="N15" s="41">
        <v>43769</v>
      </c>
      <c r="O15">
        <v>43</v>
      </c>
    </row>
    <row r="16" spans="1:15" x14ac:dyDescent="0.2">
      <c r="A16" t="s">
        <v>67</v>
      </c>
      <c r="B16" t="s">
        <v>253</v>
      </c>
      <c r="C16" t="s">
        <v>254</v>
      </c>
      <c r="D16" t="s">
        <v>255</v>
      </c>
      <c r="E16">
        <v>42992</v>
      </c>
      <c r="F16">
        <v>811465.2</v>
      </c>
      <c r="G16">
        <v>20.878677</v>
      </c>
      <c r="H16">
        <v>897616.09</v>
      </c>
      <c r="I16" t="s">
        <v>212</v>
      </c>
      <c r="J16">
        <v>16.135000000000002</v>
      </c>
      <c r="K16">
        <v>693675.92</v>
      </c>
      <c r="L16">
        <v>626178.48</v>
      </c>
      <c r="M16" t="s">
        <v>256</v>
      </c>
      <c r="N16" s="41">
        <v>43769</v>
      </c>
      <c r="O16">
        <v>41</v>
      </c>
    </row>
    <row r="17" spans="1:15" x14ac:dyDescent="0.2">
      <c r="A17" t="s">
        <v>67</v>
      </c>
      <c r="B17" t="s">
        <v>257</v>
      </c>
      <c r="C17" t="s">
        <v>258</v>
      </c>
      <c r="D17" t="s">
        <v>259</v>
      </c>
      <c r="E17">
        <v>29538</v>
      </c>
      <c r="F17">
        <v>2462861.36</v>
      </c>
      <c r="G17">
        <v>96.258330999999998</v>
      </c>
      <c r="H17">
        <v>2843278.58</v>
      </c>
      <c r="I17" t="s">
        <v>212</v>
      </c>
      <c r="J17">
        <v>86.28</v>
      </c>
      <c r="K17">
        <v>2548538.64</v>
      </c>
      <c r="L17">
        <v>2168679.96</v>
      </c>
      <c r="M17" t="s">
        <v>260</v>
      </c>
      <c r="N17" s="41">
        <v>43769</v>
      </c>
      <c r="O17">
        <v>41</v>
      </c>
    </row>
    <row r="18" spans="1:15" x14ac:dyDescent="0.2">
      <c r="A18" t="s">
        <v>67</v>
      </c>
      <c r="B18" t="s">
        <v>261</v>
      </c>
      <c r="C18" t="s">
        <v>262</v>
      </c>
      <c r="D18" t="s">
        <v>263</v>
      </c>
      <c r="E18">
        <v>45580</v>
      </c>
      <c r="F18">
        <v>2201195.64</v>
      </c>
      <c r="G18">
        <v>57.88</v>
      </c>
      <c r="H18">
        <v>2638170.4</v>
      </c>
      <c r="I18" t="s">
        <v>212</v>
      </c>
      <c r="J18">
        <v>57.88</v>
      </c>
      <c r="K18">
        <v>2638170.4</v>
      </c>
      <c r="L18">
        <v>2201195.64</v>
      </c>
      <c r="M18" t="s">
        <v>212</v>
      </c>
      <c r="N18" s="41">
        <v>43769</v>
      </c>
      <c r="O18">
        <v>41</v>
      </c>
    </row>
    <row r="19" spans="1:15" x14ac:dyDescent="0.2">
      <c r="A19" t="s">
        <v>67</v>
      </c>
      <c r="B19" t="s">
        <v>264</v>
      </c>
      <c r="C19" t="s">
        <v>265</v>
      </c>
      <c r="D19" t="s">
        <v>266</v>
      </c>
      <c r="E19">
        <v>34090</v>
      </c>
      <c r="F19">
        <v>1148833</v>
      </c>
      <c r="G19">
        <v>40.75</v>
      </c>
      <c r="H19">
        <v>1389167.5</v>
      </c>
      <c r="I19" t="s">
        <v>212</v>
      </c>
      <c r="J19">
        <v>40.75</v>
      </c>
      <c r="K19">
        <v>1389167.5</v>
      </c>
      <c r="L19">
        <v>1148833</v>
      </c>
      <c r="M19" t="s">
        <v>212</v>
      </c>
      <c r="N19" s="41">
        <v>43769</v>
      </c>
      <c r="O19">
        <v>41</v>
      </c>
    </row>
    <row r="20" spans="1:15" x14ac:dyDescent="0.2">
      <c r="A20" t="s">
        <v>67</v>
      </c>
      <c r="B20" t="s">
        <v>267</v>
      </c>
      <c r="C20" t="s">
        <v>268</v>
      </c>
      <c r="D20" t="s">
        <v>269</v>
      </c>
      <c r="E20">
        <v>27563</v>
      </c>
      <c r="F20">
        <v>1611560.69</v>
      </c>
      <c r="G20">
        <v>89.984705000000005</v>
      </c>
      <c r="H20">
        <v>2480248.42</v>
      </c>
      <c r="I20" t="s">
        <v>212</v>
      </c>
      <c r="J20">
        <v>69.540000000000006</v>
      </c>
      <c r="K20">
        <v>1916731.02</v>
      </c>
      <c r="L20">
        <v>1237574.1599999999</v>
      </c>
      <c r="M20" t="s">
        <v>256</v>
      </c>
      <c r="N20" s="41">
        <v>43769</v>
      </c>
      <c r="O20">
        <v>41</v>
      </c>
    </row>
    <row r="21" spans="1:15" x14ac:dyDescent="0.2">
      <c r="A21" t="s">
        <v>67</v>
      </c>
      <c r="B21" t="s">
        <v>270</v>
      </c>
      <c r="C21" t="s">
        <v>271</v>
      </c>
      <c r="D21" t="s">
        <v>272</v>
      </c>
      <c r="E21">
        <v>54671</v>
      </c>
      <c r="F21">
        <v>1703443.29</v>
      </c>
      <c r="G21">
        <v>25.983504</v>
      </c>
      <c r="H21">
        <v>1420544.15</v>
      </c>
      <c r="I21" t="s">
        <v>212</v>
      </c>
      <c r="J21">
        <v>20.079999999999998</v>
      </c>
      <c r="K21">
        <v>1097793.68</v>
      </c>
      <c r="L21">
        <v>1315141.05</v>
      </c>
      <c r="M21" t="s">
        <v>256</v>
      </c>
      <c r="N21" s="41">
        <v>43769</v>
      </c>
      <c r="O21">
        <v>41</v>
      </c>
    </row>
    <row r="22" spans="1:15" x14ac:dyDescent="0.2">
      <c r="A22" t="s">
        <v>67</v>
      </c>
      <c r="B22" t="s">
        <v>273</v>
      </c>
      <c r="C22">
        <v>7333378</v>
      </c>
      <c r="D22">
        <v>733337901</v>
      </c>
      <c r="E22">
        <v>8487</v>
      </c>
      <c r="F22">
        <v>2325928.0299999998</v>
      </c>
      <c r="G22">
        <v>359.76691199999999</v>
      </c>
      <c r="H22">
        <v>3053341.78</v>
      </c>
      <c r="I22" t="s">
        <v>212</v>
      </c>
      <c r="J22">
        <v>355</v>
      </c>
      <c r="K22">
        <v>3012885</v>
      </c>
      <c r="L22">
        <v>2320345.7999999998</v>
      </c>
      <c r="M22" t="s">
        <v>249</v>
      </c>
      <c r="N22" s="41">
        <v>43769</v>
      </c>
      <c r="O22">
        <v>41</v>
      </c>
    </row>
    <row r="23" spans="1:15" x14ac:dyDescent="0.2">
      <c r="A23" t="s">
        <v>67</v>
      </c>
      <c r="B23" t="s">
        <v>274</v>
      </c>
      <c r="C23">
        <v>7124594</v>
      </c>
      <c r="D23">
        <v>712459908</v>
      </c>
      <c r="E23">
        <v>7989</v>
      </c>
      <c r="F23">
        <v>1234066.6599999999</v>
      </c>
      <c r="G23">
        <v>184.646567</v>
      </c>
      <c r="H23">
        <v>1475141.42</v>
      </c>
      <c r="I23" t="s">
        <v>212</v>
      </c>
      <c r="J23">
        <v>182.2</v>
      </c>
      <c r="K23">
        <v>1455595.8</v>
      </c>
      <c r="L23">
        <v>1231104.8999999999</v>
      </c>
      <c r="M23" t="s">
        <v>249</v>
      </c>
      <c r="N23" s="41">
        <v>43769</v>
      </c>
      <c r="O23">
        <v>41</v>
      </c>
    </row>
    <row r="24" spans="1:15" x14ac:dyDescent="0.2">
      <c r="A24" t="s">
        <v>67</v>
      </c>
      <c r="B24" t="s">
        <v>275</v>
      </c>
      <c r="C24">
        <v>6986041</v>
      </c>
      <c r="D24">
        <v>698604006</v>
      </c>
      <c r="E24">
        <v>24100</v>
      </c>
      <c r="F24">
        <v>646542.4</v>
      </c>
      <c r="G24">
        <v>38.666111999999998</v>
      </c>
      <c r="H24">
        <v>931853.29</v>
      </c>
      <c r="I24" t="s">
        <v>212</v>
      </c>
      <c r="J24">
        <v>4180</v>
      </c>
      <c r="K24">
        <v>100738000</v>
      </c>
      <c r="L24">
        <v>70757600</v>
      </c>
      <c r="M24" t="s">
        <v>276</v>
      </c>
      <c r="N24" s="41">
        <v>43769</v>
      </c>
      <c r="O24">
        <v>41</v>
      </c>
    </row>
    <row r="25" spans="1:15" x14ac:dyDescent="0.2">
      <c r="A25" t="s">
        <v>67</v>
      </c>
      <c r="B25" t="s">
        <v>277</v>
      </c>
      <c r="C25">
        <v>6659428</v>
      </c>
      <c r="D25">
        <v>665942009</v>
      </c>
      <c r="E25">
        <v>15800</v>
      </c>
      <c r="F25">
        <v>617187.5</v>
      </c>
      <c r="G25">
        <v>59.201701999999997</v>
      </c>
      <c r="H25">
        <v>935386.89</v>
      </c>
      <c r="I25" t="s">
        <v>212</v>
      </c>
      <c r="J25">
        <v>6400</v>
      </c>
      <c r="K25">
        <v>101120000</v>
      </c>
      <c r="L25">
        <v>67545000</v>
      </c>
      <c r="M25" t="s">
        <v>276</v>
      </c>
      <c r="N25" s="41">
        <v>43769</v>
      </c>
      <c r="O25">
        <v>41</v>
      </c>
    </row>
    <row r="26" spans="1:15" x14ac:dyDescent="0.2">
      <c r="A26" t="s">
        <v>67</v>
      </c>
      <c r="B26" t="s">
        <v>278</v>
      </c>
      <c r="C26">
        <v>6640682</v>
      </c>
      <c r="D26">
        <v>664068004</v>
      </c>
      <c r="E26">
        <v>18300</v>
      </c>
      <c r="F26">
        <v>2076809.21</v>
      </c>
      <c r="G26">
        <v>148.79052799999999</v>
      </c>
      <c r="H26">
        <v>2722866.66</v>
      </c>
      <c r="I26" t="s">
        <v>212</v>
      </c>
      <c r="J26">
        <v>16085</v>
      </c>
      <c r="K26">
        <v>294355500</v>
      </c>
      <c r="L26">
        <v>227286000</v>
      </c>
      <c r="M26" t="s">
        <v>276</v>
      </c>
      <c r="N26" s="41">
        <v>43769</v>
      </c>
      <c r="O26">
        <v>41</v>
      </c>
    </row>
    <row r="27" spans="1:15" x14ac:dyDescent="0.2">
      <c r="A27" t="s">
        <v>67</v>
      </c>
      <c r="B27" t="s">
        <v>279</v>
      </c>
      <c r="C27">
        <v>6555805</v>
      </c>
      <c r="D27">
        <v>655580009</v>
      </c>
      <c r="E27">
        <v>30900</v>
      </c>
      <c r="F27">
        <v>1136444.6299999999</v>
      </c>
      <c r="G27">
        <v>34.087229999999998</v>
      </c>
      <c r="H27">
        <v>1053295.4099999999</v>
      </c>
      <c r="I27" t="s">
        <v>212</v>
      </c>
      <c r="J27">
        <v>3685</v>
      </c>
      <c r="K27">
        <v>113866500</v>
      </c>
      <c r="L27">
        <v>124372500</v>
      </c>
      <c r="M27" t="s">
        <v>276</v>
      </c>
      <c r="N27" s="41">
        <v>43769</v>
      </c>
      <c r="O27">
        <v>41</v>
      </c>
    </row>
    <row r="28" spans="1:15" x14ac:dyDescent="0.2">
      <c r="A28" t="s">
        <v>67</v>
      </c>
      <c r="B28" t="s">
        <v>280</v>
      </c>
      <c r="C28">
        <v>6356406</v>
      </c>
      <c r="D28">
        <v>635640006</v>
      </c>
      <c r="E28">
        <v>25300</v>
      </c>
      <c r="F28">
        <v>591234.92000000004</v>
      </c>
      <c r="G28">
        <v>28.888580999999999</v>
      </c>
      <c r="H28">
        <v>730881.09</v>
      </c>
      <c r="I28" t="s">
        <v>212</v>
      </c>
      <c r="J28">
        <v>3123</v>
      </c>
      <c r="K28">
        <v>79011900</v>
      </c>
      <c r="L28">
        <v>64704750</v>
      </c>
      <c r="M28" t="s">
        <v>276</v>
      </c>
      <c r="N28" s="41">
        <v>43769</v>
      </c>
      <c r="O28">
        <v>41</v>
      </c>
    </row>
    <row r="29" spans="1:15" x14ac:dyDescent="0.2">
      <c r="A29" t="s">
        <v>67</v>
      </c>
      <c r="B29" t="s">
        <v>281</v>
      </c>
      <c r="C29">
        <v>6269861</v>
      </c>
      <c r="D29">
        <v>626986905</v>
      </c>
      <c r="E29">
        <v>66000</v>
      </c>
      <c r="F29">
        <v>998269.25</v>
      </c>
      <c r="G29">
        <v>15.790203999999999</v>
      </c>
      <c r="H29">
        <v>1042153.46</v>
      </c>
      <c r="I29" t="s">
        <v>212</v>
      </c>
      <c r="J29">
        <v>1707</v>
      </c>
      <c r="K29">
        <v>112662000</v>
      </c>
      <c r="L29">
        <v>109729064</v>
      </c>
      <c r="M29" t="s">
        <v>276</v>
      </c>
      <c r="N29" s="41">
        <v>43769</v>
      </c>
      <c r="O29">
        <v>41</v>
      </c>
    </row>
    <row r="30" spans="1:15" x14ac:dyDescent="0.2">
      <c r="A30" t="s">
        <v>67</v>
      </c>
      <c r="B30" t="s">
        <v>282</v>
      </c>
      <c r="C30">
        <v>6229597</v>
      </c>
      <c r="D30">
        <v>622959906</v>
      </c>
      <c r="E30">
        <v>294491</v>
      </c>
      <c r="F30">
        <v>2540522.2200000002</v>
      </c>
      <c r="G30">
        <v>9.6017759999999992</v>
      </c>
      <c r="H30">
        <v>2827636.63</v>
      </c>
      <c r="I30" t="s">
        <v>212</v>
      </c>
      <c r="J30">
        <v>1038</v>
      </c>
      <c r="K30">
        <v>305681658</v>
      </c>
      <c r="L30">
        <v>280071868</v>
      </c>
      <c r="M30" t="s">
        <v>276</v>
      </c>
      <c r="N30" s="41">
        <v>43769</v>
      </c>
      <c r="O30">
        <v>41</v>
      </c>
    </row>
    <row r="31" spans="1:15" x14ac:dyDescent="0.2">
      <c r="A31" t="s">
        <v>67</v>
      </c>
      <c r="B31" t="s">
        <v>283</v>
      </c>
      <c r="C31">
        <v>6054603</v>
      </c>
      <c r="D31">
        <v>605460005</v>
      </c>
      <c r="E31">
        <v>118200</v>
      </c>
      <c r="F31">
        <v>1242050.44</v>
      </c>
      <c r="G31">
        <v>11.206697</v>
      </c>
      <c r="H31">
        <v>1324631.6100000001</v>
      </c>
      <c r="I31" t="s">
        <v>212</v>
      </c>
      <c r="J31">
        <v>1211.5</v>
      </c>
      <c r="K31">
        <v>143199300</v>
      </c>
      <c r="L31">
        <v>135930000</v>
      </c>
      <c r="M31" t="s">
        <v>276</v>
      </c>
      <c r="N31" s="41">
        <v>43769</v>
      </c>
      <c r="O31">
        <v>41</v>
      </c>
    </row>
    <row r="32" spans="1:15" x14ac:dyDescent="0.2">
      <c r="A32" t="s">
        <v>67</v>
      </c>
      <c r="B32" t="s">
        <v>284</v>
      </c>
      <c r="C32">
        <v>6021500</v>
      </c>
      <c r="D32">
        <v>602150005</v>
      </c>
      <c r="E32">
        <v>44000</v>
      </c>
      <c r="F32">
        <v>892554.7</v>
      </c>
      <c r="G32">
        <v>21.682623</v>
      </c>
      <c r="H32">
        <v>954035.43</v>
      </c>
      <c r="I32" t="s">
        <v>212</v>
      </c>
      <c r="J32">
        <v>2344</v>
      </c>
      <c r="K32">
        <v>103136000</v>
      </c>
      <c r="L32">
        <v>97454685</v>
      </c>
      <c r="M32" t="s">
        <v>276</v>
      </c>
      <c r="N32" s="41">
        <v>43769</v>
      </c>
      <c r="O32">
        <v>41</v>
      </c>
    </row>
    <row r="33" spans="1:15" x14ac:dyDescent="0.2">
      <c r="A33" t="s">
        <v>67</v>
      </c>
      <c r="B33" t="s">
        <v>285</v>
      </c>
      <c r="C33">
        <v>5999330</v>
      </c>
      <c r="D33">
        <v>599933900</v>
      </c>
      <c r="E33">
        <v>9594</v>
      </c>
      <c r="F33">
        <v>1624430.3</v>
      </c>
      <c r="G33">
        <v>226.70019600000001</v>
      </c>
      <c r="H33">
        <v>2174961.6800000002</v>
      </c>
      <c r="I33" t="s">
        <v>212</v>
      </c>
      <c r="J33">
        <v>203.2</v>
      </c>
      <c r="K33">
        <v>1949500.8</v>
      </c>
      <c r="L33">
        <v>1433374.7</v>
      </c>
      <c r="M33" t="s">
        <v>260</v>
      </c>
      <c r="N33" s="41">
        <v>43769</v>
      </c>
      <c r="O33">
        <v>41</v>
      </c>
    </row>
    <row r="34" spans="1:15" x14ac:dyDescent="0.2">
      <c r="A34" t="s">
        <v>67</v>
      </c>
      <c r="B34" t="s">
        <v>286</v>
      </c>
      <c r="C34">
        <v>5889505</v>
      </c>
      <c r="D34">
        <v>588950907</v>
      </c>
      <c r="E34">
        <v>105988</v>
      </c>
      <c r="F34">
        <v>2187638.79</v>
      </c>
      <c r="G34">
        <v>19.387775999999999</v>
      </c>
      <c r="H34">
        <v>2054871.56</v>
      </c>
      <c r="I34" t="s">
        <v>212</v>
      </c>
      <c r="J34">
        <v>17.378</v>
      </c>
      <c r="K34">
        <v>1841859.46</v>
      </c>
      <c r="L34">
        <v>1926331.9</v>
      </c>
      <c r="M34" t="s">
        <v>260</v>
      </c>
      <c r="N34" s="41">
        <v>43769</v>
      </c>
      <c r="O34">
        <v>41</v>
      </c>
    </row>
    <row r="35" spans="1:15" x14ac:dyDescent="0.2">
      <c r="A35" t="s">
        <v>67</v>
      </c>
      <c r="B35" t="s">
        <v>287</v>
      </c>
      <c r="C35">
        <v>5330047</v>
      </c>
      <c r="D35">
        <v>533004909</v>
      </c>
      <c r="E35">
        <v>15763</v>
      </c>
      <c r="F35">
        <v>1972717.83</v>
      </c>
      <c r="G35">
        <v>151.78425999999999</v>
      </c>
      <c r="H35">
        <v>2392575.29</v>
      </c>
      <c r="I35" t="s">
        <v>212</v>
      </c>
      <c r="J35">
        <v>136.05000000000001</v>
      </c>
      <c r="K35">
        <v>2144556.15</v>
      </c>
      <c r="L35">
        <v>1737082.6</v>
      </c>
      <c r="M35" t="s">
        <v>260</v>
      </c>
      <c r="N35" s="41">
        <v>43769</v>
      </c>
      <c r="O35">
        <v>41</v>
      </c>
    </row>
    <row r="36" spans="1:15" x14ac:dyDescent="0.2">
      <c r="A36" t="s">
        <v>67</v>
      </c>
      <c r="B36" t="s">
        <v>288</v>
      </c>
      <c r="C36">
        <v>4741844</v>
      </c>
      <c r="D36">
        <v>474184900</v>
      </c>
      <c r="E36">
        <v>13484</v>
      </c>
      <c r="F36">
        <v>1384917.16</v>
      </c>
      <c r="G36">
        <v>119.263046</v>
      </c>
      <c r="H36">
        <v>1608142.91</v>
      </c>
      <c r="I36" t="s">
        <v>212</v>
      </c>
      <c r="J36">
        <v>106.9</v>
      </c>
      <c r="K36">
        <v>1441439.6</v>
      </c>
      <c r="L36">
        <v>1219492.96</v>
      </c>
      <c r="M36" t="s">
        <v>260</v>
      </c>
      <c r="N36" s="41">
        <v>43769</v>
      </c>
      <c r="O36">
        <v>41</v>
      </c>
    </row>
    <row r="37" spans="1:15" x14ac:dyDescent="0.2">
      <c r="A37" t="s">
        <v>67</v>
      </c>
      <c r="B37" t="s">
        <v>289</v>
      </c>
      <c r="C37">
        <v>4031879</v>
      </c>
      <c r="D37">
        <v>403187909</v>
      </c>
      <c r="E37">
        <v>58820</v>
      </c>
      <c r="F37">
        <v>1208058.69</v>
      </c>
      <c r="G37">
        <v>26.295884000000001</v>
      </c>
      <c r="H37">
        <v>1546723.89</v>
      </c>
      <c r="I37" t="s">
        <v>212</v>
      </c>
      <c r="J37">
        <v>23.57</v>
      </c>
      <c r="K37">
        <v>1386387.4</v>
      </c>
      <c r="L37">
        <v>1063759.7</v>
      </c>
      <c r="M37" t="s">
        <v>260</v>
      </c>
      <c r="N37" s="41">
        <v>43769</v>
      </c>
      <c r="O37">
        <v>41</v>
      </c>
    </row>
    <row r="38" spans="1:15" x14ac:dyDescent="0.2">
      <c r="A38" t="s">
        <v>67</v>
      </c>
      <c r="B38" t="s">
        <v>290</v>
      </c>
      <c r="C38">
        <v>2821481</v>
      </c>
      <c r="D38">
        <v>835699307</v>
      </c>
      <c r="E38">
        <v>53325</v>
      </c>
      <c r="F38">
        <v>2584662.75</v>
      </c>
      <c r="G38">
        <v>60.83</v>
      </c>
      <c r="H38">
        <v>3243759.75</v>
      </c>
      <c r="I38" t="s">
        <v>212</v>
      </c>
      <c r="J38">
        <v>60.83</v>
      </c>
      <c r="K38">
        <v>3243759.75</v>
      </c>
      <c r="L38">
        <v>2584662.75</v>
      </c>
      <c r="M38" t="s">
        <v>212</v>
      </c>
      <c r="N38" s="41">
        <v>43769</v>
      </c>
      <c r="O38">
        <v>43</v>
      </c>
    </row>
    <row r="39" spans="1:15" x14ac:dyDescent="0.2">
      <c r="A39" t="s">
        <v>67</v>
      </c>
      <c r="B39" t="s">
        <v>291</v>
      </c>
      <c r="C39">
        <v>2793193</v>
      </c>
      <c r="D39">
        <v>292505955</v>
      </c>
      <c r="E39">
        <v>56292</v>
      </c>
      <c r="F39">
        <v>390824.51</v>
      </c>
      <c r="G39">
        <v>3.9258950000000001</v>
      </c>
      <c r="H39">
        <v>220996.48000000001</v>
      </c>
      <c r="I39" t="s">
        <v>212</v>
      </c>
      <c r="J39">
        <v>5.16</v>
      </c>
      <c r="K39">
        <v>290466.71999999997</v>
      </c>
      <c r="L39">
        <v>515927.44</v>
      </c>
      <c r="M39" t="s">
        <v>292</v>
      </c>
      <c r="N39" s="41">
        <v>43769</v>
      </c>
      <c r="O39">
        <v>41</v>
      </c>
    </row>
    <row r="40" spans="1:15" x14ac:dyDescent="0.2">
      <c r="A40" t="s">
        <v>67</v>
      </c>
      <c r="B40" t="s">
        <v>291</v>
      </c>
      <c r="C40">
        <v>2793182</v>
      </c>
      <c r="D40">
        <v>292505104</v>
      </c>
      <c r="E40">
        <v>132379</v>
      </c>
      <c r="F40">
        <v>893558.25</v>
      </c>
      <c r="G40">
        <v>3.93</v>
      </c>
      <c r="H40">
        <v>520249.47</v>
      </c>
      <c r="I40" t="s">
        <v>212</v>
      </c>
      <c r="J40">
        <v>3.93</v>
      </c>
      <c r="K40">
        <v>520249.47</v>
      </c>
      <c r="L40">
        <v>893558.25</v>
      </c>
      <c r="M40" t="s">
        <v>212</v>
      </c>
      <c r="N40" s="41">
        <v>43769</v>
      </c>
      <c r="O40">
        <v>41</v>
      </c>
    </row>
    <row r="41" spans="1:15" x14ac:dyDescent="0.2">
      <c r="A41" t="s">
        <v>67</v>
      </c>
      <c r="B41" t="s">
        <v>293</v>
      </c>
      <c r="C41">
        <v>2775135</v>
      </c>
      <c r="D41">
        <v>803054204</v>
      </c>
      <c r="E41">
        <v>11024</v>
      </c>
      <c r="F41">
        <v>1139109.92</v>
      </c>
      <c r="G41">
        <v>132.58000000000001</v>
      </c>
      <c r="H41">
        <v>1461561.92</v>
      </c>
      <c r="I41" t="s">
        <v>212</v>
      </c>
      <c r="J41">
        <v>132.58000000000001</v>
      </c>
      <c r="K41">
        <v>1461561.92</v>
      </c>
      <c r="L41">
        <v>1139109.92</v>
      </c>
      <c r="M41" t="s">
        <v>212</v>
      </c>
      <c r="N41" s="41">
        <v>43769</v>
      </c>
      <c r="O41">
        <v>43</v>
      </c>
    </row>
    <row r="42" spans="1:15" x14ac:dyDescent="0.2">
      <c r="A42" t="s">
        <v>67</v>
      </c>
      <c r="B42" t="s">
        <v>294</v>
      </c>
      <c r="C42">
        <v>2655657</v>
      </c>
      <c r="D42">
        <v>683715106</v>
      </c>
      <c r="E42">
        <v>41898</v>
      </c>
      <c r="F42">
        <v>1457212.44</v>
      </c>
      <c r="G42">
        <v>40.26</v>
      </c>
      <c r="H42">
        <v>1686813.48</v>
      </c>
      <c r="I42" t="s">
        <v>212</v>
      </c>
      <c r="J42">
        <v>40.26</v>
      </c>
      <c r="K42">
        <v>1686813.48</v>
      </c>
      <c r="L42">
        <v>1457212.44</v>
      </c>
      <c r="M42" t="s">
        <v>212</v>
      </c>
      <c r="N42" s="41">
        <v>43769</v>
      </c>
      <c r="O42">
        <v>41</v>
      </c>
    </row>
    <row r="43" spans="1:15" x14ac:dyDescent="0.2">
      <c r="A43" t="s">
        <v>67</v>
      </c>
      <c r="B43" t="s">
        <v>295</v>
      </c>
      <c r="C43">
        <v>2615565</v>
      </c>
      <c r="D43" t="s">
        <v>296</v>
      </c>
      <c r="E43">
        <v>62948</v>
      </c>
      <c r="F43">
        <v>2397028.89</v>
      </c>
      <c r="G43">
        <v>43.22</v>
      </c>
      <c r="H43">
        <v>2720612.56</v>
      </c>
      <c r="I43" t="s">
        <v>212</v>
      </c>
      <c r="J43">
        <v>43.22</v>
      </c>
      <c r="K43">
        <v>2720612.56</v>
      </c>
      <c r="L43">
        <v>2397028.89</v>
      </c>
      <c r="M43" t="s">
        <v>212</v>
      </c>
      <c r="N43" s="41">
        <v>43769</v>
      </c>
      <c r="O43">
        <v>43</v>
      </c>
    </row>
    <row r="44" spans="1:15" x14ac:dyDescent="0.2">
      <c r="A44" t="s">
        <v>67</v>
      </c>
      <c r="B44" t="s">
        <v>297</v>
      </c>
      <c r="C44">
        <v>2544346</v>
      </c>
      <c r="D44">
        <v>539439109</v>
      </c>
      <c r="E44">
        <v>309000</v>
      </c>
      <c r="F44">
        <v>998249.96</v>
      </c>
      <c r="G44">
        <v>2.9</v>
      </c>
      <c r="H44">
        <v>896100</v>
      </c>
      <c r="I44" t="s">
        <v>212</v>
      </c>
      <c r="J44">
        <v>2.9</v>
      </c>
      <c r="K44">
        <v>896100</v>
      </c>
      <c r="L44">
        <v>998249.96</v>
      </c>
      <c r="M44" t="s">
        <v>212</v>
      </c>
      <c r="N44" s="41">
        <v>43769</v>
      </c>
      <c r="O44">
        <v>43</v>
      </c>
    </row>
    <row r="45" spans="1:15" x14ac:dyDescent="0.2">
      <c r="A45" t="s">
        <v>67</v>
      </c>
      <c r="B45" t="s">
        <v>298</v>
      </c>
      <c r="C45">
        <v>2430025</v>
      </c>
      <c r="D45">
        <v>861012102</v>
      </c>
      <c r="E45">
        <v>113114</v>
      </c>
      <c r="F45">
        <v>1635216.25</v>
      </c>
      <c r="G45">
        <v>22.68</v>
      </c>
      <c r="H45">
        <v>2565425.52</v>
      </c>
      <c r="I45" t="s">
        <v>212</v>
      </c>
      <c r="J45">
        <v>22.68</v>
      </c>
      <c r="K45">
        <v>2565425.52</v>
      </c>
      <c r="L45">
        <v>1635216.25</v>
      </c>
      <c r="M45" t="s">
        <v>212</v>
      </c>
      <c r="N45" s="41">
        <v>43769</v>
      </c>
      <c r="O45">
        <v>43</v>
      </c>
    </row>
    <row r="46" spans="1:15" x14ac:dyDescent="0.2">
      <c r="A46" t="s">
        <v>67</v>
      </c>
      <c r="B46" t="s">
        <v>299</v>
      </c>
      <c r="C46">
        <v>2402444</v>
      </c>
      <c r="D46">
        <v>686330101</v>
      </c>
      <c r="E46">
        <v>30366</v>
      </c>
      <c r="F46">
        <v>2338854.39</v>
      </c>
      <c r="G46">
        <v>78.45</v>
      </c>
      <c r="H46">
        <v>2382212.7000000002</v>
      </c>
      <c r="I46" t="s">
        <v>212</v>
      </c>
      <c r="J46">
        <v>78.45</v>
      </c>
      <c r="K46">
        <v>2382212.7000000002</v>
      </c>
      <c r="L46">
        <v>2338854.39</v>
      </c>
      <c r="M46" t="s">
        <v>212</v>
      </c>
      <c r="N46" s="41">
        <v>43769</v>
      </c>
      <c r="O46">
        <v>43</v>
      </c>
    </row>
    <row r="47" spans="1:15" x14ac:dyDescent="0.2">
      <c r="A47" t="s">
        <v>67</v>
      </c>
      <c r="B47" t="s">
        <v>300</v>
      </c>
      <c r="C47">
        <v>2311614</v>
      </c>
      <c r="D47" t="s">
        <v>301</v>
      </c>
      <c r="E47">
        <v>17686</v>
      </c>
      <c r="F47">
        <v>2171310.2200000002</v>
      </c>
      <c r="G47">
        <v>163.91</v>
      </c>
      <c r="H47">
        <v>2898912.26</v>
      </c>
      <c r="I47" t="s">
        <v>212</v>
      </c>
      <c r="J47">
        <v>163.91</v>
      </c>
      <c r="K47">
        <v>2898912.26</v>
      </c>
      <c r="L47">
        <v>2171310.2200000002</v>
      </c>
      <c r="M47" t="s">
        <v>212</v>
      </c>
      <c r="N47" s="41">
        <v>43769</v>
      </c>
      <c r="O47">
        <v>41</v>
      </c>
    </row>
    <row r="48" spans="1:15" x14ac:dyDescent="0.2">
      <c r="A48" t="s">
        <v>67</v>
      </c>
      <c r="B48" t="s">
        <v>294</v>
      </c>
      <c r="C48">
        <v>2260824</v>
      </c>
      <c r="D48">
        <v>683715957</v>
      </c>
      <c r="E48">
        <v>10175</v>
      </c>
      <c r="F48">
        <v>355826.45</v>
      </c>
      <c r="G48">
        <v>40.491498</v>
      </c>
      <c r="H48">
        <v>412000.99</v>
      </c>
      <c r="I48" t="s">
        <v>212</v>
      </c>
      <c r="J48">
        <v>53.22</v>
      </c>
      <c r="K48">
        <v>541513.5</v>
      </c>
      <c r="L48">
        <v>469726.49</v>
      </c>
      <c r="M48" t="s">
        <v>292</v>
      </c>
      <c r="N48" s="41">
        <v>43769</v>
      </c>
      <c r="O48">
        <v>41</v>
      </c>
    </row>
    <row r="49" spans="1:15" x14ac:dyDescent="0.2">
      <c r="A49" t="s">
        <v>67</v>
      </c>
      <c r="B49" t="s">
        <v>302</v>
      </c>
      <c r="C49">
        <v>2181334</v>
      </c>
      <c r="D49" t="s">
        <v>303</v>
      </c>
      <c r="E49">
        <v>17792</v>
      </c>
      <c r="F49">
        <v>1897694.72</v>
      </c>
      <c r="G49">
        <v>112.41</v>
      </c>
      <c r="H49">
        <v>1999998.72</v>
      </c>
      <c r="I49" t="s">
        <v>212</v>
      </c>
      <c r="J49">
        <v>112.41</v>
      </c>
      <c r="K49">
        <v>1999998.72</v>
      </c>
      <c r="L49">
        <v>1897694.72</v>
      </c>
      <c r="M49" t="s">
        <v>212</v>
      </c>
      <c r="N49" s="41">
        <v>43769</v>
      </c>
      <c r="O49">
        <v>41</v>
      </c>
    </row>
    <row r="50" spans="1:15" x14ac:dyDescent="0.2">
      <c r="A50" t="s">
        <v>67</v>
      </c>
      <c r="B50" t="s">
        <v>304</v>
      </c>
      <c r="C50">
        <v>2125097</v>
      </c>
      <c r="D50">
        <v>124765108</v>
      </c>
      <c r="E50">
        <v>82104</v>
      </c>
      <c r="F50">
        <v>1660963.92</v>
      </c>
      <c r="G50">
        <v>25.09</v>
      </c>
      <c r="H50">
        <v>2059989.36</v>
      </c>
      <c r="I50" t="s">
        <v>212</v>
      </c>
      <c r="J50">
        <v>25.09</v>
      </c>
      <c r="K50">
        <v>2059989.36</v>
      </c>
      <c r="L50">
        <v>1660963.92</v>
      </c>
      <c r="M50" t="s">
        <v>212</v>
      </c>
      <c r="N50" s="41">
        <v>43769</v>
      </c>
      <c r="O50">
        <v>41</v>
      </c>
    </row>
    <row r="51" spans="1:15" x14ac:dyDescent="0.2">
      <c r="A51" t="s">
        <v>67</v>
      </c>
      <c r="B51" t="s">
        <v>305</v>
      </c>
      <c r="C51">
        <v>2124533</v>
      </c>
      <c r="D51">
        <v>878742204</v>
      </c>
      <c r="E51">
        <v>35702</v>
      </c>
      <c r="F51">
        <v>797582.68</v>
      </c>
      <c r="G51">
        <v>15.83</v>
      </c>
      <c r="H51">
        <v>565162.66</v>
      </c>
      <c r="I51" t="s">
        <v>212</v>
      </c>
      <c r="J51">
        <v>15.83</v>
      </c>
      <c r="K51">
        <v>565162.66</v>
      </c>
      <c r="L51">
        <v>797582.68</v>
      </c>
      <c r="M51" t="s">
        <v>212</v>
      </c>
      <c r="N51" s="41">
        <v>43769</v>
      </c>
      <c r="O51">
        <v>41</v>
      </c>
    </row>
    <row r="52" spans="1:15" x14ac:dyDescent="0.2">
      <c r="A52" t="s">
        <v>67</v>
      </c>
      <c r="B52" t="s">
        <v>306</v>
      </c>
      <c r="C52">
        <v>2031730</v>
      </c>
      <c r="D52">
        <v>294821608</v>
      </c>
      <c r="E52">
        <v>215693</v>
      </c>
      <c r="F52">
        <v>1807507.34</v>
      </c>
      <c r="G52">
        <v>8.7200000000000006</v>
      </c>
      <c r="H52">
        <v>1880842.96</v>
      </c>
      <c r="I52" t="s">
        <v>212</v>
      </c>
      <c r="J52">
        <v>8.7200000000000006</v>
      </c>
      <c r="K52">
        <v>1880842.96</v>
      </c>
      <c r="L52">
        <v>1807507.34</v>
      </c>
      <c r="M52" t="s">
        <v>212</v>
      </c>
      <c r="N52" s="41">
        <v>43769</v>
      </c>
      <c r="O52">
        <v>43</v>
      </c>
    </row>
    <row r="53" spans="1:15" x14ac:dyDescent="0.2">
      <c r="A53" t="s">
        <v>67</v>
      </c>
      <c r="B53" t="s">
        <v>307</v>
      </c>
      <c r="C53" s="59" t="s">
        <v>363</v>
      </c>
      <c r="D53">
        <v>67760009</v>
      </c>
      <c r="E53">
        <v>128324</v>
      </c>
      <c r="F53">
        <v>1527131.84</v>
      </c>
      <c r="G53">
        <v>8.8276629999999994</v>
      </c>
      <c r="H53">
        <v>1132800.98</v>
      </c>
      <c r="I53" t="s">
        <v>212</v>
      </c>
      <c r="J53">
        <v>6.8220000000000001</v>
      </c>
      <c r="K53">
        <v>875426.33</v>
      </c>
      <c r="L53">
        <v>1178831.6100000001</v>
      </c>
      <c r="M53" t="s">
        <v>256</v>
      </c>
      <c r="N53" s="41">
        <v>43769</v>
      </c>
      <c r="O53">
        <v>41</v>
      </c>
    </row>
    <row r="54" spans="1:15" x14ac:dyDescent="0.2">
      <c r="A54" t="s">
        <v>67</v>
      </c>
      <c r="B54" t="s">
        <v>308</v>
      </c>
      <c r="D54" t="s">
        <v>309</v>
      </c>
      <c r="E54">
        <v>2206689.7200000002</v>
      </c>
      <c r="F54">
        <v>2206689.7200000002</v>
      </c>
      <c r="G54">
        <v>100</v>
      </c>
      <c r="H54">
        <v>2206689.7200000002</v>
      </c>
      <c r="I54" t="s">
        <v>212</v>
      </c>
      <c r="J54">
        <v>100</v>
      </c>
      <c r="K54">
        <v>2206689.7200000002</v>
      </c>
      <c r="L54">
        <v>2206689.7200000002</v>
      </c>
      <c r="M54" t="s">
        <v>212</v>
      </c>
      <c r="N54" s="41">
        <v>43769</v>
      </c>
      <c r="O54" t="s">
        <v>108</v>
      </c>
    </row>
    <row r="55" spans="1:15" x14ac:dyDescent="0.2">
      <c r="A55" t="s">
        <v>67</v>
      </c>
      <c r="B55" t="s">
        <v>310</v>
      </c>
      <c r="D55" t="s">
        <v>222</v>
      </c>
      <c r="E55">
        <v>10.96</v>
      </c>
      <c r="F55">
        <v>7.48</v>
      </c>
      <c r="G55">
        <v>0.68894999999999995</v>
      </c>
      <c r="H55">
        <v>7.55</v>
      </c>
      <c r="I55" t="s">
        <v>212</v>
      </c>
      <c r="J55">
        <v>1</v>
      </c>
      <c r="K55">
        <v>10.96</v>
      </c>
      <c r="L55">
        <v>10.96</v>
      </c>
      <c r="M55" t="s">
        <v>222</v>
      </c>
      <c r="N55" s="41">
        <v>43769</v>
      </c>
      <c r="O55" t="s">
        <v>107</v>
      </c>
    </row>
    <row r="56" spans="1:15" x14ac:dyDescent="0.2">
      <c r="A56" t="s">
        <v>67</v>
      </c>
      <c r="B56" t="s">
        <v>311</v>
      </c>
      <c r="D56" t="s">
        <v>256</v>
      </c>
      <c r="E56">
        <v>15.41</v>
      </c>
      <c r="F56">
        <v>18.670000000000002</v>
      </c>
      <c r="G56">
        <v>1.2939989999999999</v>
      </c>
      <c r="H56">
        <v>19.940000000000001</v>
      </c>
      <c r="I56" t="s">
        <v>212</v>
      </c>
      <c r="J56">
        <v>1</v>
      </c>
      <c r="K56">
        <v>15.41</v>
      </c>
      <c r="L56">
        <v>15.41</v>
      </c>
      <c r="M56" t="s">
        <v>256</v>
      </c>
      <c r="N56" s="41">
        <v>43769</v>
      </c>
      <c r="O56" t="s">
        <v>107</v>
      </c>
    </row>
    <row r="57" spans="1:15" x14ac:dyDescent="0.2">
      <c r="A57" t="s">
        <v>67</v>
      </c>
      <c r="B57" t="s">
        <v>312</v>
      </c>
      <c r="D57" t="s">
        <v>292</v>
      </c>
      <c r="E57">
        <v>346.06</v>
      </c>
      <c r="F57">
        <v>261.38</v>
      </c>
      <c r="G57">
        <v>0.76083199999999995</v>
      </c>
      <c r="H57">
        <v>263.29000000000002</v>
      </c>
      <c r="I57" t="s">
        <v>212</v>
      </c>
      <c r="J57">
        <v>1</v>
      </c>
      <c r="K57">
        <v>346.06</v>
      </c>
      <c r="L57">
        <v>346.06</v>
      </c>
      <c r="M57" t="s">
        <v>292</v>
      </c>
      <c r="N57" s="41">
        <v>43769</v>
      </c>
      <c r="O57" t="s">
        <v>107</v>
      </c>
    </row>
    <row r="58" spans="1:15" x14ac:dyDescent="0.2">
      <c r="N58" s="41"/>
    </row>
    <row r="59" spans="1:15" x14ac:dyDescent="0.2">
      <c r="N59" s="41"/>
    </row>
    <row r="60" spans="1:15" x14ac:dyDescent="0.2">
      <c r="N60" s="41"/>
    </row>
    <row r="61" spans="1:15" x14ac:dyDescent="0.2">
      <c r="N61" s="41"/>
    </row>
    <row r="62" spans="1:15" x14ac:dyDescent="0.2">
      <c r="N62" s="41"/>
    </row>
    <row r="63" spans="1:15" x14ac:dyDescent="0.2">
      <c r="N63" s="41"/>
    </row>
    <row r="64" spans="1:15" x14ac:dyDescent="0.2">
      <c r="N64" s="41"/>
    </row>
    <row r="65" spans="1:8" x14ac:dyDescent="0.2">
      <c r="A65" s="34"/>
      <c r="B65" s="34"/>
      <c r="C65" s="35"/>
      <c r="H65" s="34"/>
    </row>
    <row r="66" spans="1:8" x14ac:dyDescent="0.2">
      <c r="A66" s="34"/>
      <c r="B66" s="34"/>
      <c r="C66" s="35"/>
      <c r="H66" s="34"/>
    </row>
  </sheetData>
  <conditionalFormatting sqref="D54:D58">
    <cfRule type="duplicateValues" dxfId="1" priority="4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>
      <selection activeCell="C29" sqref="C29"/>
    </sheetView>
  </sheetViews>
  <sheetFormatPr defaultRowHeight="12.75" x14ac:dyDescent="0.2"/>
  <cols>
    <col min="1" max="1" width="58.7109375" customWidth="1"/>
    <col min="2" max="2" width="11.140625" customWidth="1"/>
    <col min="3" max="4" width="13.85546875" customWidth="1"/>
    <col min="5" max="5" width="14.28515625" customWidth="1"/>
    <col min="6" max="11" width="12.140625" customWidth="1"/>
    <col min="12" max="16" width="8.140625" customWidth="1"/>
  </cols>
  <sheetData>
    <row r="1" spans="1:16" ht="15" x14ac:dyDescent="0.25">
      <c r="A1" s="62" t="s">
        <v>95</v>
      </c>
      <c r="B1" s="62" t="s">
        <v>82</v>
      </c>
      <c r="C1" s="62" t="s">
        <v>96</v>
      </c>
      <c r="D1" s="62" t="s">
        <v>83</v>
      </c>
      <c r="E1" s="62" t="s">
        <v>97</v>
      </c>
      <c r="F1" s="62" t="s">
        <v>98</v>
      </c>
      <c r="G1" s="62" t="s">
        <v>0</v>
      </c>
      <c r="H1" s="62" t="s">
        <v>99</v>
      </c>
      <c r="I1" s="62" t="s">
        <v>84</v>
      </c>
      <c r="J1" s="62" t="s">
        <v>100</v>
      </c>
      <c r="K1" s="62" t="s">
        <v>101</v>
      </c>
      <c r="L1" s="62" t="s">
        <v>102</v>
      </c>
      <c r="M1" s="62" t="s">
        <v>103</v>
      </c>
      <c r="N1" s="62" t="s">
        <v>104</v>
      </c>
      <c r="O1" s="62" t="s">
        <v>105</v>
      </c>
      <c r="P1" s="62" t="s">
        <v>106</v>
      </c>
    </row>
    <row r="2" spans="1:16" x14ac:dyDescent="0.2">
      <c r="A2" t="s">
        <v>371</v>
      </c>
      <c r="B2" t="s">
        <v>236</v>
      </c>
      <c r="C2">
        <v>0</v>
      </c>
      <c r="D2">
        <v>398438408</v>
      </c>
      <c r="E2">
        <v>0.17563799999999999</v>
      </c>
      <c r="F2" s="41">
        <v>43634</v>
      </c>
      <c r="G2" t="s">
        <v>67</v>
      </c>
      <c r="H2" t="s">
        <v>372</v>
      </c>
      <c r="I2">
        <v>63170</v>
      </c>
      <c r="J2">
        <v>0</v>
      </c>
      <c r="K2">
        <v>0</v>
      </c>
      <c r="L2">
        <v>0</v>
      </c>
      <c r="M2">
        <v>0</v>
      </c>
      <c r="N2" t="s">
        <v>212</v>
      </c>
      <c r="O2">
        <v>136</v>
      </c>
      <c r="P2" t="s">
        <v>373</v>
      </c>
    </row>
    <row r="3" spans="1:16" x14ac:dyDescent="0.2">
      <c r="A3" t="s">
        <v>374</v>
      </c>
      <c r="B3" t="s">
        <v>254</v>
      </c>
      <c r="C3">
        <v>17555.509999999998</v>
      </c>
      <c r="D3" t="s">
        <v>255</v>
      </c>
      <c r="E3">
        <v>0.318</v>
      </c>
      <c r="F3" s="41">
        <v>43784</v>
      </c>
      <c r="G3" t="s">
        <v>67</v>
      </c>
      <c r="H3" t="s">
        <v>372</v>
      </c>
      <c r="I3">
        <v>42992</v>
      </c>
      <c r="J3">
        <v>17555.509999999998</v>
      </c>
      <c r="K3">
        <v>17555.509999999998</v>
      </c>
      <c r="L3">
        <v>0</v>
      </c>
      <c r="M3">
        <v>0</v>
      </c>
      <c r="N3" t="s">
        <v>256</v>
      </c>
      <c r="O3">
        <v>0</v>
      </c>
      <c r="P3" t="s">
        <v>373</v>
      </c>
    </row>
    <row r="4" spans="1:16" x14ac:dyDescent="0.2">
      <c r="A4" t="s">
        <v>375</v>
      </c>
      <c r="B4" t="s">
        <v>258</v>
      </c>
      <c r="C4">
        <v>0</v>
      </c>
      <c r="D4" t="s">
        <v>259</v>
      </c>
      <c r="E4">
        <v>0.9</v>
      </c>
      <c r="F4" s="41">
        <v>43612</v>
      </c>
      <c r="G4" t="s">
        <v>67</v>
      </c>
      <c r="H4" t="s">
        <v>372</v>
      </c>
      <c r="I4">
        <v>29538</v>
      </c>
      <c r="J4">
        <v>0</v>
      </c>
      <c r="K4">
        <v>0</v>
      </c>
      <c r="L4">
        <v>0</v>
      </c>
      <c r="M4">
        <v>0</v>
      </c>
      <c r="N4" t="s">
        <v>260</v>
      </c>
      <c r="O4">
        <v>158</v>
      </c>
      <c r="P4" t="s">
        <v>373</v>
      </c>
    </row>
    <row r="5" spans="1:16" x14ac:dyDescent="0.2">
      <c r="A5" t="s">
        <v>376</v>
      </c>
      <c r="B5" t="s">
        <v>265</v>
      </c>
      <c r="C5">
        <v>0</v>
      </c>
      <c r="D5" t="s">
        <v>266</v>
      </c>
      <c r="E5">
        <v>0.74401799999999996</v>
      </c>
      <c r="F5" s="41">
        <v>43728</v>
      </c>
      <c r="G5" t="s">
        <v>67</v>
      </c>
      <c r="H5" t="s">
        <v>372</v>
      </c>
      <c r="I5">
        <v>34090</v>
      </c>
      <c r="J5">
        <v>0</v>
      </c>
      <c r="K5">
        <v>0</v>
      </c>
      <c r="L5">
        <v>0</v>
      </c>
      <c r="M5">
        <v>0</v>
      </c>
      <c r="N5" t="s">
        <v>212</v>
      </c>
      <c r="O5">
        <v>42</v>
      </c>
      <c r="P5" t="s">
        <v>373</v>
      </c>
    </row>
    <row r="6" spans="1:16" x14ac:dyDescent="0.2">
      <c r="A6" t="s">
        <v>377</v>
      </c>
      <c r="B6">
        <v>7124594</v>
      </c>
      <c r="C6">
        <v>0</v>
      </c>
      <c r="D6">
        <v>712459908</v>
      </c>
      <c r="E6">
        <v>6</v>
      </c>
      <c r="F6" s="41">
        <v>43591</v>
      </c>
      <c r="G6" t="s">
        <v>67</v>
      </c>
      <c r="H6" t="s">
        <v>372</v>
      </c>
      <c r="I6">
        <v>7989</v>
      </c>
      <c r="J6">
        <v>0</v>
      </c>
      <c r="K6">
        <v>0</v>
      </c>
      <c r="L6">
        <v>0</v>
      </c>
      <c r="M6">
        <v>0</v>
      </c>
      <c r="N6" t="s">
        <v>249</v>
      </c>
      <c r="O6">
        <v>179</v>
      </c>
      <c r="P6" t="s">
        <v>373</v>
      </c>
    </row>
    <row r="7" spans="1:16" x14ac:dyDescent="0.2">
      <c r="A7" t="s">
        <v>378</v>
      </c>
      <c r="B7">
        <v>2775135</v>
      </c>
      <c r="C7">
        <v>0</v>
      </c>
      <c r="D7">
        <v>803054204</v>
      </c>
      <c r="E7">
        <v>1.6742699999999999</v>
      </c>
      <c r="F7" s="41">
        <v>43613</v>
      </c>
      <c r="G7" t="s">
        <v>67</v>
      </c>
      <c r="H7" t="s">
        <v>372</v>
      </c>
      <c r="I7">
        <v>11024</v>
      </c>
      <c r="J7">
        <v>0</v>
      </c>
      <c r="K7">
        <v>0</v>
      </c>
      <c r="L7">
        <v>0</v>
      </c>
      <c r="M7">
        <v>0</v>
      </c>
      <c r="N7" t="s">
        <v>212</v>
      </c>
      <c r="O7">
        <v>157</v>
      </c>
      <c r="P7" t="s">
        <v>373</v>
      </c>
    </row>
    <row r="8" spans="1:16" x14ac:dyDescent="0.2">
      <c r="A8" t="s">
        <v>379</v>
      </c>
      <c r="B8">
        <v>2430025</v>
      </c>
      <c r="C8">
        <v>0</v>
      </c>
      <c r="D8">
        <v>861012102</v>
      </c>
      <c r="E8">
        <v>0.06</v>
      </c>
      <c r="F8" s="41">
        <v>43732</v>
      </c>
      <c r="G8" t="s">
        <v>67</v>
      </c>
      <c r="H8" t="s">
        <v>372</v>
      </c>
      <c r="I8">
        <v>113114</v>
      </c>
      <c r="J8">
        <v>0</v>
      </c>
      <c r="K8">
        <v>0</v>
      </c>
      <c r="L8">
        <v>0</v>
      </c>
      <c r="M8">
        <v>0</v>
      </c>
      <c r="N8" t="s">
        <v>212</v>
      </c>
      <c r="O8">
        <v>38</v>
      </c>
      <c r="P8" t="s">
        <v>373</v>
      </c>
    </row>
    <row r="9" spans="1:16" x14ac:dyDescent="0.2">
      <c r="A9" t="s">
        <v>379</v>
      </c>
      <c r="B9">
        <v>2430025</v>
      </c>
      <c r="C9">
        <v>0</v>
      </c>
      <c r="D9">
        <v>861012102</v>
      </c>
      <c r="E9">
        <v>0.06</v>
      </c>
      <c r="F9" s="41">
        <v>43641</v>
      </c>
      <c r="G9" t="s">
        <v>67</v>
      </c>
      <c r="H9" t="s">
        <v>372</v>
      </c>
      <c r="I9">
        <v>113114</v>
      </c>
      <c r="J9">
        <v>0</v>
      </c>
      <c r="K9">
        <v>0</v>
      </c>
      <c r="L9">
        <v>0</v>
      </c>
      <c r="M9">
        <v>0</v>
      </c>
      <c r="N9" t="s">
        <v>212</v>
      </c>
      <c r="O9">
        <v>129</v>
      </c>
      <c r="P9" t="s">
        <v>373</v>
      </c>
    </row>
    <row r="10" spans="1:16" x14ac:dyDescent="0.2">
      <c r="A10" t="s">
        <v>379</v>
      </c>
      <c r="B10">
        <v>2430025</v>
      </c>
      <c r="C10">
        <v>0</v>
      </c>
      <c r="D10">
        <v>861012102</v>
      </c>
      <c r="E10">
        <v>0.06</v>
      </c>
      <c r="F10" s="41">
        <v>43550</v>
      </c>
      <c r="G10" t="s">
        <v>67</v>
      </c>
      <c r="H10" t="s">
        <v>372</v>
      </c>
      <c r="I10">
        <v>113114</v>
      </c>
      <c r="J10">
        <v>0</v>
      </c>
      <c r="K10">
        <v>0</v>
      </c>
      <c r="L10">
        <v>0</v>
      </c>
      <c r="M10">
        <v>0</v>
      </c>
      <c r="N10" t="s">
        <v>212</v>
      </c>
      <c r="O10">
        <v>220</v>
      </c>
      <c r="P10" t="s">
        <v>373</v>
      </c>
    </row>
    <row r="11" spans="1:16" x14ac:dyDescent="0.2">
      <c r="A11" t="s">
        <v>380</v>
      </c>
      <c r="B11">
        <v>6356406</v>
      </c>
      <c r="C11">
        <v>16842.490000000002</v>
      </c>
      <c r="D11">
        <v>635640006</v>
      </c>
      <c r="E11">
        <v>72</v>
      </c>
      <c r="F11" s="41">
        <v>43825</v>
      </c>
      <c r="G11" t="s">
        <v>67</v>
      </c>
      <c r="H11" t="s">
        <v>372</v>
      </c>
      <c r="I11">
        <v>25300</v>
      </c>
      <c r="J11">
        <v>16842.490000000002</v>
      </c>
      <c r="K11">
        <v>16842.490000000002</v>
      </c>
      <c r="L11">
        <v>0</v>
      </c>
      <c r="M11">
        <v>0</v>
      </c>
      <c r="N11" t="s">
        <v>276</v>
      </c>
      <c r="O11">
        <v>0</v>
      </c>
      <c r="P11" t="s">
        <v>373</v>
      </c>
    </row>
    <row r="12" spans="1:16" x14ac:dyDescent="0.2">
      <c r="A12" t="s">
        <v>381</v>
      </c>
      <c r="B12">
        <v>5889505</v>
      </c>
      <c r="C12">
        <v>0</v>
      </c>
      <c r="D12">
        <v>588950907</v>
      </c>
      <c r="E12">
        <v>0.27</v>
      </c>
      <c r="F12" s="41">
        <v>43522</v>
      </c>
      <c r="G12" t="s">
        <v>67</v>
      </c>
      <c r="H12" t="s">
        <v>372</v>
      </c>
      <c r="I12">
        <v>105988</v>
      </c>
      <c r="J12">
        <v>0</v>
      </c>
      <c r="K12">
        <v>0</v>
      </c>
      <c r="L12">
        <v>0</v>
      </c>
      <c r="M12">
        <v>0</v>
      </c>
      <c r="N12" t="s">
        <v>260</v>
      </c>
      <c r="O12">
        <v>248</v>
      </c>
      <c r="P12" t="s">
        <v>373</v>
      </c>
    </row>
    <row r="13" spans="1:16" x14ac:dyDescent="0.2">
      <c r="A13" t="s">
        <v>382</v>
      </c>
      <c r="B13">
        <v>6659428</v>
      </c>
      <c r="C13">
        <v>6135.64</v>
      </c>
      <c r="D13">
        <v>665942009</v>
      </c>
      <c r="E13">
        <v>42</v>
      </c>
      <c r="F13" s="41">
        <v>43802</v>
      </c>
      <c r="G13" t="s">
        <v>67</v>
      </c>
      <c r="H13" t="s">
        <v>372</v>
      </c>
      <c r="I13">
        <v>15800</v>
      </c>
      <c r="J13">
        <v>6135.64</v>
      </c>
      <c r="K13">
        <v>6135.64</v>
      </c>
      <c r="L13">
        <v>0</v>
      </c>
      <c r="M13">
        <v>0</v>
      </c>
      <c r="N13" t="s">
        <v>276</v>
      </c>
      <c r="O13">
        <v>0</v>
      </c>
      <c r="P13" t="s">
        <v>373</v>
      </c>
    </row>
    <row r="14" spans="1:16" x14ac:dyDescent="0.2">
      <c r="A14" t="s">
        <v>383</v>
      </c>
      <c r="B14">
        <v>6640682</v>
      </c>
      <c r="C14">
        <v>9306.09</v>
      </c>
      <c r="D14">
        <v>664068004</v>
      </c>
      <c r="E14">
        <v>55</v>
      </c>
      <c r="F14" s="41">
        <v>43801</v>
      </c>
      <c r="G14" t="s">
        <v>67</v>
      </c>
      <c r="H14" t="s">
        <v>372</v>
      </c>
      <c r="I14">
        <v>18300</v>
      </c>
      <c r="J14">
        <v>9306.09</v>
      </c>
      <c r="K14">
        <v>9306.09</v>
      </c>
      <c r="L14">
        <v>0</v>
      </c>
      <c r="M14">
        <v>0</v>
      </c>
      <c r="N14" t="s">
        <v>276</v>
      </c>
      <c r="O14">
        <v>0</v>
      </c>
      <c r="P14" t="s">
        <v>373</v>
      </c>
    </row>
    <row r="15" spans="1:16" x14ac:dyDescent="0.2">
      <c r="A15" t="s">
        <v>384</v>
      </c>
      <c r="B15">
        <v>6555805</v>
      </c>
      <c r="C15">
        <v>2857.01</v>
      </c>
      <c r="D15">
        <v>655580009</v>
      </c>
      <c r="E15">
        <v>10</v>
      </c>
      <c r="F15" s="41">
        <v>43797</v>
      </c>
      <c r="G15" t="s">
        <v>67</v>
      </c>
      <c r="H15" t="s">
        <v>372</v>
      </c>
      <c r="I15">
        <v>30900</v>
      </c>
      <c r="J15">
        <v>2857.01</v>
      </c>
      <c r="K15">
        <v>2857.01</v>
      </c>
      <c r="L15">
        <v>0</v>
      </c>
      <c r="M15">
        <v>0</v>
      </c>
      <c r="N15" t="s">
        <v>276</v>
      </c>
      <c r="O15">
        <v>0</v>
      </c>
      <c r="P15" t="s">
        <v>373</v>
      </c>
    </row>
    <row r="16" spans="1:16" x14ac:dyDescent="0.2">
      <c r="A16" t="s">
        <v>385</v>
      </c>
      <c r="B16">
        <v>6054603</v>
      </c>
      <c r="C16">
        <v>19671.77</v>
      </c>
      <c r="D16">
        <v>605460005</v>
      </c>
      <c r="E16">
        <v>18</v>
      </c>
      <c r="F16" s="41">
        <v>43825</v>
      </c>
      <c r="G16" t="s">
        <v>67</v>
      </c>
      <c r="H16" t="s">
        <v>372</v>
      </c>
      <c r="I16">
        <v>118200</v>
      </c>
      <c r="J16">
        <v>19671.77</v>
      </c>
      <c r="K16">
        <v>19671.77</v>
      </c>
      <c r="L16">
        <v>0</v>
      </c>
      <c r="M16">
        <v>0</v>
      </c>
      <c r="N16" t="s">
        <v>276</v>
      </c>
      <c r="O16">
        <v>0</v>
      </c>
      <c r="P16" t="s">
        <v>373</v>
      </c>
    </row>
    <row r="17" spans="1:16" x14ac:dyDescent="0.2">
      <c r="A17" t="s">
        <v>386</v>
      </c>
      <c r="B17">
        <v>6021500</v>
      </c>
      <c r="C17">
        <v>8136.47</v>
      </c>
      <c r="D17">
        <v>602150005</v>
      </c>
      <c r="E17">
        <v>20</v>
      </c>
      <c r="F17" s="41">
        <v>43798</v>
      </c>
      <c r="G17" t="s">
        <v>67</v>
      </c>
      <c r="H17" t="s">
        <v>372</v>
      </c>
      <c r="I17">
        <v>44000</v>
      </c>
      <c r="J17">
        <v>8136.47</v>
      </c>
      <c r="K17">
        <v>8136.47</v>
      </c>
      <c r="L17">
        <v>0</v>
      </c>
      <c r="M17">
        <v>0</v>
      </c>
      <c r="N17" t="s">
        <v>276</v>
      </c>
      <c r="O17">
        <v>0</v>
      </c>
      <c r="P17" t="s">
        <v>373</v>
      </c>
    </row>
    <row r="18" spans="1:16" x14ac:dyDescent="0.2">
      <c r="A18" t="s">
        <v>387</v>
      </c>
      <c r="B18">
        <v>4741844</v>
      </c>
      <c r="C18">
        <v>0</v>
      </c>
      <c r="D18">
        <v>474184900</v>
      </c>
      <c r="E18">
        <v>1.25</v>
      </c>
      <c r="F18" s="41">
        <v>43587</v>
      </c>
      <c r="G18" t="s">
        <v>67</v>
      </c>
      <c r="H18" t="s">
        <v>372</v>
      </c>
      <c r="I18">
        <v>13484</v>
      </c>
      <c r="J18">
        <v>0</v>
      </c>
      <c r="K18">
        <v>0</v>
      </c>
      <c r="L18">
        <v>0</v>
      </c>
      <c r="M18">
        <v>0</v>
      </c>
      <c r="N18" t="s">
        <v>260</v>
      </c>
      <c r="O18">
        <v>183</v>
      </c>
      <c r="P18" t="s">
        <v>373</v>
      </c>
    </row>
    <row r="19" spans="1:16" x14ac:dyDescent="0.2">
      <c r="A19" t="s">
        <v>388</v>
      </c>
      <c r="B19">
        <v>6986041</v>
      </c>
      <c r="C19">
        <v>5886.61</v>
      </c>
      <c r="D19">
        <v>698604006</v>
      </c>
      <c r="E19">
        <v>26</v>
      </c>
      <c r="F19" s="41">
        <v>43776</v>
      </c>
      <c r="G19" t="s">
        <v>67</v>
      </c>
      <c r="H19" t="s">
        <v>372</v>
      </c>
      <c r="I19">
        <v>24100</v>
      </c>
      <c r="J19">
        <v>5886.61</v>
      </c>
      <c r="K19">
        <v>5886.61</v>
      </c>
      <c r="L19">
        <v>0</v>
      </c>
      <c r="M19">
        <v>0</v>
      </c>
      <c r="N19" t="s">
        <v>276</v>
      </c>
      <c r="O19">
        <v>0</v>
      </c>
      <c r="P19" t="s">
        <v>373</v>
      </c>
    </row>
    <row r="20" spans="1:16" x14ac:dyDescent="0.2">
      <c r="A20" t="s">
        <v>389</v>
      </c>
      <c r="B20" t="s">
        <v>309</v>
      </c>
      <c r="C20">
        <v>3771.25</v>
      </c>
      <c r="D20" t="s">
        <v>309</v>
      </c>
      <c r="E20">
        <v>1.9970319999999999</v>
      </c>
      <c r="F20" s="41">
        <v>43770</v>
      </c>
      <c r="G20" t="s">
        <v>67</v>
      </c>
      <c r="H20" t="s">
        <v>390</v>
      </c>
      <c r="I20">
        <v>2206686.1</v>
      </c>
      <c r="J20">
        <v>3771.25</v>
      </c>
      <c r="K20">
        <v>3771.25</v>
      </c>
      <c r="L20">
        <v>0</v>
      </c>
      <c r="M20">
        <v>0</v>
      </c>
      <c r="N20" t="s">
        <v>212</v>
      </c>
      <c r="O20">
        <v>0</v>
      </c>
      <c r="P20" t="s">
        <v>373</v>
      </c>
    </row>
    <row r="21" spans="1:16" x14ac:dyDescent="0.2">
      <c r="F21" s="41"/>
    </row>
    <row r="22" spans="1:16" ht="15" x14ac:dyDescent="0.25">
      <c r="A22" s="62"/>
      <c r="B22" s="62"/>
      <c r="C22" s="62"/>
      <c r="D22" s="62"/>
      <c r="E22" s="62"/>
      <c r="F22" s="63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5" x14ac:dyDescent="0.25">
      <c r="A23" s="62"/>
      <c r="B23" s="62"/>
      <c r="C23" s="62"/>
      <c r="D23" s="62"/>
      <c r="E23" s="62"/>
      <c r="F23" s="63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6" ht="15" x14ac:dyDescent="0.25">
      <c r="A24" s="62"/>
      <c r="B24" s="62"/>
      <c r="C24" s="62"/>
      <c r="D24" s="62"/>
      <c r="E24" s="62"/>
      <c r="F24" s="63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16" ht="15" x14ac:dyDescent="0.25">
      <c r="A25" s="62"/>
      <c r="B25" s="62"/>
      <c r="C25" s="62"/>
      <c r="D25" s="62"/>
      <c r="E25" s="62"/>
      <c r="F25" s="63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16" ht="15" x14ac:dyDescent="0.25">
      <c r="A26" s="62"/>
      <c r="C26" s="62"/>
      <c r="D26" s="62"/>
      <c r="E26" s="62"/>
      <c r="F26" s="63"/>
      <c r="G26" s="62"/>
      <c r="H26" s="62"/>
      <c r="I26" s="62"/>
      <c r="J26" s="62"/>
      <c r="K26" s="62"/>
      <c r="L26" s="62"/>
      <c r="M26" s="62"/>
      <c r="N26" s="62"/>
      <c r="O26" s="62"/>
      <c r="P26" s="62"/>
    </row>
    <row r="27" spans="1:16" ht="15" x14ac:dyDescent="0.25">
      <c r="A27" s="62"/>
      <c r="C27" s="62"/>
      <c r="D27" s="62"/>
      <c r="E27" s="62"/>
      <c r="F27" s="63"/>
      <c r="G27" s="62"/>
      <c r="H27" s="62"/>
      <c r="I27" s="62"/>
      <c r="J27" s="62"/>
      <c r="K27" s="62"/>
      <c r="L27" s="62"/>
      <c r="M27" s="62"/>
      <c r="N27" s="62"/>
      <c r="O27" s="62"/>
      <c r="P27" s="62"/>
    </row>
  </sheetData>
  <conditionalFormatting sqref="B26:B27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topLeftCell="A58" workbookViewId="0">
      <selection activeCell="G100" sqref="G100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6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65</v>
      </c>
    </row>
    <row r="2" spans="1:12" ht="15" x14ac:dyDescent="0.25">
      <c r="A2" s="26"/>
      <c r="B2" s="38" t="s">
        <v>109</v>
      </c>
      <c r="C2" s="39"/>
      <c r="D2" s="39"/>
      <c r="E2" s="39"/>
      <c r="F2" s="39"/>
      <c r="G2" s="39"/>
    </row>
    <row r="3" spans="1:12" x14ac:dyDescent="0.2">
      <c r="A3" s="16" t="s">
        <v>22</v>
      </c>
      <c r="B3" s="40" t="s">
        <v>110</v>
      </c>
      <c r="C3" s="39">
        <v>77079157.900000006</v>
      </c>
      <c r="D3" s="39">
        <v>23587.66</v>
      </c>
      <c r="E3" s="39">
        <v>12415.67</v>
      </c>
      <c r="F3" s="39">
        <v>11171.99</v>
      </c>
      <c r="G3" s="39">
        <v>77090329.890000001</v>
      </c>
      <c r="H3" s="16"/>
    </row>
    <row r="4" spans="1:12" x14ac:dyDescent="0.2">
      <c r="A4" s="16" t="s">
        <v>22</v>
      </c>
      <c r="B4" s="40" t="s">
        <v>111</v>
      </c>
      <c r="C4" s="39">
        <v>2127379.19</v>
      </c>
      <c r="D4" s="39">
        <v>79310.53</v>
      </c>
      <c r="E4" s="39">
        <v>0</v>
      </c>
      <c r="F4" s="39">
        <v>79310.53</v>
      </c>
      <c r="G4" s="39">
        <v>2206689.7200000002</v>
      </c>
      <c r="H4" s="16"/>
    </row>
    <row r="5" spans="1:12" x14ac:dyDescent="0.2">
      <c r="A5" s="16" t="s">
        <v>22</v>
      </c>
      <c r="B5" s="40" t="s">
        <v>112</v>
      </c>
      <c r="C5" s="39">
        <v>7448.56</v>
      </c>
      <c r="D5" s="39">
        <v>116923.87</v>
      </c>
      <c r="E5" s="39">
        <v>124084.9</v>
      </c>
      <c r="F5" s="39">
        <v>-7161.03</v>
      </c>
      <c r="G5" s="39">
        <v>287.52999999999997</v>
      </c>
      <c r="H5" s="16"/>
    </row>
    <row r="6" spans="1:12" x14ac:dyDescent="0.2">
      <c r="A6" s="16" t="s">
        <v>22</v>
      </c>
      <c r="B6" s="40" t="s">
        <v>113</v>
      </c>
      <c r="C6" s="39">
        <v>2134827.75</v>
      </c>
      <c r="D6" s="39">
        <v>196234.4</v>
      </c>
      <c r="E6" s="39">
        <v>124084.9</v>
      </c>
      <c r="F6" s="39">
        <v>72149.5</v>
      </c>
      <c r="G6" s="39">
        <v>2206977.25</v>
      </c>
      <c r="H6" s="16"/>
    </row>
    <row r="7" spans="1:12" x14ac:dyDescent="0.2">
      <c r="A7" s="16" t="s">
        <v>22</v>
      </c>
      <c r="B7" s="40" t="s">
        <v>114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16"/>
    </row>
    <row r="8" spans="1:12" x14ac:dyDescent="0.2">
      <c r="A8" s="16" t="s">
        <v>35</v>
      </c>
      <c r="B8" s="40" t="s">
        <v>115</v>
      </c>
      <c r="C8" s="39">
        <v>12415.67</v>
      </c>
      <c r="D8" s="39">
        <v>21234.12</v>
      </c>
      <c r="E8" s="39">
        <v>33649.79</v>
      </c>
      <c r="F8" s="39">
        <v>-12415.67</v>
      </c>
      <c r="G8" s="39">
        <v>0</v>
      </c>
      <c r="H8" s="2"/>
      <c r="I8" s="57"/>
      <c r="L8" s="16"/>
    </row>
    <row r="9" spans="1:12" x14ac:dyDescent="0.2">
      <c r="A9" s="2" t="s">
        <v>52</v>
      </c>
      <c r="B9" s="40" t="s">
        <v>116</v>
      </c>
      <c r="C9" s="39">
        <v>126621.48</v>
      </c>
      <c r="D9" s="39">
        <v>39917.699999999997</v>
      </c>
      <c r="E9" s="39">
        <v>79758.5</v>
      </c>
      <c r="F9" s="39">
        <v>-39840.800000000003</v>
      </c>
      <c r="G9" s="39">
        <v>86780.68</v>
      </c>
      <c r="H9" s="16"/>
      <c r="L9" s="2"/>
    </row>
    <row r="10" spans="1:12" x14ac:dyDescent="0.2">
      <c r="A10" s="29"/>
      <c r="B10" s="40" t="s">
        <v>117</v>
      </c>
      <c r="C10" s="39">
        <v>3730.05</v>
      </c>
      <c r="D10" s="39">
        <v>3801.03</v>
      </c>
      <c r="E10" s="39">
        <v>3759.83</v>
      </c>
      <c r="F10" s="39">
        <v>41.2</v>
      </c>
      <c r="G10" s="39">
        <v>3771.25</v>
      </c>
      <c r="L10" s="16"/>
    </row>
    <row r="11" spans="1:12" x14ac:dyDescent="0.2">
      <c r="A11" s="2" t="s">
        <v>24</v>
      </c>
      <c r="B11" s="40" t="s">
        <v>118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2"/>
      <c r="L11" s="2"/>
    </row>
    <row r="12" spans="1:12" x14ac:dyDescent="0.2">
      <c r="A12" s="2" t="s">
        <v>24</v>
      </c>
      <c r="B12" s="40" t="s">
        <v>119</v>
      </c>
      <c r="C12" s="39">
        <v>54303.96</v>
      </c>
      <c r="D12" s="39">
        <v>2243.5</v>
      </c>
      <c r="E12" s="39">
        <v>600.07000000000005</v>
      </c>
      <c r="F12" s="39">
        <v>1643.43</v>
      </c>
      <c r="G12" s="39">
        <v>55947.39</v>
      </c>
      <c r="H12" s="2"/>
      <c r="L12" s="2"/>
    </row>
    <row r="13" spans="1:12" x14ac:dyDescent="0.2">
      <c r="A13" s="2" t="s">
        <v>24</v>
      </c>
      <c r="B13" s="40" t="s">
        <v>120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2"/>
      <c r="L13" s="2"/>
    </row>
    <row r="14" spans="1:12" x14ac:dyDescent="0.2">
      <c r="A14" s="16" t="s">
        <v>35</v>
      </c>
      <c r="B14" s="40" t="s">
        <v>121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16"/>
      <c r="L14" s="2"/>
    </row>
    <row r="15" spans="1:12" x14ac:dyDescent="0.2">
      <c r="A15" s="2" t="s">
        <v>24</v>
      </c>
      <c r="B15" s="40" t="s">
        <v>122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2"/>
    </row>
    <row r="16" spans="1:12" x14ac:dyDescent="0.2">
      <c r="A16" s="16" t="s">
        <v>22</v>
      </c>
      <c r="B16" s="40" t="s">
        <v>123</v>
      </c>
      <c r="C16" s="39">
        <v>79411056.810000002</v>
      </c>
      <c r="D16" s="39">
        <v>287018.40999999997</v>
      </c>
      <c r="E16" s="39">
        <v>254268.76</v>
      </c>
      <c r="F16" s="39">
        <v>32749.65</v>
      </c>
      <c r="G16" s="39">
        <v>79443806.459999993</v>
      </c>
      <c r="H16" s="16"/>
    </row>
    <row r="17" spans="1:8" x14ac:dyDescent="0.2">
      <c r="A17" s="2" t="s">
        <v>33</v>
      </c>
      <c r="B17" s="38" t="s">
        <v>124</v>
      </c>
      <c r="C17" s="39"/>
      <c r="D17" s="39"/>
      <c r="E17" s="39"/>
      <c r="F17" s="39"/>
      <c r="G17" s="39"/>
      <c r="H17" s="2"/>
    </row>
    <row r="18" spans="1:8" x14ac:dyDescent="0.2">
      <c r="A18" s="29"/>
      <c r="B18" s="40" t="s">
        <v>125</v>
      </c>
      <c r="C18" s="39">
        <v>12415.67</v>
      </c>
      <c r="D18" s="39">
        <v>33649.79</v>
      </c>
      <c r="E18" s="39">
        <v>21234.12</v>
      </c>
      <c r="F18" s="39">
        <v>-12415.67</v>
      </c>
      <c r="G18" s="39">
        <v>0</v>
      </c>
    </row>
    <row r="19" spans="1:8" x14ac:dyDescent="0.2">
      <c r="A19" s="29"/>
      <c r="B19" s="40" t="s">
        <v>126</v>
      </c>
      <c r="C19" s="39">
        <v>0</v>
      </c>
      <c r="D19" s="39">
        <v>90482.52</v>
      </c>
      <c r="E19" s="39">
        <v>90482.52</v>
      </c>
      <c r="F19" s="39">
        <v>0</v>
      </c>
      <c r="G19" s="39">
        <v>0</v>
      </c>
    </row>
    <row r="20" spans="1:8" x14ac:dyDescent="0.2">
      <c r="A20" s="2" t="s">
        <v>28</v>
      </c>
      <c r="B20" s="40" t="s">
        <v>127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2"/>
    </row>
    <row r="21" spans="1:8" x14ac:dyDescent="0.2">
      <c r="A21" s="2" t="s">
        <v>52</v>
      </c>
      <c r="B21" s="40" t="s">
        <v>128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16"/>
    </row>
    <row r="22" spans="1:8" x14ac:dyDescent="0.2">
      <c r="A22" s="29"/>
      <c r="B22" s="40" t="s">
        <v>129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8" x14ac:dyDescent="0.2">
      <c r="A23" s="2" t="s">
        <v>24</v>
      </c>
      <c r="B23" s="40" t="s">
        <v>130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2"/>
    </row>
    <row r="24" spans="1:8" x14ac:dyDescent="0.2">
      <c r="A24" s="16" t="s">
        <v>22</v>
      </c>
      <c r="B24" s="40" t="s">
        <v>131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16"/>
    </row>
    <row r="25" spans="1:8" x14ac:dyDescent="0.2">
      <c r="A25" s="16" t="s">
        <v>22</v>
      </c>
      <c r="B25" s="40" t="s">
        <v>132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16"/>
    </row>
    <row r="26" spans="1:8" x14ac:dyDescent="0.2">
      <c r="A26" s="2" t="s">
        <v>27</v>
      </c>
      <c r="B26" s="40" t="s">
        <v>133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2"/>
    </row>
    <row r="27" spans="1:8" x14ac:dyDescent="0.2">
      <c r="A27" s="2" t="s">
        <v>24</v>
      </c>
      <c r="B27" s="40" t="s">
        <v>134</v>
      </c>
      <c r="C27" s="39">
        <v>12415.67</v>
      </c>
      <c r="D27" s="39">
        <v>124132.31</v>
      </c>
      <c r="E27" s="39">
        <v>111716.64</v>
      </c>
      <c r="F27" s="39">
        <v>-12415.67</v>
      </c>
      <c r="G27" s="39">
        <v>0</v>
      </c>
      <c r="H27" s="2"/>
    </row>
    <row r="28" spans="1:8" x14ac:dyDescent="0.2">
      <c r="A28" s="2" t="s">
        <v>33</v>
      </c>
      <c r="B28" s="40" t="s">
        <v>135</v>
      </c>
      <c r="C28" s="39">
        <v>79398641.140000001</v>
      </c>
      <c r="D28" s="39">
        <v>411150.72</v>
      </c>
      <c r="E28" s="39">
        <v>365985.4</v>
      </c>
      <c r="F28" s="39">
        <v>45165.32</v>
      </c>
      <c r="G28" s="39">
        <v>79443806.459999993</v>
      </c>
      <c r="H28" s="2"/>
    </row>
    <row r="29" spans="1:8" x14ac:dyDescent="0.2">
      <c r="A29" s="29"/>
      <c r="B29" s="38" t="s">
        <v>136</v>
      </c>
      <c r="C29" s="39"/>
      <c r="D29" s="39"/>
      <c r="E29" s="39"/>
      <c r="F29" s="39"/>
      <c r="G29" s="39"/>
    </row>
    <row r="30" spans="1:8" x14ac:dyDescent="0.2">
      <c r="A30" s="29"/>
      <c r="B30" s="40" t="s">
        <v>137</v>
      </c>
      <c r="C30" s="39">
        <v>10767106.970000001</v>
      </c>
      <c r="D30" s="39">
        <v>-11044489.109999999</v>
      </c>
      <c r="E30" s="39">
        <v>-277382.14</v>
      </c>
      <c r="F30" s="39">
        <v>-10767106.970000001</v>
      </c>
      <c r="G30" s="39">
        <v>0</v>
      </c>
    </row>
    <row r="31" spans="1:8" x14ac:dyDescent="0.2">
      <c r="A31" s="29"/>
      <c r="B31" s="40" t="s">
        <v>138</v>
      </c>
      <c r="C31" s="39">
        <v>101.14</v>
      </c>
      <c r="D31" s="39">
        <v>-116.94</v>
      </c>
      <c r="E31" s="39">
        <v>-15.8</v>
      </c>
      <c r="F31" s="39">
        <v>-101.14</v>
      </c>
      <c r="G31" s="39">
        <v>0</v>
      </c>
    </row>
    <row r="32" spans="1:8" x14ac:dyDescent="0.2">
      <c r="A32" s="16" t="s">
        <v>22</v>
      </c>
      <c r="B32" s="40" t="s">
        <v>139</v>
      </c>
      <c r="C32" s="39">
        <v>-675.24</v>
      </c>
      <c r="D32" s="39">
        <v>-364</v>
      </c>
      <c r="E32" s="39">
        <v>-1039.24</v>
      </c>
      <c r="F32" s="39">
        <v>675.24</v>
      </c>
      <c r="G32" s="39">
        <v>0</v>
      </c>
      <c r="H32" s="16"/>
    </row>
    <row r="33" spans="1:8" x14ac:dyDescent="0.2">
      <c r="A33" s="16" t="s">
        <v>22</v>
      </c>
      <c r="B33" s="40" t="s">
        <v>140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16"/>
    </row>
    <row r="34" spans="1:8" x14ac:dyDescent="0.2">
      <c r="A34" s="16" t="s">
        <v>22</v>
      </c>
      <c r="B34" s="40" t="s">
        <v>141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16"/>
    </row>
    <row r="35" spans="1:8" x14ac:dyDescent="0.2">
      <c r="A35" s="16" t="s">
        <v>22</v>
      </c>
      <c r="B35" s="40" t="s">
        <v>142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16"/>
    </row>
    <row r="36" spans="1:8" x14ac:dyDescent="0.2">
      <c r="A36" s="2" t="s">
        <v>24</v>
      </c>
      <c r="B36" s="40" t="s">
        <v>143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2"/>
    </row>
    <row r="37" spans="1:8" x14ac:dyDescent="0.2">
      <c r="A37" s="16" t="s">
        <v>35</v>
      </c>
      <c r="B37" s="40" t="s">
        <v>144</v>
      </c>
      <c r="C37" s="39">
        <v>-48.41</v>
      </c>
      <c r="D37" s="39">
        <v>0</v>
      </c>
      <c r="E37" s="39">
        <v>-48.41</v>
      </c>
      <c r="F37" s="39">
        <v>48.41</v>
      </c>
      <c r="G37" s="39">
        <v>0</v>
      </c>
      <c r="H37" s="16"/>
    </row>
    <row r="38" spans="1:8" x14ac:dyDescent="0.2">
      <c r="A38" s="2" t="s">
        <v>28</v>
      </c>
      <c r="B38" s="40" t="s">
        <v>145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2"/>
    </row>
    <row r="39" spans="1:8" x14ac:dyDescent="0.2">
      <c r="A39" s="2" t="s">
        <v>52</v>
      </c>
      <c r="B39" s="40" t="s">
        <v>146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2"/>
    </row>
    <row r="40" spans="1:8" x14ac:dyDescent="0.2">
      <c r="A40" s="2" t="s">
        <v>52</v>
      </c>
      <c r="B40" s="40" t="s">
        <v>147</v>
      </c>
      <c r="C40" s="39">
        <v>10766484.460000001</v>
      </c>
      <c r="D40" s="39">
        <v>-11044970.050000001</v>
      </c>
      <c r="E40" s="39">
        <v>-278485.59000000003</v>
      </c>
      <c r="F40" s="39">
        <v>-10766484.460000001</v>
      </c>
      <c r="G40" s="39">
        <v>0</v>
      </c>
      <c r="H40" s="2"/>
    </row>
    <row r="41" spans="1:8" x14ac:dyDescent="0.2">
      <c r="A41" s="31" t="s">
        <v>51</v>
      </c>
      <c r="B41" s="40" t="s">
        <v>148</v>
      </c>
      <c r="C41" s="39">
        <v>90165125.599999994</v>
      </c>
      <c r="D41" s="39">
        <v>-10633819.33</v>
      </c>
      <c r="E41" s="39">
        <v>87499.81</v>
      </c>
      <c r="F41" s="39">
        <v>-10721319.140000001</v>
      </c>
      <c r="G41" s="39">
        <v>79443806.459999993</v>
      </c>
    </row>
    <row r="42" spans="1:8" x14ac:dyDescent="0.2">
      <c r="A42" s="31" t="s">
        <v>51</v>
      </c>
      <c r="B42" s="38" t="s">
        <v>149</v>
      </c>
      <c r="C42" s="39"/>
      <c r="D42" s="39"/>
      <c r="E42" s="39"/>
      <c r="F42" s="39"/>
      <c r="G42" s="39"/>
    </row>
    <row r="43" spans="1:8" x14ac:dyDescent="0.2">
      <c r="A43" s="31" t="s">
        <v>51</v>
      </c>
      <c r="B43" s="40" t="s">
        <v>150</v>
      </c>
      <c r="C43" s="39">
        <v>218636.53</v>
      </c>
      <c r="D43" s="39">
        <v>0</v>
      </c>
      <c r="E43" s="39">
        <v>41172.04</v>
      </c>
      <c r="F43" s="39">
        <v>41172.04</v>
      </c>
      <c r="G43" s="39">
        <v>259808.57</v>
      </c>
    </row>
    <row r="44" spans="1:8" ht="15" x14ac:dyDescent="0.25">
      <c r="A44" s="26"/>
      <c r="B44" s="40" t="s">
        <v>151</v>
      </c>
      <c r="C44" s="39">
        <v>12152.83</v>
      </c>
      <c r="D44" s="39">
        <v>29.78</v>
      </c>
      <c r="E44" s="39">
        <v>3801.03</v>
      </c>
      <c r="F44" s="39">
        <v>3771.25</v>
      </c>
      <c r="G44" s="39">
        <v>15924.08</v>
      </c>
    </row>
    <row r="45" spans="1:8" x14ac:dyDescent="0.2">
      <c r="A45" s="28" t="s">
        <v>51</v>
      </c>
      <c r="B45" s="40" t="s">
        <v>152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8" x14ac:dyDescent="0.2">
      <c r="A46" s="28" t="s">
        <v>51</v>
      </c>
      <c r="B46" s="40" t="s">
        <v>153</v>
      </c>
      <c r="C46" s="39">
        <v>-215.69</v>
      </c>
      <c r="D46" s="39">
        <v>138.32</v>
      </c>
      <c r="E46" s="39">
        <v>0</v>
      </c>
      <c r="F46" s="39">
        <v>-138.32</v>
      </c>
      <c r="G46" s="39">
        <v>-354.01</v>
      </c>
    </row>
    <row r="47" spans="1:8" x14ac:dyDescent="0.2">
      <c r="A47" s="28" t="s">
        <v>51</v>
      </c>
      <c r="B47" s="40" t="s">
        <v>154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</row>
    <row r="48" spans="1:8" x14ac:dyDescent="0.2">
      <c r="A48" s="28" t="s">
        <v>51</v>
      </c>
      <c r="B48" s="40" t="s">
        <v>155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</row>
    <row r="49" spans="1:7" x14ac:dyDescent="0.2">
      <c r="A49" s="28" t="s">
        <v>51</v>
      </c>
      <c r="B49" s="40" t="s">
        <v>156</v>
      </c>
      <c r="C49" s="39">
        <v>0.02</v>
      </c>
      <c r="D49" s="39">
        <v>0</v>
      </c>
      <c r="E49" s="39">
        <v>0</v>
      </c>
      <c r="F49" s="39">
        <v>0</v>
      </c>
      <c r="G49" s="39">
        <v>0.02</v>
      </c>
    </row>
    <row r="50" spans="1:7" x14ac:dyDescent="0.2">
      <c r="A50" s="28" t="s">
        <v>51</v>
      </c>
      <c r="B50" s="40" t="s">
        <v>157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</row>
    <row r="51" spans="1:7" x14ac:dyDescent="0.2">
      <c r="A51" s="28" t="s">
        <v>51</v>
      </c>
      <c r="B51" s="40" t="s">
        <v>158</v>
      </c>
      <c r="C51" s="39">
        <v>-36.32</v>
      </c>
      <c r="D51" s="39">
        <v>83.51</v>
      </c>
      <c r="E51" s="39">
        <v>61.26</v>
      </c>
      <c r="F51" s="39">
        <v>-22.25</v>
      </c>
      <c r="G51" s="39">
        <v>-58.57</v>
      </c>
    </row>
    <row r="52" spans="1:7" x14ac:dyDescent="0.2">
      <c r="A52" s="28" t="s">
        <v>51</v>
      </c>
      <c r="B52" s="40" t="s">
        <v>159</v>
      </c>
      <c r="C52" s="39">
        <v>181.38</v>
      </c>
      <c r="D52" s="39">
        <v>24.83</v>
      </c>
      <c r="E52" s="39">
        <v>18.34</v>
      </c>
      <c r="F52" s="39">
        <v>-6.49</v>
      </c>
      <c r="G52" s="39">
        <v>174.89</v>
      </c>
    </row>
    <row r="53" spans="1:7" x14ac:dyDescent="0.2">
      <c r="A53" s="28" t="s">
        <v>51</v>
      </c>
      <c r="B53" s="40" t="s">
        <v>160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</row>
    <row r="54" spans="1:7" x14ac:dyDescent="0.2">
      <c r="A54" s="28" t="s">
        <v>51</v>
      </c>
      <c r="B54" s="40" t="s">
        <v>161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</row>
    <row r="55" spans="1:7" x14ac:dyDescent="0.2">
      <c r="A55" s="28" t="s">
        <v>51</v>
      </c>
      <c r="B55" s="40" t="s">
        <v>162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</row>
    <row r="56" spans="1:7" x14ac:dyDescent="0.2">
      <c r="A56" s="28" t="s">
        <v>51</v>
      </c>
      <c r="B56" s="40" t="s">
        <v>163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</row>
    <row r="57" spans="1:7" x14ac:dyDescent="0.2">
      <c r="A57" s="28" t="s">
        <v>51</v>
      </c>
      <c r="B57" s="40" t="s">
        <v>164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</row>
    <row r="58" spans="1:7" ht="15" x14ac:dyDescent="0.25">
      <c r="A58" s="26"/>
      <c r="B58" s="40" t="s">
        <v>165</v>
      </c>
      <c r="C58" s="39">
        <v>13.66</v>
      </c>
      <c r="D58" s="39">
        <v>0</v>
      </c>
      <c r="E58" s="39">
        <v>0</v>
      </c>
      <c r="F58" s="39">
        <v>0</v>
      </c>
      <c r="G58" s="39">
        <v>13.66</v>
      </c>
    </row>
    <row r="59" spans="1:7" x14ac:dyDescent="0.2">
      <c r="A59" s="28" t="s">
        <v>51</v>
      </c>
      <c r="B59" s="40" t="s">
        <v>166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</row>
    <row r="60" spans="1:7" x14ac:dyDescent="0.2">
      <c r="A60" s="28" t="s">
        <v>51</v>
      </c>
      <c r="B60" s="40" t="s">
        <v>167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</row>
    <row r="61" spans="1:7" x14ac:dyDescent="0.2">
      <c r="A61" s="28" t="s">
        <v>51</v>
      </c>
      <c r="B61" s="40" t="s">
        <v>168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</row>
    <row r="62" spans="1:7" x14ac:dyDescent="0.2">
      <c r="A62" s="28" t="s">
        <v>51</v>
      </c>
      <c r="B62" s="40" t="s">
        <v>169</v>
      </c>
      <c r="C62" s="39">
        <v>230732.41</v>
      </c>
      <c r="D62" s="39">
        <v>276.44</v>
      </c>
      <c r="E62" s="39">
        <v>45052.67</v>
      </c>
      <c r="F62" s="39">
        <v>44776.23</v>
      </c>
      <c r="G62" s="39">
        <v>275508.64</v>
      </c>
    </row>
    <row r="63" spans="1:7" x14ac:dyDescent="0.2">
      <c r="A63" s="28" t="s">
        <v>51</v>
      </c>
      <c r="B63" s="38" t="s">
        <v>170</v>
      </c>
      <c r="C63" s="39"/>
      <c r="D63" s="39"/>
      <c r="E63" s="39"/>
      <c r="F63" s="39"/>
      <c r="G63" s="39"/>
    </row>
    <row r="64" spans="1:7" x14ac:dyDescent="0.2">
      <c r="A64" s="28" t="s">
        <v>51</v>
      </c>
      <c r="B64" s="40" t="s">
        <v>171</v>
      </c>
      <c r="C64" s="39">
        <v>75833.41</v>
      </c>
      <c r="D64" s="39">
        <v>0</v>
      </c>
      <c r="E64" s="39">
        <v>0</v>
      </c>
      <c r="F64" s="39">
        <v>0</v>
      </c>
      <c r="G64" s="39">
        <v>75833.41</v>
      </c>
    </row>
    <row r="65" spans="1:7" x14ac:dyDescent="0.2">
      <c r="A65" s="28" t="s">
        <v>51</v>
      </c>
      <c r="B65" s="40" t="s">
        <v>172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</row>
    <row r="66" spans="1:7" x14ac:dyDescent="0.2">
      <c r="A66" s="28" t="s">
        <v>51</v>
      </c>
      <c r="B66" s="40" t="s">
        <v>173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</row>
    <row r="67" spans="1:7" x14ac:dyDescent="0.2">
      <c r="A67" s="28" t="s">
        <v>51</v>
      </c>
      <c r="B67" s="40" t="s">
        <v>174</v>
      </c>
      <c r="C67" s="39">
        <v>1990.95</v>
      </c>
      <c r="D67" s="39">
        <v>0</v>
      </c>
      <c r="E67" s="39">
        <v>389.09</v>
      </c>
      <c r="F67" s="39">
        <v>-389.09</v>
      </c>
      <c r="G67" s="39">
        <v>1601.86</v>
      </c>
    </row>
    <row r="68" spans="1:7" x14ac:dyDescent="0.2">
      <c r="A68" s="28" t="s">
        <v>51</v>
      </c>
      <c r="B68" s="40" t="s">
        <v>175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</row>
    <row r="69" spans="1:7" x14ac:dyDescent="0.2">
      <c r="A69" s="28" t="s">
        <v>51</v>
      </c>
      <c r="B69" s="40" t="s">
        <v>176</v>
      </c>
      <c r="C69" s="39">
        <v>77824.36</v>
      </c>
      <c r="D69" s="39">
        <v>0</v>
      </c>
      <c r="E69" s="39">
        <v>389.09</v>
      </c>
      <c r="F69" s="39">
        <v>-389.09</v>
      </c>
      <c r="G69" s="39">
        <v>77435.27</v>
      </c>
    </row>
    <row r="70" spans="1:7" ht="15" x14ac:dyDescent="0.25">
      <c r="A70" s="26"/>
      <c r="B70" s="40" t="s">
        <v>177</v>
      </c>
      <c r="C70" s="39">
        <v>152908.04999999999</v>
      </c>
      <c r="D70" s="39">
        <v>276.44</v>
      </c>
      <c r="E70" s="39">
        <v>45441.760000000002</v>
      </c>
      <c r="F70" s="39">
        <v>45165.32</v>
      </c>
      <c r="G70" s="39">
        <v>198073.37</v>
      </c>
    </row>
    <row r="71" spans="1:7" x14ac:dyDescent="0.2">
      <c r="A71" s="28" t="s">
        <v>51</v>
      </c>
      <c r="B71" s="38" t="s">
        <v>178</v>
      </c>
      <c r="C71" s="39"/>
      <c r="D71" s="39"/>
      <c r="E71" s="39"/>
      <c r="F71" s="39"/>
      <c r="G71" s="39"/>
    </row>
    <row r="72" spans="1:7" x14ac:dyDescent="0.2">
      <c r="A72" s="28" t="s">
        <v>51</v>
      </c>
      <c r="B72" s="40" t="s">
        <v>179</v>
      </c>
      <c r="C72" s="39">
        <v>79254692.310000002</v>
      </c>
      <c r="D72" s="39">
        <v>0</v>
      </c>
      <c r="E72" s="39">
        <v>0</v>
      </c>
      <c r="F72" s="39">
        <v>0</v>
      </c>
      <c r="G72" s="39">
        <v>79254692.310000002</v>
      </c>
    </row>
    <row r="73" spans="1:7" x14ac:dyDescent="0.2">
      <c r="A73" s="28" t="s">
        <v>51</v>
      </c>
      <c r="B73" s="40" t="s">
        <v>180</v>
      </c>
      <c r="C73" s="39">
        <v>152908.04999999999</v>
      </c>
      <c r="D73" s="39">
        <v>276.44</v>
      </c>
      <c r="E73" s="39">
        <v>45441.760000000002</v>
      </c>
      <c r="F73" s="39">
        <v>45165.32</v>
      </c>
      <c r="G73" s="39">
        <v>198073.37</v>
      </c>
    </row>
    <row r="74" spans="1:7" ht="15" x14ac:dyDescent="0.25">
      <c r="A74" s="26"/>
      <c r="B74" s="40" t="s">
        <v>181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</row>
    <row r="75" spans="1:7" x14ac:dyDescent="0.2">
      <c r="A75" s="28" t="s">
        <v>51</v>
      </c>
      <c r="B75" s="40" t="s">
        <v>182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</row>
    <row r="76" spans="1:7" x14ac:dyDescent="0.2">
      <c r="A76" s="28" t="s">
        <v>51</v>
      </c>
      <c r="B76" s="40" t="s">
        <v>183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</row>
    <row r="77" spans="1:7" x14ac:dyDescent="0.2">
      <c r="A77" s="28" t="s">
        <v>51</v>
      </c>
      <c r="B77" s="40" t="s">
        <v>184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</row>
    <row r="78" spans="1:7" x14ac:dyDescent="0.2">
      <c r="A78" s="28" t="s">
        <v>51</v>
      </c>
      <c r="B78" s="40" t="s">
        <v>185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</row>
    <row r="79" spans="1:7" x14ac:dyDescent="0.2">
      <c r="A79" s="28" t="s">
        <v>51</v>
      </c>
      <c r="B79" s="40" t="s">
        <v>186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</row>
    <row r="80" spans="1:7" x14ac:dyDescent="0.2">
      <c r="A80" s="28" t="s">
        <v>51</v>
      </c>
      <c r="B80" s="40" t="s">
        <v>187</v>
      </c>
      <c r="C80" s="39">
        <v>1436402.52</v>
      </c>
      <c r="D80" s="39">
        <v>0</v>
      </c>
      <c r="E80" s="39">
        <v>21234.12</v>
      </c>
      <c r="F80" s="39">
        <v>21234.12</v>
      </c>
      <c r="G80" s="39">
        <v>1457636.64</v>
      </c>
    </row>
    <row r="81" spans="1:7" x14ac:dyDescent="0.2">
      <c r="A81" s="28" t="s">
        <v>51</v>
      </c>
      <c r="B81" s="40" t="s">
        <v>188</v>
      </c>
      <c r="C81" s="39">
        <v>-1436402.52</v>
      </c>
      <c r="D81" s="39">
        <v>21234.12</v>
      </c>
      <c r="E81" s="39">
        <v>0</v>
      </c>
      <c r="F81" s="39">
        <v>-21234.12</v>
      </c>
      <c r="G81" s="39">
        <v>-1457636.64</v>
      </c>
    </row>
    <row r="82" spans="1:7" x14ac:dyDescent="0.2">
      <c r="A82" s="28" t="s">
        <v>51</v>
      </c>
      <c r="B82" s="40" t="s">
        <v>189</v>
      </c>
      <c r="C82" s="39">
        <v>0</v>
      </c>
      <c r="D82" s="39">
        <v>21234.12</v>
      </c>
      <c r="E82" s="39">
        <v>21234.12</v>
      </c>
      <c r="F82" s="39">
        <v>0</v>
      </c>
      <c r="G82" s="39">
        <v>0</v>
      </c>
    </row>
    <row r="83" spans="1:7" x14ac:dyDescent="0.2">
      <c r="A83" s="28" t="s">
        <v>51</v>
      </c>
      <c r="B83" s="40" t="s">
        <v>190</v>
      </c>
      <c r="C83" s="39">
        <v>-8959.2199999999993</v>
      </c>
      <c r="D83" s="39">
        <v>0</v>
      </c>
      <c r="E83" s="39">
        <v>0</v>
      </c>
      <c r="F83" s="39">
        <v>0</v>
      </c>
      <c r="G83" s="39">
        <v>-8959.2199999999993</v>
      </c>
    </row>
    <row r="84" spans="1:7" x14ac:dyDescent="0.2">
      <c r="A84" s="28" t="s">
        <v>51</v>
      </c>
      <c r="B84" s="40" t="s">
        <v>191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</row>
    <row r="85" spans="1:7" x14ac:dyDescent="0.2">
      <c r="A85" s="28" t="s">
        <v>51</v>
      </c>
      <c r="B85" s="40" t="s">
        <v>192</v>
      </c>
      <c r="C85" s="39">
        <v>-8959.2199999999993</v>
      </c>
      <c r="D85" s="39">
        <v>0</v>
      </c>
      <c r="E85" s="39">
        <v>0</v>
      </c>
      <c r="F85" s="39">
        <v>0</v>
      </c>
      <c r="G85" s="39">
        <v>-8959.2199999999993</v>
      </c>
    </row>
    <row r="86" spans="1:7" x14ac:dyDescent="0.2">
      <c r="A86" s="28" t="s">
        <v>51</v>
      </c>
      <c r="B86" s="40" t="s">
        <v>193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</row>
    <row r="87" spans="1:7" x14ac:dyDescent="0.2">
      <c r="A87" s="28" t="s">
        <v>51</v>
      </c>
      <c r="B87" s="40" t="s">
        <v>194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</row>
    <row r="88" spans="1:7" x14ac:dyDescent="0.2">
      <c r="A88" s="28" t="s">
        <v>51</v>
      </c>
      <c r="B88" s="40" t="s">
        <v>195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</row>
    <row r="89" spans="1:7" x14ac:dyDescent="0.2">
      <c r="A89" s="28" t="s">
        <v>51</v>
      </c>
      <c r="B89" s="40" t="s">
        <v>196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</row>
    <row r="90" spans="1:7" x14ac:dyDescent="0.2">
      <c r="A90" s="28" t="s">
        <v>51</v>
      </c>
      <c r="B90" s="40" t="s">
        <v>197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</row>
    <row r="91" spans="1:7" x14ac:dyDescent="0.2">
      <c r="A91" s="28" t="s">
        <v>51</v>
      </c>
      <c r="B91" s="40" t="s">
        <v>198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</row>
    <row r="92" spans="1:7" x14ac:dyDescent="0.2">
      <c r="A92" s="28" t="s">
        <v>51</v>
      </c>
      <c r="B92" s="40" t="s">
        <v>199</v>
      </c>
      <c r="C92" s="39">
        <v>79398641.140000001</v>
      </c>
      <c r="D92" s="39">
        <v>21510.560000000001</v>
      </c>
      <c r="E92" s="39">
        <v>66675.88</v>
      </c>
      <c r="F92" s="39">
        <v>45165.32</v>
      </c>
      <c r="G92" s="39">
        <v>79443806.459999993</v>
      </c>
    </row>
    <row r="93" spans="1:7" ht="15" x14ac:dyDescent="0.25">
      <c r="A93" s="26"/>
      <c r="B93" s="40" t="s">
        <v>200</v>
      </c>
      <c r="C93" s="39">
        <v>10766484.460000001</v>
      </c>
      <c r="D93" s="39">
        <v>-278485.59000000003</v>
      </c>
      <c r="E93" s="39">
        <v>-11044970.050000001</v>
      </c>
      <c r="F93" s="39">
        <v>-10766484.460000001</v>
      </c>
      <c r="G93" s="39">
        <v>0</v>
      </c>
    </row>
    <row r="94" spans="1:7" x14ac:dyDescent="0.2">
      <c r="A94" s="28" t="s">
        <v>51</v>
      </c>
      <c r="B94" s="40" t="s">
        <v>201</v>
      </c>
      <c r="C94" s="39">
        <v>90165125.599999994</v>
      </c>
      <c r="D94" s="39">
        <v>-256975.03</v>
      </c>
      <c r="E94" s="39">
        <v>-10978294.17</v>
      </c>
      <c r="F94" s="39">
        <v>-10721319.140000001</v>
      </c>
      <c r="G94" s="39">
        <v>79443806.459999993</v>
      </c>
    </row>
    <row r="95" spans="1:7" x14ac:dyDescent="0.2">
      <c r="A95" s="28" t="s">
        <v>51</v>
      </c>
      <c r="B95" s="40" t="s">
        <v>109</v>
      </c>
      <c r="C95" s="39">
        <v>79411056.810000002</v>
      </c>
      <c r="D95" s="39">
        <v>287018.40999999997</v>
      </c>
      <c r="E95" s="39">
        <v>254268.76</v>
      </c>
      <c r="F95" s="39">
        <v>32749.65</v>
      </c>
      <c r="G95" s="39">
        <v>79443806.459999993</v>
      </c>
    </row>
    <row r="96" spans="1:7" x14ac:dyDescent="0.2">
      <c r="A96" s="28" t="s">
        <v>51</v>
      </c>
      <c r="B96" s="40" t="s">
        <v>124</v>
      </c>
      <c r="C96" s="39">
        <v>12415.67</v>
      </c>
      <c r="D96" s="39">
        <v>124132.31</v>
      </c>
      <c r="E96" s="39">
        <v>111716.64</v>
      </c>
      <c r="F96" s="39">
        <v>-12415.67</v>
      </c>
      <c r="G96" s="39">
        <v>0</v>
      </c>
    </row>
    <row r="97" spans="1:7" x14ac:dyDescent="0.2">
      <c r="A97" s="28" t="s">
        <v>51</v>
      </c>
      <c r="B97" s="40" t="s">
        <v>178</v>
      </c>
      <c r="C97" s="39">
        <v>79398641.140000001</v>
      </c>
      <c r="D97" s="39">
        <v>21510.560000000001</v>
      </c>
      <c r="E97" s="39">
        <v>66675.88</v>
      </c>
      <c r="F97" s="39">
        <v>45165.32</v>
      </c>
      <c r="G97" s="39">
        <v>79443806.459999993</v>
      </c>
    </row>
    <row r="98" spans="1:7" x14ac:dyDescent="0.2">
      <c r="A98" s="28" t="s">
        <v>51</v>
      </c>
      <c r="B98" s="40" t="s">
        <v>202</v>
      </c>
      <c r="C98" s="39">
        <v>0</v>
      </c>
      <c r="D98" s="39">
        <v>-10890794.359999999</v>
      </c>
      <c r="E98" s="39">
        <v>-10890794.359999999</v>
      </c>
      <c r="F98" s="39">
        <v>0</v>
      </c>
      <c r="G98" s="39">
        <v>0</v>
      </c>
    </row>
    <row r="99" spans="1:7" x14ac:dyDescent="0.2">
      <c r="A99" s="28" t="s">
        <v>51</v>
      </c>
      <c r="B99" s="40" t="s">
        <v>203</v>
      </c>
      <c r="C99" s="39">
        <v>89980470.109999999</v>
      </c>
      <c r="D99" s="39">
        <v>-10825147.99</v>
      </c>
      <c r="E99" s="39">
        <v>-141985.01999999999</v>
      </c>
      <c r="F99" s="39">
        <v>-10683162.970000001</v>
      </c>
      <c r="G99" s="39">
        <v>79297307.140000001</v>
      </c>
    </row>
    <row r="100" spans="1:7" x14ac:dyDescent="0.2">
      <c r="A100" s="28" t="s">
        <v>51</v>
      </c>
      <c r="B100" s="40" t="s">
        <v>204</v>
      </c>
      <c r="C100" s="39">
        <v>90165125.599999994</v>
      </c>
      <c r="D100" s="39">
        <v>-10633819.33</v>
      </c>
      <c r="E100" s="39">
        <v>87499.81</v>
      </c>
      <c r="F100" s="39">
        <v>-10721319.140000001</v>
      </c>
      <c r="G100" s="39">
        <v>79443806.459999993</v>
      </c>
    </row>
    <row r="101" spans="1:7" x14ac:dyDescent="0.2">
      <c r="A101" s="28" t="s">
        <v>51</v>
      </c>
      <c r="B101" s="40" t="s">
        <v>205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</row>
    <row r="102" spans="1:7" x14ac:dyDescent="0.2">
      <c r="A102" s="28" t="s">
        <v>51</v>
      </c>
      <c r="B102" s="40" t="s">
        <v>206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</row>
    <row r="103" spans="1:7" x14ac:dyDescent="0.2">
      <c r="A103" s="28" t="s">
        <v>51</v>
      </c>
      <c r="B103" s="40" t="s">
        <v>207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</row>
    <row r="104" spans="1:7" x14ac:dyDescent="0.2">
      <c r="A104" s="28" t="s">
        <v>51</v>
      </c>
      <c r="B104" s="40" t="s">
        <v>208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</row>
    <row r="108" spans="1:7" x14ac:dyDescent="0.2">
      <c r="C108" s="58"/>
    </row>
    <row r="109" spans="1:7" x14ac:dyDescent="0.2">
      <c r="E109" s="58"/>
      <c r="F109" s="58"/>
    </row>
    <row r="111" spans="1:7" x14ac:dyDescent="0.2">
      <c r="F111" s="58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8"/>
  <sheetViews>
    <sheetView tabSelected="1" zoomScale="80" zoomScaleNormal="80" workbookViewId="0">
      <pane ySplit="1" topLeftCell="A17" activePane="bottomLeft" state="frozen"/>
      <selection pane="bottomLeft" activeCell="H72" sqref="H72"/>
    </sheetView>
  </sheetViews>
  <sheetFormatPr defaultRowHeight="12.75" x14ac:dyDescent="0.2"/>
  <cols>
    <col min="2" max="3" width="17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60" t="s">
        <v>68</v>
      </c>
      <c r="B1" s="60" t="s">
        <v>69</v>
      </c>
      <c r="C1" s="60" t="s">
        <v>70</v>
      </c>
      <c r="D1" s="60" t="s">
        <v>71</v>
      </c>
      <c r="E1" s="60" t="s">
        <v>72</v>
      </c>
      <c r="F1" s="60" t="s">
        <v>73</v>
      </c>
      <c r="G1" s="60" t="s">
        <v>74</v>
      </c>
      <c r="H1" s="60" t="s">
        <v>75</v>
      </c>
      <c r="I1" s="60" t="s">
        <v>76</v>
      </c>
      <c r="J1" s="60" t="s">
        <v>77</v>
      </c>
      <c r="K1" s="60" t="s">
        <v>78</v>
      </c>
      <c r="L1" s="60" t="s">
        <v>79</v>
      </c>
      <c r="M1" s="60" t="s">
        <v>80</v>
      </c>
    </row>
    <row r="2" spans="1:13" x14ac:dyDescent="0.2">
      <c r="A2" t="s">
        <v>313</v>
      </c>
      <c r="B2" t="s">
        <v>263</v>
      </c>
      <c r="C2" t="s">
        <v>262</v>
      </c>
      <c r="D2" t="s">
        <v>314</v>
      </c>
      <c r="E2">
        <v>45580</v>
      </c>
      <c r="F2">
        <v>2221590.7000000002</v>
      </c>
      <c r="G2">
        <v>57.88</v>
      </c>
      <c r="H2">
        <v>2638170.4</v>
      </c>
      <c r="I2">
        <v>2221590.7000000002</v>
      </c>
      <c r="J2">
        <v>57.88</v>
      </c>
      <c r="K2">
        <v>2638170.4</v>
      </c>
      <c r="L2" t="s">
        <v>315</v>
      </c>
      <c r="M2" s="41">
        <v>43769</v>
      </c>
    </row>
    <row r="3" spans="1:13" x14ac:dyDescent="0.2">
      <c r="A3" t="s">
        <v>313</v>
      </c>
      <c r="B3" t="s">
        <v>228</v>
      </c>
      <c r="C3" t="s">
        <v>227</v>
      </c>
      <c r="D3" t="s">
        <v>316</v>
      </c>
      <c r="E3">
        <v>37061</v>
      </c>
      <c r="F3">
        <v>2385987.1800000002</v>
      </c>
      <c r="G3">
        <v>77.72</v>
      </c>
      <c r="H3">
        <v>2880380.92</v>
      </c>
      <c r="I3">
        <v>2385987.1800000002</v>
      </c>
      <c r="J3">
        <v>77.72</v>
      </c>
      <c r="K3">
        <v>2880380.92</v>
      </c>
      <c r="L3" t="s">
        <v>315</v>
      </c>
      <c r="M3" s="41">
        <v>43769</v>
      </c>
    </row>
    <row r="4" spans="1:13" x14ac:dyDescent="0.2">
      <c r="A4" t="s">
        <v>313</v>
      </c>
      <c r="B4" t="s">
        <v>303</v>
      </c>
      <c r="C4">
        <v>2181334</v>
      </c>
      <c r="D4" t="s">
        <v>302</v>
      </c>
      <c r="E4">
        <v>17792</v>
      </c>
      <c r="F4">
        <v>1897694.72</v>
      </c>
      <c r="G4">
        <v>112.41</v>
      </c>
      <c r="H4">
        <v>1999998.72</v>
      </c>
      <c r="I4">
        <v>1897694.72</v>
      </c>
      <c r="J4">
        <v>112.41</v>
      </c>
      <c r="K4">
        <v>1999998.72</v>
      </c>
      <c r="L4" t="s">
        <v>315</v>
      </c>
      <c r="M4" s="41">
        <v>43769</v>
      </c>
    </row>
    <row r="5" spans="1:13" x14ac:dyDescent="0.2">
      <c r="A5" t="s">
        <v>313</v>
      </c>
      <c r="B5">
        <v>124765108</v>
      </c>
      <c r="C5">
        <v>2125097</v>
      </c>
      <c r="D5" t="s">
        <v>317</v>
      </c>
      <c r="E5">
        <v>82104</v>
      </c>
      <c r="F5">
        <v>1660963.92</v>
      </c>
      <c r="G5">
        <v>25.09</v>
      </c>
      <c r="H5">
        <v>2059989.36</v>
      </c>
      <c r="I5">
        <v>1660963.92</v>
      </c>
      <c r="J5">
        <v>25.09</v>
      </c>
      <c r="K5">
        <v>2059989.36</v>
      </c>
      <c r="L5" t="s">
        <v>315</v>
      </c>
      <c r="M5" s="41">
        <v>43769</v>
      </c>
    </row>
    <row r="6" spans="1:13" x14ac:dyDescent="0.2">
      <c r="A6" t="s">
        <v>313</v>
      </c>
      <c r="B6">
        <v>294821608</v>
      </c>
      <c r="C6">
        <v>2031730</v>
      </c>
      <c r="D6" t="s">
        <v>318</v>
      </c>
      <c r="E6">
        <v>215693</v>
      </c>
      <c r="F6">
        <v>1807507.34</v>
      </c>
      <c r="G6">
        <v>8.7200000000000006</v>
      </c>
      <c r="H6">
        <v>1880842.96</v>
      </c>
      <c r="I6">
        <v>1807507.34</v>
      </c>
      <c r="J6">
        <v>8.7200000000000006</v>
      </c>
      <c r="K6">
        <v>1880842.96</v>
      </c>
      <c r="L6" t="s">
        <v>315</v>
      </c>
      <c r="M6" s="41">
        <v>43769</v>
      </c>
    </row>
    <row r="7" spans="1:13" x14ac:dyDescent="0.2">
      <c r="A7" t="s">
        <v>313</v>
      </c>
      <c r="B7" t="s">
        <v>301</v>
      </c>
      <c r="C7">
        <v>2311614</v>
      </c>
      <c r="D7" t="s">
        <v>319</v>
      </c>
      <c r="E7">
        <v>17686</v>
      </c>
      <c r="F7">
        <v>2171310.2200000002</v>
      </c>
      <c r="G7">
        <v>163.91</v>
      </c>
      <c r="H7">
        <v>2898912.26</v>
      </c>
      <c r="I7">
        <v>2171310.2200000002</v>
      </c>
      <c r="J7">
        <v>163.91</v>
      </c>
      <c r="K7">
        <v>2898912.26</v>
      </c>
      <c r="L7" t="s">
        <v>315</v>
      </c>
      <c r="M7" s="41">
        <v>43769</v>
      </c>
    </row>
    <row r="8" spans="1:13" x14ac:dyDescent="0.2">
      <c r="A8" t="s">
        <v>313</v>
      </c>
      <c r="B8">
        <v>292505104</v>
      </c>
      <c r="C8">
        <v>2793182</v>
      </c>
      <c r="D8" t="s">
        <v>320</v>
      </c>
      <c r="E8">
        <v>132379</v>
      </c>
      <c r="F8">
        <v>893558.25</v>
      </c>
      <c r="G8">
        <v>3.93</v>
      </c>
      <c r="H8">
        <v>520249.47</v>
      </c>
      <c r="I8">
        <v>893558.25</v>
      </c>
      <c r="J8">
        <v>3.93</v>
      </c>
      <c r="K8">
        <v>520249.47</v>
      </c>
      <c r="L8" t="s">
        <v>315</v>
      </c>
      <c r="M8" s="41">
        <v>43769</v>
      </c>
    </row>
    <row r="9" spans="1:13" x14ac:dyDescent="0.2">
      <c r="A9" t="s">
        <v>313</v>
      </c>
      <c r="B9" t="s">
        <v>215</v>
      </c>
      <c r="C9" t="s">
        <v>214</v>
      </c>
      <c r="D9" t="s">
        <v>321</v>
      </c>
      <c r="E9">
        <v>18335</v>
      </c>
      <c r="F9">
        <v>2047836.15</v>
      </c>
      <c r="G9">
        <v>160.12</v>
      </c>
      <c r="H9">
        <v>2935800.2</v>
      </c>
      <c r="I9">
        <v>2047836.15</v>
      </c>
      <c r="J9">
        <v>160.12</v>
      </c>
      <c r="K9">
        <v>2935800.2</v>
      </c>
      <c r="L9" t="s">
        <v>315</v>
      </c>
      <c r="M9" s="41">
        <v>43769</v>
      </c>
    </row>
    <row r="10" spans="1:13" x14ac:dyDescent="0.2">
      <c r="A10" t="s">
        <v>313</v>
      </c>
      <c r="B10" t="s">
        <v>252</v>
      </c>
      <c r="C10" t="s">
        <v>251</v>
      </c>
      <c r="D10" t="s">
        <v>322</v>
      </c>
      <c r="E10">
        <v>7083</v>
      </c>
      <c r="F10">
        <v>734365.44</v>
      </c>
      <c r="G10">
        <v>183.97</v>
      </c>
      <c r="H10">
        <v>1303059.51</v>
      </c>
      <c r="I10">
        <v>734365.44</v>
      </c>
      <c r="J10">
        <v>183.97</v>
      </c>
      <c r="K10">
        <v>1303059.51</v>
      </c>
      <c r="L10" t="s">
        <v>315</v>
      </c>
      <c r="M10" s="41">
        <v>43769</v>
      </c>
    </row>
    <row r="11" spans="1:13" x14ac:dyDescent="0.2">
      <c r="A11" t="s">
        <v>313</v>
      </c>
      <c r="B11">
        <v>398438408</v>
      </c>
      <c r="C11" t="s">
        <v>236</v>
      </c>
      <c r="D11" t="s">
        <v>323</v>
      </c>
      <c r="E11">
        <v>63170</v>
      </c>
      <c r="F11">
        <v>1205283.6000000001</v>
      </c>
      <c r="G11">
        <v>21.91</v>
      </c>
      <c r="H11">
        <v>1384054.7</v>
      </c>
      <c r="I11">
        <v>1205283.6000000001</v>
      </c>
      <c r="J11">
        <v>21.91</v>
      </c>
      <c r="K11">
        <v>1384054.7</v>
      </c>
      <c r="L11" t="s">
        <v>315</v>
      </c>
      <c r="M11" s="41">
        <v>43769</v>
      </c>
    </row>
    <row r="12" spans="1:13" x14ac:dyDescent="0.2">
      <c r="A12" t="s">
        <v>313</v>
      </c>
      <c r="B12" t="s">
        <v>231</v>
      </c>
      <c r="C12" t="s">
        <v>230</v>
      </c>
      <c r="D12" t="s">
        <v>324</v>
      </c>
      <c r="E12">
        <v>29302</v>
      </c>
      <c r="F12">
        <v>1677539.5</v>
      </c>
      <c r="G12">
        <v>60.59</v>
      </c>
      <c r="H12">
        <v>1775408.18</v>
      </c>
      <c r="I12">
        <v>1677539.5</v>
      </c>
      <c r="J12">
        <v>60.59</v>
      </c>
      <c r="K12">
        <v>1775408.18</v>
      </c>
      <c r="L12" t="s">
        <v>315</v>
      </c>
      <c r="M12" s="41">
        <v>43769</v>
      </c>
    </row>
    <row r="13" spans="1:13" x14ac:dyDescent="0.2">
      <c r="A13" t="s">
        <v>313</v>
      </c>
      <c r="B13" t="s">
        <v>239</v>
      </c>
      <c r="C13" t="s">
        <v>238</v>
      </c>
      <c r="D13" t="s">
        <v>237</v>
      </c>
      <c r="E13">
        <v>27165</v>
      </c>
      <c r="F13">
        <v>1643278.6</v>
      </c>
      <c r="G13">
        <v>88.22</v>
      </c>
      <c r="H13">
        <v>2396496.2999999998</v>
      </c>
      <c r="I13">
        <v>1643278.6</v>
      </c>
      <c r="J13">
        <v>88.22</v>
      </c>
      <c r="K13">
        <v>2396496.2999999998</v>
      </c>
      <c r="L13" t="s">
        <v>315</v>
      </c>
      <c r="M13" s="41">
        <v>43769</v>
      </c>
    </row>
    <row r="14" spans="1:13" x14ac:dyDescent="0.2">
      <c r="A14" t="s">
        <v>313</v>
      </c>
      <c r="B14" t="s">
        <v>234</v>
      </c>
      <c r="C14" t="s">
        <v>233</v>
      </c>
      <c r="D14" t="s">
        <v>325</v>
      </c>
      <c r="E14">
        <v>13426</v>
      </c>
      <c r="F14">
        <v>1775991.28</v>
      </c>
      <c r="G14">
        <v>146.9</v>
      </c>
      <c r="H14">
        <v>1972279.4</v>
      </c>
      <c r="I14">
        <v>1775991.28</v>
      </c>
      <c r="J14">
        <v>146.9</v>
      </c>
      <c r="K14">
        <v>1972279.4</v>
      </c>
      <c r="L14" t="s">
        <v>315</v>
      </c>
      <c r="M14" s="41">
        <v>43769</v>
      </c>
    </row>
    <row r="15" spans="1:13" x14ac:dyDescent="0.2">
      <c r="A15" t="s">
        <v>313</v>
      </c>
      <c r="B15" t="s">
        <v>245</v>
      </c>
      <c r="C15" t="s">
        <v>244</v>
      </c>
      <c r="D15" t="s">
        <v>326</v>
      </c>
      <c r="E15">
        <v>80600</v>
      </c>
      <c r="F15">
        <v>704500.42</v>
      </c>
      <c r="G15">
        <v>8.82</v>
      </c>
      <c r="H15">
        <v>710972.6</v>
      </c>
      <c r="I15">
        <v>704500.42</v>
      </c>
      <c r="J15">
        <v>8.82</v>
      </c>
      <c r="K15">
        <v>710972.6</v>
      </c>
      <c r="L15" t="s">
        <v>315</v>
      </c>
      <c r="M15" s="41">
        <v>43769</v>
      </c>
    </row>
    <row r="16" spans="1:13" x14ac:dyDescent="0.2">
      <c r="A16" t="s">
        <v>313</v>
      </c>
      <c r="B16" t="s">
        <v>211</v>
      </c>
      <c r="C16" t="s">
        <v>210</v>
      </c>
      <c r="D16" t="s">
        <v>327</v>
      </c>
      <c r="E16">
        <v>58027</v>
      </c>
      <c r="F16">
        <v>2079818.68</v>
      </c>
      <c r="G16">
        <v>36.729999999999997</v>
      </c>
      <c r="H16">
        <v>2131331.71</v>
      </c>
      <c r="I16">
        <v>2079818.68</v>
      </c>
      <c r="J16">
        <v>36.729999999999997</v>
      </c>
      <c r="K16">
        <v>2131331.71</v>
      </c>
      <c r="L16" t="s">
        <v>315</v>
      </c>
      <c r="M16" s="41">
        <v>43769</v>
      </c>
    </row>
    <row r="17" spans="1:13" x14ac:dyDescent="0.2">
      <c r="A17" t="s">
        <v>313</v>
      </c>
      <c r="B17">
        <v>539439109</v>
      </c>
      <c r="C17">
        <v>2544346</v>
      </c>
      <c r="D17" t="s">
        <v>328</v>
      </c>
      <c r="E17">
        <v>309000</v>
      </c>
      <c r="F17">
        <v>998249.96</v>
      </c>
      <c r="G17">
        <v>2.9</v>
      </c>
      <c r="H17">
        <v>896100</v>
      </c>
      <c r="I17">
        <v>998249.96</v>
      </c>
      <c r="J17">
        <v>2.9</v>
      </c>
      <c r="K17">
        <v>896100</v>
      </c>
      <c r="L17" t="s">
        <v>315</v>
      </c>
      <c r="M17" s="41">
        <v>43769</v>
      </c>
    </row>
    <row r="18" spans="1:13" x14ac:dyDescent="0.2">
      <c r="A18" t="s">
        <v>313</v>
      </c>
      <c r="B18" t="s">
        <v>266</v>
      </c>
      <c r="C18" t="s">
        <v>265</v>
      </c>
      <c r="D18" t="s">
        <v>329</v>
      </c>
      <c r="E18">
        <v>34090</v>
      </c>
      <c r="F18">
        <v>1148833</v>
      </c>
      <c r="G18">
        <v>40.75</v>
      </c>
      <c r="H18">
        <v>1389167.5</v>
      </c>
      <c r="I18">
        <v>1148833</v>
      </c>
      <c r="J18">
        <v>40.75</v>
      </c>
      <c r="K18">
        <v>1389167.5</v>
      </c>
      <c r="L18" t="s">
        <v>315</v>
      </c>
      <c r="M18" s="41">
        <v>43769</v>
      </c>
    </row>
    <row r="19" spans="1:13" x14ac:dyDescent="0.2">
      <c r="A19" t="s">
        <v>313</v>
      </c>
      <c r="B19">
        <v>683715106</v>
      </c>
      <c r="C19">
        <v>2655657</v>
      </c>
      <c r="D19" t="s">
        <v>330</v>
      </c>
      <c r="E19">
        <v>41898</v>
      </c>
      <c r="F19">
        <v>1457212.44</v>
      </c>
      <c r="G19">
        <v>40.26</v>
      </c>
      <c r="H19">
        <v>1686813.48</v>
      </c>
      <c r="I19">
        <v>1457212.44</v>
      </c>
      <c r="J19">
        <v>40.26</v>
      </c>
      <c r="K19">
        <v>1686813.48</v>
      </c>
      <c r="L19" t="s">
        <v>315</v>
      </c>
      <c r="M19" s="41">
        <v>43769</v>
      </c>
    </row>
    <row r="20" spans="1:13" x14ac:dyDescent="0.2">
      <c r="A20" t="s">
        <v>313</v>
      </c>
      <c r="B20">
        <v>686330101</v>
      </c>
      <c r="C20">
        <v>2402444</v>
      </c>
      <c r="D20" t="s">
        <v>331</v>
      </c>
      <c r="E20">
        <v>30366</v>
      </c>
      <c r="F20">
        <v>2338854.39</v>
      </c>
      <c r="G20">
        <v>78.45</v>
      </c>
      <c r="H20">
        <v>2382212.7000000002</v>
      </c>
      <c r="I20">
        <v>2338854.39</v>
      </c>
      <c r="J20">
        <v>78.45</v>
      </c>
      <c r="K20">
        <v>2382212.7000000002</v>
      </c>
      <c r="L20" t="s">
        <v>315</v>
      </c>
      <c r="M20" s="41">
        <v>43769</v>
      </c>
    </row>
    <row r="21" spans="1:13" x14ac:dyDescent="0.2">
      <c r="A21" t="s">
        <v>313</v>
      </c>
      <c r="B21">
        <v>803054204</v>
      </c>
      <c r="C21">
        <v>2775135</v>
      </c>
      <c r="D21" t="s">
        <v>332</v>
      </c>
      <c r="E21">
        <v>11024</v>
      </c>
      <c r="F21">
        <v>1139109.92</v>
      </c>
      <c r="G21">
        <v>132.58000000000001</v>
      </c>
      <c r="H21">
        <v>1461561.92</v>
      </c>
      <c r="I21">
        <v>1139109.92</v>
      </c>
      <c r="J21">
        <v>132.58000000000001</v>
      </c>
      <c r="K21">
        <v>1461561.92</v>
      </c>
      <c r="L21" t="s">
        <v>315</v>
      </c>
      <c r="M21" s="41">
        <v>43769</v>
      </c>
    </row>
    <row r="22" spans="1:13" x14ac:dyDescent="0.2">
      <c r="A22" t="s">
        <v>313</v>
      </c>
      <c r="B22">
        <v>835699307</v>
      </c>
      <c r="C22">
        <v>2821481</v>
      </c>
      <c r="D22" t="s">
        <v>333</v>
      </c>
      <c r="E22">
        <v>53325</v>
      </c>
      <c r="F22">
        <v>2584662.75</v>
      </c>
      <c r="G22">
        <v>60.83</v>
      </c>
      <c r="H22">
        <v>3243759.75</v>
      </c>
      <c r="I22">
        <v>2584662.75</v>
      </c>
      <c r="J22">
        <v>60.83</v>
      </c>
      <c r="K22">
        <v>3243759.75</v>
      </c>
      <c r="L22" t="s">
        <v>315</v>
      </c>
      <c r="M22" s="41">
        <v>43769</v>
      </c>
    </row>
    <row r="23" spans="1:13" x14ac:dyDescent="0.2">
      <c r="A23" t="s">
        <v>313</v>
      </c>
      <c r="B23" t="s">
        <v>218</v>
      </c>
      <c r="C23" t="s">
        <v>217</v>
      </c>
      <c r="D23" t="s">
        <v>334</v>
      </c>
      <c r="E23">
        <v>9312</v>
      </c>
      <c r="F23">
        <v>1490131.01</v>
      </c>
      <c r="G23">
        <v>313.57</v>
      </c>
      <c r="H23">
        <v>2919963.84</v>
      </c>
      <c r="I23">
        <v>1490131.01</v>
      </c>
      <c r="J23">
        <v>313.57</v>
      </c>
      <c r="K23">
        <v>2919963.84</v>
      </c>
      <c r="L23" t="s">
        <v>315</v>
      </c>
      <c r="M23" s="41">
        <v>43769</v>
      </c>
    </row>
    <row r="24" spans="1:13" x14ac:dyDescent="0.2">
      <c r="A24" t="s">
        <v>313</v>
      </c>
      <c r="B24" t="s">
        <v>296</v>
      </c>
      <c r="C24">
        <v>2615565</v>
      </c>
      <c r="D24" t="s">
        <v>335</v>
      </c>
      <c r="E24">
        <v>62948</v>
      </c>
      <c r="F24">
        <v>2397028.89</v>
      </c>
      <c r="G24">
        <v>43.22</v>
      </c>
      <c r="H24">
        <v>2720612.56</v>
      </c>
      <c r="I24">
        <v>2397028.89</v>
      </c>
      <c r="J24">
        <v>43.22</v>
      </c>
      <c r="K24">
        <v>2720612.56</v>
      </c>
      <c r="L24" t="s">
        <v>315</v>
      </c>
      <c r="M24" s="41">
        <v>43769</v>
      </c>
    </row>
    <row r="25" spans="1:13" x14ac:dyDescent="0.2">
      <c r="A25" t="s">
        <v>313</v>
      </c>
      <c r="B25">
        <v>861012102</v>
      </c>
      <c r="C25">
        <v>2430025</v>
      </c>
      <c r="D25" t="s">
        <v>336</v>
      </c>
      <c r="E25">
        <v>113114</v>
      </c>
      <c r="F25">
        <v>1635216.25</v>
      </c>
      <c r="G25">
        <v>22.68</v>
      </c>
      <c r="H25">
        <v>2565425.52</v>
      </c>
      <c r="I25">
        <v>1635216.25</v>
      </c>
      <c r="J25">
        <v>22.68</v>
      </c>
      <c r="K25">
        <v>2565425.52</v>
      </c>
      <c r="L25" t="s">
        <v>315</v>
      </c>
      <c r="M25" s="41">
        <v>43769</v>
      </c>
    </row>
    <row r="26" spans="1:13" x14ac:dyDescent="0.2">
      <c r="A26" t="s">
        <v>313</v>
      </c>
      <c r="B26">
        <v>878742204</v>
      </c>
      <c r="C26">
        <v>2124533</v>
      </c>
      <c r="D26" t="s">
        <v>337</v>
      </c>
      <c r="E26">
        <v>35702</v>
      </c>
      <c r="F26">
        <v>797582.68</v>
      </c>
      <c r="G26">
        <v>15.83</v>
      </c>
      <c r="H26">
        <v>565162.66</v>
      </c>
      <c r="I26">
        <v>797582.68</v>
      </c>
      <c r="J26">
        <v>15.83</v>
      </c>
      <c r="K26">
        <v>565162.66</v>
      </c>
      <c r="L26" t="s">
        <v>315</v>
      </c>
      <c r="M26" s="41">
        <v>43769</v>
      </c>
    </row>
    <row r="27" spans="1:13" x14ac:dyDescent="0.2">
      <c r="A27" t="s">
        <v>313</v>
      </c>
      <c r="B27" t="s">
        <v>225</v>
      </c>
      <c r="C27" t="s">
        <v>224</v>
      </c>
      <c r="D27" t="s">
        <v>338</v>
      </c>
      <c r="E27">
        <v>40220</v>
      </c>
      <c r="F27">
        <v>1252450.8</v>
      </c>
      <c r="G27">
        <v>50.04</v>
      </c>
      <c r="H27">
        <v>2012608.8</v>
      </c>
      <c r="I27">
        <v>1252450.8</v>
      </c>
      <c r="J27">
        <v>50.04</v>
      </c>
      <c r="K27">
        <v>2012608.8</v>
      </c>
      <c r="L27" t="s">
        <v>315</v>
      </c>
      <c r="M27" s="41">
        <v>43769</v>
      </c>
    </row>
    <row r="28" spans="1:13" x14ac:dyDescent="0.2">
      <c r="A28" t="s">
        <v>313</v>
      </c>
      <c r="B28">
        <v>5330047</v>
      </c>
      <c r="C28">
        <v>5330047</v>
      </c>
      <c r="D28" t="s">
        <v>339</v>
      </c>
      <c r="E28">
        <v>15763</v>
      </c>
      <c r="F28">
        <v>1972717.83</v>
      </c>
      <c r="G28">
        <v>151.69999999999999</v>
      </c>
      <c r="H28">
        <v>2391180.11</v>
      </c>
      <c r="I28">
        <v>1737082.6</v>
      </c>
      <c r="J28">
        <v>136.05000000000001</v>
      </c>
      <c r="K28">
        <v>2144556.15</v>
      </c>
      <c r="L28" t="s">
        <v>340</v>
      </c>
      <c r="M28" s="41">
        <v>43769</v>
      </c>
    </row>
    <row r="29" spans="1:13" x14ac:dyDescent="0.2">
      <c r="A29" t="s">
        <v>313</v>
      </c>
      <c r="B29">
        <v>5889505</v>
      </c>
      <c r="C29">
        <v>5889505</v>
      </c>
      <c r="D29" t="s">
        <v>286</v>
      </c>
      <c r="E29">
        <v>105988</v>
      </c>
      <c r="F29">
        <v>2187638.79</v>
      </c>
      <c r="G29">
        <v>19.38</v>
      </c>
      <c r="H29">
        <v>2053673.3</v>
      </c>
      <c r="I29">
        <v>1926331.9</v>
      </c>
      <c r="J29">
        <v>17.38</v>
      </c>
      <c r="K29">
        <v>1841859.46</v>
      </c>
      <c r="L29" t="s">
        <v>340</v>
      </c>
      <c r="M29" s="41">
        <v>43769</v>
      </c>
    </row>
    <row r="30" spans="1:13" x14ac:dyDescent="0.2">
      <c r="A30" t="s">
        <v>313</v>
      </c>
      <c r="B30">
        <v>4741844</v>
      </c>
      <c r="C30">
        <v>4741844</v>
      </c>
      <c r="D30" t="s">
        <v>288</v>
      </c>
      <c r="E30">
        <v>13484</v>
      </c>
      <c r="F30">
        <v>1384917.16</v>
      </c>
      <c r="G30">
        <v>119.19</v>
      </c>
      <c r="H30">
        <v>1607205.15</v>
      </c>
      <c r="I30">
        <v>1219492.96</v>
      </c>
      <c r="J30">
        <v>106.9</v>
      </c>
      <c r="K30">
        <v>1441439.6</v>
      </c>
      <c r="L30" t="s">
        <v>340</v>
      </c>
      <c r="M30" s="41">
        <v>43769</v>
      </c>
    </row>
    <row r="31" spans="1:13" x14ac:dyDescent="0.2">
      <c r="A31" t="s">
        <v>313</v>
      </c>
      <c r="B31" t="s">
        <v>258</v>
      </c>
      <c r="C31" t="s">
        <v>258</v>
      </c>
      <c r="D31" t="s">
        <v>341</v>
      </c>
      <c r="E31">
        <v>29538</v>
      </c>
      <c r="F31">
        <v>2462861.36</v>
      </c>
      <c r="G31">
        <v>96.2</v>
      </c>
      <c r="H31">
        <v>2841620.58</v>
      </c>
      <c r="I31">
        <v>2168679.96</v>
      </c>
      <c r="J31">
        <v>86.28</v>
      </c>
      <c r="K31">
        <v>2548538.64</v>
      </c>
      <c r="L31" t="s">
        <v>340</v>
      </c>
      <c r="M31" s="41">
        <v>43769</v>
      </c>
    </row>
    <row r="32" spans="1:13" x14ac:dyDescent="0.2">
      <c r="A32" t="s">
        <v>313</v>
      </c>
      <c r="B32">
        <v>5999330</v>
      </c>
      <c r="C32">
        <v>5999330</v>
      </c>
      <c r="D32" t="s">
        <v>342</v>
      </c>
      <c r="E32">
        <v>9594</v>
      </c>
      <c r="F32">
        <v>1624430.3</v>
      </c>
      <c r="G32">
        <v>226.57</v>
      </c>
      <c r="H32">
        <v>2173693.39</v>
      </c>
      <c r="I32">
        <v>1433374.7</v>
      </c>
      <c r="J32">
        <v>203.2</v>
      </c>
      <c r="K32">
        <v>1949500.8</v>
      </c>
      <c r="L32" t="s">
        <v>340</v>
      </c>
      <c r="M32" s="41">
        <v>43769</v>
      </c>
    </row>
    <row r="33" spans="1:13" x14ac:dyDescent="0.2">
      <c r="A33" t="s">
        <v>313</v>
      </c>
      <c r="B33">
        <v>4031879</v>
      </c>
      <c r="C33">
        <v>4031879</v>
      </c>
      <c r="D33" t="s">
        <v>343</v>
      </c>
      <c r="E33">
        <v>58820</v>
      </c>
      <c r="F33">
        <v>1208058.69</v>
      </c>
      <c r="G33">
        <v>26.28</v>
      </c>
      <c r="H33">
        <v>1545821.95</v>
      </c>
      <c r="I33">
        <v>1063759.7</v>
      </c>
      <c r="J33">
        <v>23.57</v>
      </c>
      <c r="K33">
        <v>1386387.4</v>
      </c>
      <c r="L33" t="s">
        <v>340</v>
      </c>
      <c r="M33" s="41">
        <v>43769</v>
      </c>
    </row>
    <row r="34" spans="1:13" x14ac:dyDescent="0.2">
      <c r="A34" t="s">
        <v>313</v>
      </c>
      <c r="B34">
        <v>6021500</v>
      </c>
      <c r="C34">
        <v>6021500</v>
      </c>
      <c r="D34" t="s">
        <v>344</v>
      </c>
      <c r="E34">
        <v>44000</v>
      </c>
      <c r="F34">
        <v>892554.7</v>
      </c>
      <c r="G34">
        <v>21.7</v>
      </c>
      <c r="H34">
        <v>954786.15</v>
      </c>
      <c r="I34">
        <v>97454685</v>
      </c>
      <c r="J34">
        <v>2344</v>
      </c>
      <c r="K34">
        <v>103136000</v>
      </c>
      <c r="L34" t="s">
        <v>345</v>
      </c>
      <c r="M34" s="41">
        <v>43769</v>
      </c>
    </row>
    <row r="35" spans="1:13" x14ac:dyDescent="0.2">
      <c r="A35" t="s">
        <v>313</v>
      </c>
      <c r="B35">
        <v>6054603</v>
      </c>
      <c r="C35">
        <v>6054603</v>
      </c>
      <c r="D35" t="s">
        <v>346</v>
      </c>
      <c r="E35">
        <v>118200</v>
      </c>
      <c r="F35">
        <v>1242050.44</v>
      </c>
      <c r="G35">
        <v>11.22</v>
      </c>
      <c r="H35">
        <v>1325673.95</v>
      </c>
      <c r="I35">
        <v>135930000</v>
      </c>
      <c r="J35">
        <v>1211.5</v>
      </c>
      <c r="K35">
        <v>143199300</v>
      </c>
      <c r="L35" t="s">
        <v>345</v>
      </c>
      <c r="M35" s="41">
        <v>43769</v>
      </c>
    </row>
    <row r="36" spans="1:13" x14ac:dyDescent="0.2">
      <c r="A36" t="s">
        <v>313</v>
      </c>
      <c r="B36">
        <v>6555805</v>
      </c>
      <c r="C36">
        <v>6555805</v>
      </c>
      <c r="D36" t="s">
        <v>347</v>
      </c>
      <c r="E36">
        <v>30900</v>
      </c>
      <c r="F36">
        <v>1136444.6299999999</v>
      </c>
      <c r="G36">
        <v>34.11</v>
      </c>
      <c r="H36">
        <v>1054124.24</v>
      </c>
      <c r="I36">
        <v>124372500</v>
      </c>
      <c r="J36">
        <v>3685</v>
      </c>
      <c r="K36">
        <v>113866500</v>
      </c>
      <c r="L36" t="s">
        <v>345</v>
      </c>
      <c r="M36" s="41">
        <v>43769</v>
      </c>
    </row>
    <row r="37" spans="1:13" x14ac:dyDescent="0.2">
      <c r="A37" t="s">
        <v>313</v>
      </c>
      <c r="B37">
        <v>6640682</v>
      </c>
      <c r="C37">
        <v>6640682</v>
      </c>
      <c r="D37" t="s">
        <v>348</v>
      </c>
      <c r="E37">
        <v>18300</v>
      </c>
      <c r="F37">
        <v>2076809.21</v>
      </c>
      <c r="G37">
        <v>148.91</v>
      </c>
      <c r="H37">
        <v>2725009.26</v>
      </c>
      <c r="I37">
        <v>227286000</v>
      </c>
      <c r="J37">
        <v>16085</v>
      </c>
      <c r="K37">
        <v>294355500</v>
      </c>
      <c r="L37" t="s">
        <v>345</v>
      </c>
      <c r="M37" s="41">
        <v>43769</v>
      </c>
    </row>
    <row r="38" spans="1:13" x14ac:dyDescent="0.2">
      <c r="A38" t="s">
        <v>313</v>
      </c>
      <c r="B38">
        <v>6659428</v>
      </c>
      <c r="C38">
        <v>6659428</v>
      </c>
      <c r="D38" t="s">
        <v>349</v>
      </c>
      <c r="E38">
        <v>15800</v>
      </c>
      <c r="F38">
        <v>617187.5</v>
      </c>
      <c r="G38">
        <v>59.25</v>
      </c>
      <c r="H38">
        <v>936122.94</v>
      </c>
      <c r="I38">
        <v>67545000</v>
      </c>
      <c r="J38">
        <v>6400</v>
      </c>
      <c r="K38">
        <v>101120000</v>
      </c>
      <c r="L38" t="s">
        <v>345</v>
      </c>
      <c r="M38" s="41">
        <v>43769</v>
      </c>
    </row>
    <row r="39" spans="1:13" x14ac:dyDescent="0.2">
      <c r="A39" t="s">
        <v>313</v>
      </c>
      <c r="B39">
        <v>6269861</v>
      </c>
      <c r="C39">
        <v>6269861</v>
      </c>
      <c r="D39" t="s">
        <v>350</v>
      </c>
      <c r="E39">
        <v>66000</v>
      </c>
      <c r="F39">
        <v>998269.25</v>
      </c>
      <c r="G39">
        <v>15.8</v>
      </c>
      <c r="H39">
        <v>1042973.52</v>
      </c>
      <c r="I39">
        <v>109729064</v>
      </c>
      <c r="J39">
        <v>1707</v>
      </c>
      <c r="K39">
        <v>112662000</v>
      </c>
      <c r="L39" t="s">
        <v>345</v>
      </c>
      <c r="M39" s="41">
        <v>43769</v>
      </c>
    </row>
    <row r="40" spans="1:13" x14ac:dyDescent="0.2">
      <c r="A40" t="s">
        <v>313</v>
      </c>
      <c r="B40">
        <v>6229597</v>
      </c>
      <c r="C40">
        <v>6229597</v>
      </c>
      <c r="D40" t="s">
        <v>351</v>
      </c>
      <c r="E40">
        <v>294491</v>
      </c>
      <c r="F40">
        <v>2540522.21</v>
      </c>
      <c r="G40">
        <v>9.61</v>
      </c>
      <c r="H40">
        <v>2829861.67</v>
      </c>
      <c r="I40">
        <v>280071868</v>
      </c>
      <c r="J40">
        <v>1038</v>
      </c>
      <c r="K40">
        <v>305681658</v>
      </c>
      <c r="L40" t="s">
        <v>345</v>
      </c>
      <c r="M40" s="41">
        <v>43769</v>
      </c>
    </row>
    <row r="41" spans="1:13" x14ac:dyDescent="0.2">
      <c r="A41" t="s">
        <v>313</v>
      </c>
      <c r="B41">
        <v>6356406</v>
      </c>
      <c r="C41">
        <v>6356406</v>
      </c>
      <c r="D41" t="s">
        <v>280</v>
      </c>
      <c r="E41">
        <v>25300</v>
      </c>
      <c r="F41">
        <v>591234.92000000004</v>
      </c>
      <c r="G41">
        <v>28.91</v>
      </c>
      <c r="H41">
        <v>731456.21</v>
      </c>
      <c r="I41">
        <v>64704750</v>
      </c>
      <c r="J41">
        <v>3123</v>
      </c>
      <c r="K41">
        <v>79011900</v>
      </c>
      <c r="L41" t="s">
        <v>345</v>
      </c>
      <c r="M41" s="41">
        <v>43769</v>
      </c>
    </row>
    <row r="42" spans="1:13" x14ac:dyDescent="0.2">
      <c r="A42" t="s">
        <v>313</v>
      </c>
      <c r="B42">
        <v>6986041</v>
      </c>
      <c r="C42">
        <v>6986041</v>
      </c>
      <c r="D42" t="s">
        <v>352</v>
      </c>
      <c r="E42">
        <v>24100</v>
      </c>
      <c r="F42">
        <v>646542.4</v>
      </c>
      <c r="G42">
        <v>38.700000000000003</v>
      </c>
      <c r="H42">
        <v>932586.56</v>
      </c>
      <c r="I42">
        <v>70757600</v>
      </c>
      <c r="J42">
        <v>4180</v>
      </c>
      <c r="K42">
        <v>100738000</v>
      </c>
      <c r="L42" t="s">
        <v>345</v>
      </c>
      <c r="M42" s="41">
        <v>43769</v>
      </c>
    </row>
    <row r="43" spans="1:13" x14ac:dyDescent="0.2">
      <c r="A43" t="s">
        <v>313</v>
      </c>
      <c r="B43">
        <v>7124594</v>
      </c>
      <c r="C43">
        <v>7124594</v>
      </c>
      <c r="D43" t="s">
        <v>274</v>
      </c>
      <c r="E43">
        <v>7989</v>
      </c>
      <c r="F43">
        <v>1234066.6599999999</v>
      </c>
      <c r="G43">
        <v>184.73</v>
      </c>
      <c r="H43">
        <v>1475814.46</v>
      </c>
      <c r="I43">
        <v>1231104.8999999999</v>
      </c>
      <c r="J43">
        <v>182.2</v>
      </c>
      <c r="K43">
        <v>1455595.8</v>
      </c>
      <c r="L43" t="s">
        <v>353</v>
      </c>
      <c r="M43" s="41">
        <v>43769</v>
      </c>
    </row>
    <row r="44" spans="1:13" x14ac:dyDescent="0.2">
      <c r="A44" t="s">
        <v>313</v>
      </c>
      <c r="B44" t="s">
        <v>247</v>
      </c>
      <c r="C44" t="s">
        <v>247</v>
      </c>
      <c r="D44" t="s">
        <v>246</v>
      </c>
      <c r="E44">
        <v>31384</v>
      </c>
      <c r="F44">
        <v>1268763.25</v>
      </c>
      <c r="G44">
        <v>44.12</v>
      </c>
      <c r="H44">
        <v>1384803.49</v>
      </c>
      <c r="I44">
        <v>1268878.6000000001</v>
      </c>
      <c r="J44">
        <v>43.52</v>
      </c>
      <c r="K44">
        <v>1365831.6799999999</v>
      </c>
      <c r="L44" t="s">
        <v>353</v>
      </c>
      <c r="M44" s="41">
        <v>43769</v>
      </c>
    </row>
    <row r="45" spans="1:13" x14ac:dyDescent="0.2">
      <c r="A45" t="s">
        <v>313</v>
      </c>
      <c r="B45">
        <v>7333378</v>
      </c>
      <c r="C45">
        <v>7333378</v>
      </c>
      <c r="D45" t="s">
        <v>354</v>
      </c>
      <c r="E45">
        <v>8487</v>
      </c>
      <c r="F45">
        <v>2325928.0299999998</v>
      </c>
      <c r="G45">
        <v>359.93</v>
      </c>
      <c r="H45">
        <v>3054734.87</v>
      </c>
      <c r="I45">
        <v>2320345.7999999998</v>
      </c>
      <c r="J45">
        <v>355</v>
      </c>
      <c r="K45">
        <v>3012885</v>
      </c>
      <c r="L45" t="s">
        <v>353</v>
      </c>
      <c r="M45" s="41">
        <v>43769</v>
      </c>
    </row>
    <row r="46" spans="1:13" x14ac:dyDescent="0.2">
      <c r="A46" t="s">
        <v>313</v>
      </c>
      <c r="B46" t="s">
        <v>220</v>
      </c>
      <c r="C46" t="s">
        <v>220</v>
      </c>
      <c r="D46" t="s">
        <v>219</v>
      </c>
      <c r="E46">
        <v>514932</v>
      </c>
      <c r="F46">
        <v>1234996.1200000001</v>
      </c>
      <c r="G46">
        <v>1.76</v>
      </c>
      <c r="H46">
        <v>905103.7</v>
      </c>
      <c r="I46">
        <v>1730171.52</v>
      </c>
      <c r="J46">
        <v>2.5499999999999998</v>
      </c>
      <c r="K46">
        <v>1313076.6000000001</v>
      </c>
      <c r="L46" t="s">
        <v>355</v>
      </c>
      <c r="M46" s="41">
        <v>43769</v>
      </c>
    </row>
    <row r="47" spans="1:13" x14ac:dyDescent="0.2">
      <c r="A47" t="s">
        <v>313</v>
      </c>
      <c r="B47" t="s">
        <v>241</v>
      </c>
      <c r="C47" t="s">
        <v>241</v>
      </c>
      <c r="D47" t="s">
        <v>356</v>
      </c>
      <c r="E47">
        <v>83715</v>
      </c>
      <c r="F47">
        <v>927517.15</v>
      </c>
      <c r="G47">
        <v>12.11</v>
      </c>
      <c r="H47">
        <v>1013872.45</v>
      </c>
      <c r="I47">
        <v>1300321.1000000001</v>
      </c>
      <c r="J47">
        <v>17.57</v>
      </c>
      <c r="K47">
        <v>1470872.55</v>
      </c>
      <c r="L47" t="s">
        <v>355</v>
      </c>
      <c r="M47" s="41">
        <v>43769</v>
      </c>
    </row>
    <row r="48" spans="1:13" x14ac:dyDescent="0.2">
      <c r="A48" t="s">
        <v>313</v>
      </c>
      <c r="B48">
        <v>2793193</v>
      </c>
      <c r="C48">
        <v>2793193</v>
      </c>
      <c r="D48" t="s">
        <v>357</v>
      </c>
      <c r="E48">
        <v>56292</v>
      </c>
      <c r="F48">
        <v>390824.51</v>
      </c>
      <c r="G48">
        <v>3.92</v>
      </c>
      <c r="H48">
        <v>220736.17</v>
      </c>
      <c r="I48">
        <v>515927.44</v>
      </c>
      <c r="J48">
        <v>5.16</v>
      </c>
      <c r="K48">
        <v>290466.71999999997</v>
      </c>
      <c r="L48" t="s">
        <v>358</v>
      </c>
      <c r="M48" s="41">
        <v>43769</v>
      </c>
    </row>
    <row r="49" spans="1:13" x14ac:dyDescent="0.2">
      <c r="A49" t="s">
        <v>313</v>
      </c>
      <c r="B49">
        <v>2260824</v>
      </c>
      <c r="C49">
        <v>2260824</v>
      </c>
      <c r="D49" t="s">
        <v>359</v>
      </c>
      <c r="E49">
        <v>10175</v>
      </c>
      <c r="F49">
        <v>355826.44</v>
      </c>
      <c r="G49">
        <v>40.44</v>
      </c>
      <c r="H49">
        <v>411515.69</v>
      </c>
      <c r="I49">
        <v>469726.49</v>
      </c>
      <c r="J49">
        <v>53.22</v>
      </c>
      <c r="K49">
        <v>541513.5</v>
      </c>
      <c r="L49" t="s">
        <v>358</v>
      </c>
      <c r="M49" s="41">
        <v>43769</v>
      </c>
    </row>
    <row r="50" spans="1:13" x14ac:dyDescent="0.2">
      <c r="A50" t="s">
        <v>313</v>
      </c>
      <c r="B50" t="s">
        <v>271</v>
      </c>
      <c r="C50" t="s">
        <v>271</v>
      </c>
      <c r="D50" t="s">
        <v>360</v>
      </c>
      <c r="E50">
        <v>54671</v>
      </c>
      <c r="F50">
        <v>1703443.28</v>
      </c>
      <c r="G50">
        <v>25.98</v>
      </c>
      <c r="H50">
        <v>1420545.02</v>
      </c>
      <c r="I50">
        <v>1315141.05</v>
      </c>
      <c r="J50">
        <v>20.079999999999998</v>
      </c>
      <c r="K50">
        <v>1097793.68</v>
      </c>
      <c r="L50" t="s">
        <v>361</v>
      </c>
      <c r="M50" s="41">
        <v>43769</v>
      </c>
    </row>
    <row r="51" spans="1:13" x14ac:dyDescent="0.2">
      <c r="A51" t="s">
        <v>313</v>
      </c>
      <c r="B51" t="s">
        <v>268</v>
      </c>
      <c r="C51" t="s">
        <v>268</v>
      </c>
      <c r="D51" t="s">
        <v>362</v>
      </c>
      <c r="E51">
        <v>27563</v>
      </c>
      <c r="F51">
        <v>1611560.69</v>
      </c>
      <c r="G51">
        <v>89.98</v>
      </c>
      <c r="H51">
        <v>2480249.94</v>
      </c>
      <c r="I51">
        <v>1237574.1599999999</v>
      </c>
      <c r="J51">
        <v>69.540000000000006</v>
      </c>
      <c r="K51">
        <v>1916731.02</v>
      </c>
      <c r="L51" t="s">
        <v>361</v>
      </c>
      <c r="M51" s="41">
        <v>43769</v>
      </c>
    </row>
    <row r="52" spans="1:13" x14ac:dyDescent="0.2">
      <c r="A52" t="s">
        <v>313</v>
      </c>
      <c r="B52" s="66" t="s">
        <v>363</v>
      </c>
      <c r="C52" s="66" t="s">
        <v>363</v>
      </c>
      <c r="D52" t="s">
        <v>364</v>
      </c>
      <c r="E52">
        <v>128324</v>
      </c>
      <c r="F52">
        <v>1527131.83</v>
      </c>
      <c r="G52">
        <v>8.83</v>
      </c>
      <c r="H52">
        <v>1132801.67</v>
      </c>
      <c r="I52">
        <v>1178831.6100000001</v>
      </c>
      <c r="J52">
        <v>6.82</v>
      </c>
      <c r="K52">
        <v>875426.33</v>
      </c>
      <c r="L52" t="s">
        <v>361</v>
      </c>
      <c r="M52" s="41">
        <v>43769</v>
      </c>
    </row>
    <row r="53" spans="1:13" x14ac:dyDescent="0.2">
      <c r="A53" t="s">
        <v>313</v>
      </c>
      <c r="B53" t="s">
        <v>254</v>
      </c>
      <c r="C53" t="s">
        <v>254</v>
      </c>
      <c r="D53" t="s">
        <v>365</v>
      </c>
      <c r="E53">
        <v>42992</v>
      </c>
      <c r="F53">
        <v>811465.2</v>
      </c>
      <c r="G53">
        <v>20.88</v>
      </c>
      <c r="H53">
        <v>897616.64</v>
      </c>
      <c r="I53">
        <v>626178.48</v>
      </c>
      <c r="J53">
        <v>16.13</v>
      </c>
      <c r="K53">
        <v>693675.92</v>
      </c>
      <c r="L53" t="s">
        <v>361</v>
      </c>
      <c r="M53" s="41">
        <v>43769</v>
      </c>
    </row>
    <row r="54" spans="1:13" x14ac:dyDescent="0.2">
      <c r="A54" t="s">
        <v>313</v>
      </c>
      <c r="B54" t="s">
        <v>366</v>
      </c>
      <c r="C54" t="s">
        <v>366</v>
      </c>
      <c r="D54" t="s">
        <v>367</v>
      </c>
      <c r="F54">
        <v>2189190.17</v>
      </c>
      <c r="H54">
        <v>2189190.17</v>
      </c>
      <c r="I54">
        <v>2189190.17</v>
      </c>
      <c r="K54">
        <v>2189190.17</v>
      </c>
      <c r="L54" t="s">
        <v>315</v>
      </c>
      <c r="M54" s="41">
        <v>43769</v>
      </c>
    </row>
    <row r="55" spans="1:13" x14ac:dyDescent="0.2">
      <c r="A55" t="s">
        <v>313</v>
      </c>
      <c r="B55" t="s">
        <v>366</v>
      </c>
      <c r="C55" t="s">
        <v>366</v>
      </c>
      <c r="D55" t="s">
        <v>368</v>
      </c>
      <c r="E55">
        <v>346.06</v>
      </c>
      <c r="F55">
        <v>261.39999999999998</v>
      </c>
      <c r="G55">
        <v>0.76</v>
      </c>
      <c r="H55">
        <v>262.98</v>
      </c>
      <c r="I55">
        <v>346.06</v>
      </c>
      <c r="J55">
        <v>1</v>
      </c>
      <c r="K55">
        <v>346.06</v>
      </c>
      <c r="L55" t="s">
        <v>358</v>
      </c>
      <c r="M55" s="41">
        <v>43769</v>
      </c>
    </row>
    <row r="56" spans="1:13" x14ac:dyDescent="0.2">
      <c r="A56" t="s">
        <v>313</v>
      </c>
      <c r="B56" t="s">
        <v>366</v>
      </c>
      <c r="C56" t="s">
        <v>366</v>
      </c>
      <c r="D56" t="s">
        <v>369</v>
      </c>
      <c r="E56">
        <v>15.41</v>
      </c>
      <c r="F56">
        <v>19.260000000000002</v>
      </c>
      <c r="G56">
        <v>1.29</v>
      </c>
      <c r="H56">
        <v>19.940000000000001</v>
      </c>
      <c r="I56">
        <v>15.41</v>
      </c>
      <c r="J56">
        <v>1</v>
      </c>
      <c r="K56">
        <v>15.41</v>
      </c>
      <c r="L56" t="s">
        <v>361</v>
      </c>
      <c r="M56" s="41">
        <v>43769</v>
      </c>
    </row>
    <row r="57" spans="1:13" x14ac:dyDescent="0.2">
      <c r="A57" t="s">
        <v>313</v>
      </c>
      <c r="B57" t="s">
        <v>366</v>
      </c>
      <c r="C57" t="s">
        <v>366</v>
      </c>
      <c r="D57" t="s">
        <v>370</v>
      </c>
      <c r="E57">
        <v>10.96</v>
      </c>
      <c r="F57">
        <v>7.41</v>
      </c>
      <c r="G57">
        <v>0.69</v>
      </c>
      <c r="H57">
        <v>7.55</v>
      </c>
      <c r="I57">
        <v>10.96</v>
      </c>
      <c r="J57">
        <v>1</v>
      </c>
      <c r="K57">
        <v>10.96</v>
      </c>
      <c r="L57" t="s">
        <v>355</v>
      </c>
      <c r="M57" s="41">
        <v>43769</v>
      </c>
    </row>
    <row r="58" spans="1:13" ht="15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2019-11-04T16:46:26Z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