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idan\OneDrive\Desktop\Larry\Reconciliation\August\TCL8 M4N9 ME\"/>
    </mc:Choice>
  </mc:AlternateContent>
  <xr:revisionPtr revIDLastSave="419" documentId="8_{26945AC6-9C68-4088-8126-4AE9D13DAFF9}" xr6:coauthVersionLast="44" xr6:coauthVersionMax="44" xr10:uidLastSave="{918BCE96-040A-422B-A127-0183ADD55BAE}"/>
  <bookViews>
    <workbookView xWindow="-120" yWindow="-120" windowWidth="29040" windowHeight="15840" tabRatio="801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Sheet1!$A$1:$L$53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F21" i="2"/>
  <c r="D24" i="2"/>
  <c r="D15" i="2"/>
  <c r="D18" i="2" l="1"/>
  <c r="O65" i="1" l="1"/>
  <c r="O66" i="1"/>
  <c r="O67" i="1"/>
  <c r="O68" i="1"/>
  <c r="O69" i="1"/>
  <c r="K65" i="1" l="1"/>
  <c r="K66" i="1"/>
  <c r="K67" i="1"/>
  <c r="K68" i="1"/>
  <c r="K69" i="1"/>
  <c r="Q65" i="1"/>
  <c r="Q66" i="1"/>
  <c r="Q67" i="1"/>
  <c r="Q68" i="1"/>
  <c r="Q69" i="1"/>
  <c r="H65" i="1"/>
  <c r="H66" i="1"/>
  <c r="H67" i="1"/>
  <c r="H68" i="1"/>
  <c r="H69" i="1"/>
  <c r="N65" i="1"/>
  <c r="N66" i="1"/>
  <c r="N67" i="1"/>
  <c r="N68" i="1"/>
  <c r="N69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13" i="1"/>
  <c r="C13" i="1" l="1"/>
  <c r="L13" i="1"/>
  <c r="I13" i="1"/>
  <c r="F13" i="1"/>
  <c r="C14" i="1" l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O14" i="1" l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13" i="1"/>
  <c r="H3" i="1" l="1"/>
  <c r="E15" i="2" s="1"/>
  <c r="N55" i="1"/>
  <c r="N13" i="1"/>
  <c r="N63" i="1"/>
  <c r="N61" i="1"/>
  <c r="N52" i="1"/>
  <c r="N53" i="1"/>
  <c r="N51" i="1"/>
  <c r="N49" i="1"/>
  <c r="N48" i="1"/>
  <c r="N46" i="1"/>
  <c r="N47" i="1"/>
  <c r="N50" i="1"/>
  <c r="N54" i="1"/>
  <c r="N56" i="1"/>
  <c r="N58" i="1"/>
  <c r="N59" i="1"/>
  <c r="N60" i="1"/>
  <c r="N45" i="1"/>
  <c r="N41" i="1"/>
  <c r="N42" i="1"/>
  <c r="N43" i="1"/>
  <c r="N40" i="1"/>
  <c r="N34" i="1"/>
  <c r="N36" i="1"/>
  <c r="N33" i="1"/>
  <c r="N29" i="1"/>
  <c r="N27" i="1"/>
  <c r="N22" i="1"/>
  <c r="N24" i="1"/>
  <c r="N21" i="1"/>
  <c r="N15" i="1"/>
  <c r="N16" i="1"/>
  <c r="N18" i="1"/>
  <c r="N19" i="1"/>
  <c r="N14" i="1"/>
  <c r="N17" i="1"/>
  <c r="N23" i="1"/>
  <c r="N28" i="1"/>
  <c r="N30" i="1"/>
  <c r="N31" i="1"/>
  <c r="N35" i="1"/>
  <c r="N37" i="1"/>
  <c r="N57" i="1"/>
  <c r="N62" i="1"/>
  <c r="N64" i="1"/>
  <c r="N20" i="1"/>
  <c r="N25" i="1"/>
  <c r="N26" i="1"/>
  <c r="N32" i="1"/>
  <c r="N38" i="1"/>
  <c r="N39" i="1"/>
  <c r="N44" i="1"/>
  <c r="Q44" i="1" l="1"/>
  <c r="Q35" i="1"/>
  <c r="Q43" i="1"/>
  <c r="Q29" i="1"/>
  <c r="Q60" i="1"/>
  <c r="Q62" i="1"/>
  <c r="Q21" i="1"/>
  <c r="Q53" i="1"/>
  <c r="Q61" i="1"/>
  <c r="Q55" i="1"/>
  <c r="Q63" i="1"/>
  <c r="Q40" i="1"/>
  <c r="Q23" i="1"/>
  <c r="Q31" i="1"/>
  <c r="Q22" i="1"/>
  <c r="Q54" i="1"/>
  <c r="Q64" i="1"/>
  <c r="Q26" i="1"/>
  <c r="Q34" i="1"/>
  <c r="Q42" i="1"/>
  <c r="Q58" i="1"/>
  <c r="Q59" i="1"/>
  <c r="Q57" i="1"/>
  <c r="Q56" i="1"/>
  <c r="Q51" i="1"/>
  <c r="Q49" i="1"/>
  <c r="Q46" i="1"/>
  <c r="Q45" i="1"/>
  <c r="Q39" i="1"/>
  <c r="Q38" i="1"/>
  <c r="Q36" i="1"/>
  <c r="Q33" i="1"/>
  <c r="Q30" i="1"/>
  <c r="Q28" i="1"/>
  <c r="Q27" i="1"/>
  <c r="Q24" i="1"/>
  <c r="Q20" i="1"/>
  <c r="Q19" i="1"/>
  <c r="Q15" i="1"/>
  <c r="Q14" i="1"/>
  <c r="Q18" i="1" l="1"/>
  <c r="Q37" i="1"/>
  <c r="Q52" i="1"/>
  <c r="Q41" i="1"/>
  <c r="Q25" i="1"/>
  <c r="Q17" i="1"/>
  <c r="Q16" i="1"/>
  <c r="Q32" i="1"/>
  <c r="Q47" i="1"/>
  <c r="Q50" i="1"/>
  <c r="Q48" i="1"/>
  <c r="K42" i="1" l="1"/>
  <c r="K25" i="1"/>
  <c r="K21" i="1"/>
  <c r="K14" i="1"/>
  <c r="K15" i="1"/>
  <c r="K16" i="1"/>
  <c r="K18" i="1"/>
  <c r="K19" i="1"/>
  <c r="K20" i="1"/>
  <c r="K24" i="1"/>
  <c r="K26" i="1"/>
  <c r="K27" i="1"/>
  <c r="K28" i="1"/>
  <c r="K30" i="1"/>
  <c r="K31" i="1"/>
  <c r="K35" i="1"/>
  <c r="K43" i="1"/>
  <c r="K44" i="1"/>
  <c r="K45" i="1"/>
  <c r="K47" i="1"/>
  <c r="K48" i="1"/>
  <c r="K49" i="1"/>
  <c r="K50" i="1"/>
  <c r="K51" i="1"/>
  <c r="K52" i="1"/>
  <c r="K53" i="1"/>
  <c r="K54" i="1"/>
  <c r="K55" i="1"/>
  <c r="K57" i="1"/>
  <c r="K58" i="1"/>
  <c r="K60" i="1"/>
  <c r="K61" i="1"/>
  <c r="K62" i="1"/>
  <c r="K63" i="1"/>
  <c r="K64" i="1"/>
  <c r="H14" i="1"/>
  <c r="H15" i="1"/>
  <c r="H16" i="1"/>
  <c r="H18" i="1"/>
  <c r="H19" i="1"/>
  <c r="H20" i="1"/>
  <c r="H24" i="1"/>
  <c r="H26" i="1"/>
  <c r="H27" i="1"/>
  <c r="H28" i="1"/>
  <c r="H31" i="1"/>
  <c r="H34" i="1"/>
  <c r="H37" i="1"/>
  <c r="H38" i="1"/>
  <c r="H43" i="1"/>
  <c r="H44" i="1"/>
  <c r="H45" i="1"/>
  <c r="H47" i="1"/>
  <c r="H48" i="1"/>
  <c r="H49" i="1"/>
  <c r="H50" i="1"/>
  <c r="H51" i="1"/>
  <c r="H52" i="1"/>
  <c r="H53" i="1"/>
  <c r="H54" i="1"/>
  <c r="H55" i="1"/>
  <c r="H56" i="1"/>
  <c r="H57" i="1"/>
  <c r="H58" i="1"/>
  <c r="H61" i="1"/>
  <c r="H62" i="1"/>
  <c r="H64" i="1"/>
  <c r="K39" i="1"/>
  <c r="K33" i="1"/>
  <c r="K59" i="1"/>
  <c r="K40" i="1"/>
  <c r="K22" i="1"/>
  <c r="K34" i="1"/>
  <c r="K36" i="1"/>
  <c r="K46" i="1"/>
  <c r="K17" i="1"/>
  <c r="K23" i="1"/>
  <c r="K29" i="1"/>
  <c r="K37" i="1"/>
  <c r="K38" i="1"/>
  <c r="K32" i="1"/>
  <c r="K56" i="1"/>
  <c r="K41" i="1"/>
  <c r="H46" i="1"/>
  <c r="H17" i="1"/>
  <c r="H33" i="1"/>
  <c r="H59" i="1"/>
  <c r="H40" i="1"/>
  <c r="H22" i="1"/>
  <c r="H36" i="1"/>
  <c r="H63" i="1"/>
  <c r="H23" i="1"/>
  <c r="H39" i="1"/>
  <c r="H29" i="1"/>
  <c r="H35" i="1"/>
  <c r="H30" i="1"/>
  <c r="H21" i="1"/>
  <c r="H60" i="1"/>
  <c r="H42" i="1"/>
  <c r="H32" i="1"/>
  <c r="H41" i="1"/>
  <c r="H25" i="1"/>
  <c r="H13" i="1" l="1"/>
  <c r="N3" i="1" l="1"/>
  <c r="B3" i="1" l="1"/>
  <c r="E16" i="2" s="1"/>
  <c r="F17" i="2" l="1"/>
  <c r="F18" i="2"/>
  <c r="F19" i="2"/>
  <c r="N4" i="1"/>
  <c r="B4" i="1"/>
  <c r="K13" i="1"/>
  <c r="Q13" i="1"/>
  <c r="S5" i="1" l="1"/>
  <c r="D16" i="2"/>
  <c r="F16" i="2" s="1"/>
  <c r="B5" i="1"/>
  <c r="H4" i="1"/>
  <c r="N5" i="1"/>
  <c r="D23" i="2" l="1"/>
  <c r="D26" i="2" s="1"/>
  <c r="E23" i="2"/>
  <c r="H5" i="1"/>
  <c r="F15" i="2" l="1"/>
  <c r="F23" i="2" s="1"/>
  <c r="F26" i="2" s="1"/>
</calcChain>
</file>

<file path=xl/sharedStrings.xml><?xml version="1.0" encoding="utf-8"?>
<sst xmlns="http://schemas.openxmlformats.org/spreadsheetml/2006/main" count="1046" uniqueCount="390">
  <si>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</si>
  <si>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</si>
  <si>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</si>
  <si>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</si>
  <si>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</si>
  <si>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</si>
  <si>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</si>
  <si>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</si>
  <si>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</si>
  <si>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</si>
  <si>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</si>
  <si>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</si>
  <si>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</si>
  <si>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</si>
  <si>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</si>
  <si>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</si>
  <si>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</si>
  <si>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</si>
  <si>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</si>
  <si>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</si>
  <si>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</si>
  <si>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</si>
  <si>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</si>
  <si>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</si>
  <si>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</si>
  <si>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</si>
  <si>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</si>
  <si>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</si>
  <si>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</si>
  <si>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</si>
  <si>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</si>
  <si>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</si>
  <si>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</si>
  <si>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</si>
  <si>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</si>
  <si>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</si>
  <si>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</si>
  <si>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</si>
  <si>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</si>
  <si>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</si>
  <si>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</si>
  <si>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</si>
  <si>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</si>
  <si>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</si>
  <si>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</si>
  <si>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</si>
  <si>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</si>
  <si>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</si>
  <si>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</si>
  <si>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</si>
  <si>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</si>
  <si>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</si>
  <si>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</si>
  <si>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</si>
  <si>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</si>
  <si>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</si>
  <si>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</si>
  <si>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</si>
  <si>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</si>
  <si>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Month-End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</si>
  <si>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</si>
  <si>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</si>
  <si>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</si>
  <si>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</si>
  <si>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</si>
  <si>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</si>
  <si>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</si>
  <si>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M4N9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</si>
  <si>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</si>
  <si>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</si>
  <si>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</si>
  <si>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</si>
  <si>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</si>
  <si>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</si>
  <si>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</si>
  <si>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</si>
  <si>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</si>
  <si>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</si>
  <si>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</si>
  <si>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</si>
  <si>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</si>
  <si>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m4n9</t>
  </si>
  <si>
    <t>N00985106</t>
  </si>
  <si>
    <t>B1HHKD3</t>
  </si>
  <si>
    <t>Aercap Holdings N.V.</t>
  </si>
  <si>
    <t>us</t>
  </si>
  <si>
    <t>G0250X107</t>
  </si>
  <si>
    <t>BJ1F307</t>
  </si>
  <si>
    <t>Amcor PLC</t>
  </si>
  <si>
    <t>12532H104</t>
  </si>
  <si>
    <t>BJ2L553</t>
  </si>
  <si>
    <t>CGI Inc.</t>
  </si>
  <si>
    <t>M22465104</t>
  </si>
  <si>
    <t>CHECK POINT SOFTWARE TECH</t>
  </si>
  <si>
    <t>Cae Inc.</t>
  </si>
  <si>
    <t>ERICSSON L M TELEPHONE CO</t>
  </si>
  <si>
    <t>M3760D101</t>
  </si>
  <si>
    <t>Elbit Systems Ltd.</t>
  </si>
  <si>
    <t>Encana Corp.</t>
  </si>
  <si>
    <t>N3167Y103</t>
  </si>
  <si>
    <t>BZ1GMK5</t>
  </si>
  <si>
    <t>Ferrari NV</t>
  </si>
  <si>
    <t>36315X101</t>
  </si>
  <si>
    <t>B292NQ7</t>
  </si>
  <si>
    <t>GALAPAGOS NV</t>
  </si>
  <si>
    <t>B8K7T65</t>
  </si>
  <si>
    <t>GRIFOLS SA</t>
  </si>
  <si>
    <t>45857P806</t>
  </si>
  <si>
    <t>BF7NT10</t>
  </si>
  <si>
    <t xml:space="preserve">INTERCONTINENTAL HOTELS GROUP </t>
  </si>
  <si>
    <t>N47279109</t>
  </si>
  <si>
    <t>B66QLT9</t>
  </si>
  <si>
    <t>INTERXION HOLDING NV</t>
  </si>
  <si>
    <t>G4705A100</t>
  </si>
  <si>
    <t>B94G471</t>
  </si>
  <si>
    <t>Icon Plc</t>
  </si>
  <si>
    <t>53567X101</t>
  </si>
  <si>
    <t>BZB1Y71</t>
  </si>
  <si>
    <t>LINE Corp. Sponsored ADR</t>
  </si>
  <si>
    <t>Lloyds Tsb Group Plc</t>
  </si>
  <si>
    <t>H50430232</t>
  </si>
  <si>
    <t>B1921K0</t>
  </si>
  <si>
    <t>Logitech International S.A.</t>
  </si>
  <si>
    <t>Open Text Corp.</t>
  </si>
  <si>
    <t>Orix Corp.</t>
  </si>
  <si>
    <t>SAP SE-SPONSORED ADR</t>
  </si>
  <si>
    <t>SONY CORP</t>
  </si>
  <si>
    <t>82509L107</t>
  </si>
  <si>
    <t>BXDZ9Z0</t>
  </si>
  <si>
    <t>Shopify, Inc. Class A</t>
  </si>
  <si>
    <t>83175M205</t>
  </si>
  <si>
    <t>Smith &amp; Nephew Plc</t>
  </si>
  <si>
    <t>Stmicroelectronics N.V.</t>
  </si>
  <si>
    <t>Teck Resources Ltd.</t>
  </si>
  <si>
    <t>N90064101</t>
  </si>
  <si>
    <t>BJFSR88</t>
  </si>
  <si>
    <t>uniQure N.V.</t>
  </si>
  <si>
    <t>Dassault System S.A.</t>
  </si>
  <si>
    <t>eu</t>
  </si>
  <si>
    <t>INFINEON TECHNOLOGIES AG</t>
  </si>
  <si>
    <t>MERCK KGAA</t>
  </si>
  <si>
    <t>B1JB4K8</t>
  </si>
  <si>
    <t>Symrise AG</t>
  </si>
  <si>
    <t>Teleperformance SE</t>
  </si>
  <si>
    <t>Veolia Environnement</t>
  </si>
  <si>
    <t>Alps Alpine Co., Ltd</t>
  </si>
  <si>
    <t>jp</t>
  </si>
  <si>
    <t>Asahi Kasei Corp ADR</t>
  </si>
  <si>
    <t>Makita Corp.</t>
  </si>
  <si>
    <t>Nidec Corp.</t>
  </si>
  <si>
    <t>OMRON Corporation</t>
  </si>
  <si>
    <t>Pan Pacific International Hold</t>
  </si>
  <si>
    <t>Rakuten, Inc.</t>
  </si>
  <si>
    <t>SUBARU CORP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</si>
  <si>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</si>
  <si>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</si>
  <si>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</si>
  <si>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</si>
  <si>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</si>
  <si>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</si>
  <si>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BWSW5D9</t>
  </si>
  <si>
    <t>SOUTH32 LTD</t>
  </si>
  <si>
    <t>au</t>
  </si>
  <si>
    <t>B61JC67</t>
  </si>
  <si>
    <t>Treasury Wine Estates ltd</t>
  </si>
  <si>
    <t>Encana Corp</t>
  </si>
  <si>
    <t>ca</t>
  </si>
  <si>
    <t>Open Text Corp</t>
  </si>
  <si>
    <t>B0744B3</t>
  </si>
  <si>
    <t>BUNZL PLC Common Stock</t>
  </si>
  <si>
    <t>gb</t>
  </si>
  <si>
    <t>B0SWJX3</t>
  </si>
  <si>
    <t>London Stock Exchange Grpoup P</t>
  </si>
  <si>
    <t>0677608</t>
  </si>
  <si>
    <t>Pearson PLC</t>
  </si>
  <si>
    <t>B1WY233</t>
  </si>
  <si>
    <t>Smith Group PLC</t>
  </si>
  <si>
    <t>money</t>
  </si>
  <si>
    <t>US Dollar</t>
  </si>
  <si>
    <t>Canadian Dollar</t>
  </si>
  <si>
    <t>UK Pound</t>
  </si>
  <si>
    <t>Australian Dollar</t>
  </si>
  <si>
    <t>ASSETS</t>
  </si>
  <si>
    <t>AVERAGE COST OF SECURITIES</t>
  </si>
  <si>
    <t>AVERAGE COST OF SHORT TERM INV</t>
  </si>
  <si>
    <t>CASH BALANCE</t>
  </si>
  <si>
    <t>TOTAL CASH &amp; CASH EQUIVALENTS</t>
  </si>
  <si>
    <t>RECEIVABLE FOR INVESTMENTS SOLD</t>
  </si>
  <si>
    <t>RECEIVABLE FOR FOREIGN EXCHANGES (FX)</t>
  </si>
  <si>
    <t>DIVIDENDS RECEIVABLE</t>
  </si>
  <si>
    <t>INTEREST RECEIVABLE</t>
  </si>
  <si>
    <t>SECURITIES LENDING INTEREST RECEIVABLE</t>
  </si>
  <si>
    <t>TAX RECLAIM RECEIVABLE</t>
  </si>
  <si>
    <t>MARGIN VARIATION RECEIVABLE</t>
  </si>
  <si>
    <t>SWAP INCOME RECEIVABLE</t>
  </si>
  <si>
    <t>OTHER RECEIVABLES</t>
  </si>
  <si>
    <t>TOTAL ASSETS</t>
  </si>
  <si>
    <t>LIABILITIES</t>
  </si>
  <si>
    <t>PAYABLE FOR FOREIGN CURRENCY PURCHASED</t>
  </si>
  <si>
    <t>PAYABLE FOR INVESTMENTS PURCHASED</t>
  </si>
  <si>
    <t>ACCRUED EXPENSES</t>
  </si>
  <si>
    <t>TAXES WITHHELD LIABILITY</t>
  </si>
  <si>
    <t>OTHER LIABILITIES</t>
  </si>
  <si>
    <t>INTEREST PAYABLE</t>
  </si>
  <si>
    <t>MARGIN VARIATION PAYABLES</t>
  </si>
  <si>
    <t>SWAP INCOME PAYABLES</t>
  </si>
  <si>
    <t>LOANS PAYABLE</t>
  </si>
  <si>
    <t>TOTAL LIABILITIES</t>
  </si>
  <si>
    <t>NET ASSETS - EXCLUDING MARKET</t>
  </si>
  <si>
    <t>UNREALIZED APPRECIATION/DEPRECIATION -</t>
  </si>
  <si>
    <t>ON INVESTMENTS</t>
  </si>
  <si>
    <t>ON FOREIGN CASH POSITIONS</t>
  </si>
  <si>
    <t>ON INCOME RECEIVABLES</t>
  </si>
  <si>
    <t>ON INVESTMENT RECEIVABLES</t>
  </si>
  <si>
    <t>ON INVESTMENT PAYABLES (AS ASSET)</t>
  </si>
  <si>
    <t>ON INVESTMENT PAYABLES (AS LIABILITY)</t>
  </si>
  <si>
    <t>ON FX RECEIVABLES</t>
  </si>
  <si>
    <t>ON FX PAYABLES (AS ASSET)</t>
  </si>
  <si>
    <t>ON FX PAYABLES (AS LIABILITY)</t>
  </si>
  <si>
    <t>ON FORWARD CONTRACTS</t>
  </si>
  <si>
    <t>TOTAL UNREALIZED SEC &amp; CUR APPR/DEPR</t>
  </si>
  <si>
    <t>TOTAL NET ASSETS AT MARKET</t>
  </si>
  <si>
    <t>INCOME - CURRENT PERIOD</t>
  </si>
  <si>
    <t>DIVIDEND INCOME</t>
  </si>
  <si>
    <t>INTEREST INCOME</t>
  </si>
  <si>
    <t>AMORTIZATION/ACCRETION INCOME</t>
  </si>
  <si>
    <t>CURRENCY GN/LS ON DIVIDENDS RECEIVED</t>
  </si>
  <si>
    <t>CURRENCY GN/LS ON INTEREST RECEIVED</t>
  </si>
  <si>
    <t>CURRENCY GN/LS ON TAX REFUNDS RECEIVED</t>
  </si>
  <si>
    <t>CURRENCY GN/LS ON SECURITY SETTLEMENTS</t>
  </si>
  <si>
    <t>CURRENCY GN/LS ON FX CONTRACT STLMNTS</t>
  </si>
  <si>
    <t>AVERAGE GN/LS ON CURRENCY DISPOSAL</t>
  </si>
  <si>
    <t>CURRENCY GN/LS ON SPOT FX SETTLEMENTS</t>
  </si>
  <si>
    <t>CURRENCY GN/LS ON FORWARD FX STLMNTS</t>
  </si>
  <si>
    <t>OTHER INCOME</t>
  </si>
  <si>
    <t>INFLATIONARY BOND INCOME</t>
  </si>
  <si>
    <t>SWAP INCOME</t>
  </si>
  <si>
    <t>STOCK LOAN INCOME</t>
  </si>
  <si>
    <t>PARTNERSHIP INCOME</t>
  </si>
  <si>
    <t>AVG SECURITY GN/LS-MBS PAYDOWNS</t>
  </si>
  <si>
    <t>AVG CURRENCY GN/LS-MBS PAYDOWNS</t>
  </si>
  <si>
    <t>AVG CURR GAIN/LOSS - POPAYDOWN</t>
  </si>
  <si>
    <t>TOTAL INCOME</t>
  </si>
  <si>
    <t>EXPENSES - CURRENT PERIOD</t>
  </si>
  <si>
    <t>MANAGEMENT FEES</t>
  </si>
  <si>
    <t>CAPITAL GAINS TAX</t>
  </si>
  <si>
    <t>DIV EXPENSES</t>
  </si>
  <si>
    <t>FOREIGN INCOME TAXES</t>
  </si>
  <si>
    <t>OTHER EXPENSES</t>
  </si>
  <si>
    <t>TOTAL EXPENSES</t>
  </si>
  <si>
    <t>NET INCOME - CURRENT PERIOD</t>
  </si>
  <si>
    <t>CAPITAL</t>
  </si>
  <si>
    <t>PRIOR YEARS NAV AT COST</t>
  </si>
  <si>
    <t>NET INCOME - CURRENT YEAR</t>
  </si>
  <si>
    <t>CONTRIBUTIONS</t>
  </si>
  <si>
    <t>BENEFIT PAYMENTS</t>
  </si>
  <si>
    <t>RETURN OF BENEFIT PAYMENTS</t>
  </si>
  <si>
    <t>REALIZED GAIN/LOSS - FUTURES</t>
  </si>
  <si>
    <t>TRANSFERS IN</t>
  </si>
  <si>
    <t>TRANSFERS OUT</t>
  </si>
  <si>
    <t>INTERLEDGER CURRENCY TRANSFERS IN</t>
  </si>
  <si>
    <t>INTERLEDGER CURRENCY TRANSFERS OUT</t>
  </si>
  <si>
    <t>NET INTERLEDGER TRANSFERS</t>
  </si>
  <si>
    <t>AVERAGE SECURITY GAIN/LOSS</t>
  </si>
  <si>
    <t>AVERAGE CURRENCY GAIN/LOSS</t>
  </si>
  <si>
    <t>NET AVERAGE GAIN/LOSS</t>
  </si>
  <si>
    <t>OTHER CAPITAL</t>
  </si>
  <si>
    <t>GAIN/LOSS OPEN FUTURE CONTRACTS</t>
  </si>
  <si>
    <t>MARGIN CASH ADJUSTMENT</t>
  </si>
  <si>
    <t>CAPITAL GAINS</t>
  </si>
  <si>
    <t>SWAP CAPITAL PAYMENT  CONTRA</t>
  </si>
  <si>
    <t>ASSET TRANSFER</t>
  </si>
  <si>
    <t>TOTAL CAPITAL</t>
  </si>
  <si>
    <t>UNREALIZED APPRECIATION/DEPRECIATION</t>
  </si>
  <si>
    <t>NET CAPITAL AT MARKET</t>
  </si>
  <si>
    <t>BALANCED TRIAL FORMULA</t>
  </si>
  <si>
    <t>TOTAL MKTVAL</t>
  </si>
  <si>
    <t>TOTAL NAV</t>
  </si>
  <si>
    <t>GROSS ASSETS</t>
  </si>
  <si>
    <t>INC PER SHARE</t>
  </si>
  <si>
    <t>NAV PER SHARE</t>
  </si>
  <si>
    <t>OFFERING PRICE</t>
  </si>
  <si>
    <t>LINE CORP SPONSORED ADR</t>
  </si>
  <si>
    <t>USD</t>
  </si>
  <si>
    <t>FERRARI NV</t>
  </si>
  <si>
    <t>SHOPIFY INC   CLASS A</t>
  </si>
  <si>
    <t>AUD</t>
  </si>
  <si>
    <t>UNIQURE NV</t>
  </si>
  <si>
    <t>CGI INC</t>
  </si>
  <si>
    <t>AMCOR PLC</t>
  </si>
  <si>
    <t>INTERCONTINENTAL HOTELS ADR</t>
  </si>
  <si>
    <t>ICON PLC</t>
  </si>
  <si>
    <t>GRIFOLS SA ADR</t>
  </si>
  <si>
    <t>TREASURY WINE ESTATES LTD</t>
  </si>
  <si>
    <t>CHF</t>
  </si>
  <si>
    <t>GALAPAGOS NV SPON ADR</t>
  </si>
  <si>
    <t>SMITHS GROUP PLC</t>
  </si>
  <si>
    <t>GBP</t>
  </si>
  <si>
    <t>SYMRISE AG</t>
  </si>
  <si>
    <t>EUR</t>
  </si>
  <si>
    <t>AERCAP HOLDINGS NV</t>
  </si>
  <si>
    <t>LOGITECH INTERNATIONAL REG</t>
  </si>
  <si>
    <t>LONDON STOCK EXCHANGE GROUP</t>
  </si>
  <si>
    <t>BUNZL PLC</t>
  </si>
  <si>
    <t>LONZA GROUP AG REG</t>
  </si>
  <si>
    <t>YASKAWA ELECTRIC CORP</t>
  </si>
  <si>
    <t>JPY</t>
  </si>
  <si>
    <t>OMRON CORP</t>
  </si>
  <si>
    <t>NIDEC CORP</t>
  </si>
  <si>
    <t>MAKITA CORP</t>
  </si>
  <si>
    <t>PAN PACIFIC INTERNATIONAL HO</t>
  </si>
  <si>
    <t>RAKUTEN INC</t>
  </si>
  <si>
    <t>ASAHI KASEI CORP</t>
  </si>
  <si>
    <t>ALPS ALPINE CO LTD</t>
  </si>
  <si>
    <t>TELEPERFORMANCE</t>
  </si>
  <si>
    <t>DASSAULT SYSTEMES SA</t>
  </si>
  <si>
    <t>VEOLIA ENVIRONNEMENT</t>
  </si>
  <si>
    <t>SONY CORP SPONSORED ADR</t>
  </si>
  <si>
    <t>ENCANA CORP</t>
  </si>
  <si>
    <t>CAD</t>
  </si>
  <si>
    <t>SAP SE SPONSORED ADR</t>
  </si>
  <si>
    <t>OPEN TEXT CORP</t>
  </si>
  <si>
    <t>SMITH + NEPHEW PLC  SPON ADR</t>
  </si>
  <si>
    <t>LLOYDS BANKING GROUP PLC ADR</t>
  </si>
  <si>
    <t>STMICROELECTRONICS NV NY SHS</t>
  </si>
  <si>
    <t>ORIX    SPONSORED ADR</t>
  </si>
  <si>
    <t>ELBIT SYSTEMS LTD</t>
  </si>
  <si>
    <t>CAE INC</t>
  </si>
  <si>
    <t>TECK RESOURCES LTD CLS B</t>
  </si>
  <si>
    <t>ERICSSON (LM) TEL SP ADR</t>
  </si>
  <si>
    <t>PEARSON PLC</t>
  </si>
  <si>
    <t>POUND STERLING</t>
  </si>
  <si>
    <t>CANADIAN DOLLAR</t>
  </si>
  <si>
    <t>AUSTRALIAN DOLLAR</t>
  </si>
  <si>
    <t>STATE STREET TR</t>
  </si>
  <si>
    <t>US DOLLAR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</si>
  <si>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</si>
  <si>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</si>
  <si>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</si>
  <si>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</si>
  <si>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</si>
  <si>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</si>
  <si>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</si>
  <si>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</si>
  <si>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</si>
  <si>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</si>
  <si>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</si>
  <si>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</si>
  <si>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</si>
  <si>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</si>
  <si>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BWSW5D906</t>
  </si>
  <si>
    <t>B61JC6908</t>
  </si>
  <si>
    <t>B4R2R5908</t>
  </si>
  <si>
    <t>B1WY23900</t>
  </si>
  <si>
    <t>B1JB4K905</t>
  </si>
  <si>
    <t>B0SWJX907</t>
  </si>
  <si>
    <t>B0744B906</t>
  </si>
  <si>
    <t>FC</t>
  </si>
  <si>
    <t>86199E9B7</t>
  </si>
  <si>
    <t>SF</t>
  </si>
  <si>
    <t>Security Long Name</t>
  </si>
  <si>
    <t>Base Gross Income</t>
  </si>
  <si>
    <t>Dividend/Interest Rate</t>
  </si>
  <si>
    <t>Payable Date</t>
  </si>
  <si>
    <t>Income Indicator</t>
  </si>
  <si>
    <t>Base Net Income Amount</t>
  </si>
  <si>
    <t>Base Net Interest Less Principal</t>
  </si>
  <si>
    <t>Base Principal Amount</t>
  </si>
  <si>
    <t>Original Face Amount</t>
  </si>
  <si>
    <t>Local Currency Code</t>
  </si>
  <si>
    <t>Days Past Due</t>
  </si>
  <si>
    <t>Payable Flag</t>
  </si>
  <si>
    <t>INTERCONTINENTAL HOTELS ADR ADR</t>
  </si>
  <si>
    <t>DR</t>
  </si>
  <si>
    <t>N</t>
  </si>
  <si>
    <t>GRIFOLS SA ADR ADR</t>
  </si>
  <si>
    <t>SYMRISE AG COMMON STOCK</t>
  </si>
  <si>
    <t>LONDON STOCK EXCHANGE GROUP COMMON STOCK GBP.06918605</t>
  </si>
  <si>
    <t>BALOISE HOLDING AG   REG COMMON STOCK CHF.1</t>
  </si>
  <si>
    <t>LLOYDS BANKING GROUP PLC ADR ADR</t>
  </si>
  <si>
    <t>SAP SE SPONSORED ADR ADR</t>
  </si>
  <si>
    <t>STMICROELECTRONICS NV NY SHS NY REG SHRS</t>
  </si>
  <si>
    <t>INFINEON TECHNOLOGIES AG COMMON STOCK</t>
  </si>
  <si>
    <t>MERCK KGAA COMMON STOCK</t>
  </si>
  <si>
    <t>PEARSON PLC COMMON STOCK GBP.25</t>
  </si>
  <si>
    <t>OPEN TEXT CORP COMMON STOCK</t>
  </si>
  <si>
    <t>YASKAWA ELECTRIC CORP COMMON STOCK</t>
  </si>
  <si>
    <t>PAN PACIFIC INTERNATIONAL HO COMMON STOCK</t>
  </si>
  <si>
    <t>STATE STREET TR STIF FUND</t>
  </si>
  <si>
    <t>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</si>
</sst>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9" fillId="0" borderId="0" applyFont="0" applyFill="0" applyBorder="0" applyAlignment="0" applyProtection="0"/>
    <xf numFmtId="0" fontId="21" fillId="0" borderId="0"/>
    <xf numFmtId="9" fontId="9" fillId="0" borderId="0" applyFont="0" applyFill="0" applyBorder="0" applyAlignment="0" applyProtection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92">
    <xf numFmtId="0" fontId="0" fillId="0" borderId="0" xfId="0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2" fillId="0" borderId="0" xfId="0" applyFont="1" applyBorder="1"/>
    <xf numFmtId="0" fontId="14" fillId="0" borderId="0" xfId="0" applyFont="1"/>
    <xf numFmtId="0" fontId="15" fillId="0" borderId="0" xfId="0" applyFont="1"/>
    <xf numFmtId="0" fontId="16" fillId="0" borderId="0" xfId="0" applyFont="1"/>
    <xf numFmtId="43" fontId="16" fillId="0" borderId="0" xfId="1" applyFont="1"/>
    <xf numFmtId="43" fontId="12" fillId="0" borderId="0" xfId="1" applyFont="1"/>
    <xf numFmtId="43" fontId="12" fillId="0" borderId="0" xfId="1" applyFont="1" applyBorder="1"/>
    <xf numFmtId="0" fontId="12" fillId="0" borderId="2" xfId="0" applyFont="1" applyBorder="1"/>
    <xf numFmtId="0" fontId="12" fillId="0" borderId="0" xfId="0" quotePrefix="1" applyFont="1" applyAlignment="1">
      <alignment horizontal="left"/>
    </xf>
    <xf numFmtId="43" fontId="12" fillId="0" borderId="3" xfId="1" applyFont="1" applyBorder="1"/>
    <xf numFmtId="0" fontId="17" fillId="0" borderId="0" xfId="0" applyFont="1"/>
    <xf numFmtId="43" fontId="17" fillId="0" borderId="0" xfId="1" quotePrefix="1" applyFont="1" applyAlignment="1">
      <alignment horizontal="left"/>
    </xf>
    <xf numFmtId="43" fontId="17" fillId="0" borderId="0" xfId="1" applyFont="1"/>
    <xf numFmtId="0" fontId="18" fillId="0" borderId="0" xfId="0" applyFont="1"/>
    <xf numFmtId="165" fontId="12" fillId="0" borderId="0" xfId="0" applyNumberFormat="1" applyFont="1" applyAlignment="1">
      <alignment wrapText="1"/>
    </xf>
    <xf numFmtId="43" fontId="12" fillId="0" borderId="0" xfId="1" applyFont="1" applyAlignment="1">
      <alignment wrapText="1"/>
    </xf>
    <xf numFmtId="166" fontId="12" fillId="0" borderId="0" xfId="3" applyNumberFormat="1" applyFont="1"/>
    <xf numFmtId="43" fontId="12" fillId="0" borderId="0" xfId="0" applyNumberFormat="1" applyFont="1"/>
    <xf numFmtId="0" fontId="21" fillId="0" borderId="0" xfId="2"/>
    <xf numFmtId="0" fontId="19" fillId="0" borderId="0" xfId="2" applyFont="1"/>
    <xf numFmtId="0" fontId="20" fillId="0" borderId="0" xfId="2" applyFont="1"/>
    <xf numFmtId="0" fontId="0" fillId="3" borderId="0" xfId="0" applyFill="1"/>
    <xf numFmtId="43" fontId="12" fillId="0" borderId="0" xfId="1" applyFont="1" applyFill="1"/>
    <xf numFmtId="0" fontId="20" fillId="3" borderId="0" xfId="2" applyFont="1" applyFill="1"/>
    <xf numFmtId="15" fontId="12" fillId="0" borderId="14" xfId="0" applyNumberFormat="1" applyFont="1" applyBorder="1"/>
    <xf numFmtId="8" fontId="12" fillId="0" borderId="0" xfId="1" applyNumberFormat="1" applyFont="1" applyFill="1"/>
    <xf numFmtId="0" fontId="22" fillId="0" borderId="0" xfId="0" applyFont="1" applyAlignment="1">
      <alignment horizontal="left"/>
    </xf>
    <xf numFmtId="167" fontId="22" fillId="0" borderId="0" xfId="0" applyNumberFormat="1" applyFont="1" applyAlignment="1">
      <alignment horizontal="right"/>
    </xf>
    <xf numFmtId="168" fontId="22" fillId="0" borderId="0" xfId="0" applyNumberFormat="1" applyFont="1" applyAlignment="1">
      <alignment horizontal="right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right"/>
    </xf>
    <xf numFmtId="0" fontId="23" fillId="0" borderId="0" xfId="0" applyFont="1" applyAlignment="1">
      <alignment horizontal="left"/>
    </xf>
    <xf numFmtId="169" fontId="23" fillId="0" borderId="0" xfId="0" applyNumberFormat="1" applyFont="1" applyAlignment="1">
      <alignment horizontal="right"/>
    </xf>
    <xf numFmtId="170" fontId="23" fillId="0" borderId="0" xfId="0" applyNumberFormat="1" applyFont="1" applyAlignment="1">
      <alignment horizontal="center"/>
    </xf>
    <xf numFmtId="167" fontId="23" fillId="0" borderId="0" xfId="0" applyNumberFormat="1" applyFont="1" applyAlignment="1">
      <alignment horizontal="right"/>
    </xf>
    <xf numFmtId="168" fontId="23" fillId="0" borderId="0" xfId="0" applyNumberFormat="1" applyFont="1" applyAlignment="1">
      <alignment horizontal="right"/>
    </xf>
    <xf numFmtId="171" fontId="23" fillId="0" borderId="0" xfId="0" applyNumberFormat="1" applyFont="1" applyAlignment="1">
      <alignment horizontal="right"/>
    </xf>
    <xf numFmtId="172" fontId="23" fillId="0" borderId="0" xfId="0" applyNumberFormat="1" applyFont="1" applyAlignment="1">
      <alignment horizontal="left"/>
    </xf>
    <xf numFmtId="14" fontId="0" fillId="0" borderId="0" xfId="0" applyNumberFormat="1"/>
    <xf numFmtId="0" fontId="2" fillId="0" borderId="0" xfId="10"/>
    <xf numFmtId="0" fontId="11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40" fontId="12" fillId="0" borderId="3" xfId="0" applyNumberFormat="1" applyFont="1" applyBorder="1" applyAlignment="1">
      <alignment horizontal="center"/>
    </xf>
    <xf numFmtId="165" fontId="12" fillId="0" borderId="3" xfId="0" applyNumberFormat="1" applyFont="1" applyBorder="1"/>
    <xf numFmtId="0" fontId="12" fillId="0" borderId="3" xfId="0" applyFont="1" applyBorder="1" applyAlignment="1">
      <alignment wrapText="1"/>
    </xf>
    <xf numFmtId="0" fontId="11" fillId="2" borderId="3" xfId="0" applyFont="1" applyFill="1" applyBorder="1" applyAlignment="1">
      <alignment horizontal="centerContinuous"/>
    </xf>
    <xf numFmtId="0" fontId="11" fillId="0" borderId="3" xfId="0" applyFont="1" applyBorder="1" applyAlignment="1">
      <alignment horizontal="center"/>
    </xf>
    <xf numFmtId="164" fontId="12" fillId="0" borderId="3" xfId="0" applyNumberFormat="1" applyFont="1" applyBorder="1" applyAlignment="1">
      <alignment horizontal="center"/>
    </xf>
    <xf numFmtId="171" fontId="0" fillId="0" borderId="3" xfId="0" applyNumberFormat="1" applyFont="1" applyBorder="1" applyAlignment="1">
      <alignment horizontal="right"/>
    </xf>
    <xf numFmtId="0" fontId="0" fillId="0" borderId="3" xfId="0" applyFont="1" applyBorder="1"/>
    <xf numFmtId="167" fontId="0" fillId="0" borderId="3" xfId="0" applyNumberFormat="1" applyFont="1" applyBorder="1" applyAlignment="1">
      <alignment horizontal="right"/>
    </xf>
    <xf numFmtId="0" fontId="25" fillId="0" borderId="3" xfId="10" applyFont="1" applyBorder="1"/>
    <xf numFmtId="0" fontId="1" fillId="0" borderId="0" xfId="11"/>
    <xf numFmtId="49" fontId="0" fillId="0" borderId="0" xfId="0" applyNumberFormat="1"/>
    <xf numFmtId="0" fontId="0" fillId="0" borderId="3" xfId="0" applyNumberFormat="1" applyFont="1" applyBorder="1" applyAlignment="1">
      <alignment horizontal="right"/>
    </xf>
    <xf numFmtId="2" fontId="0" fillId="0" borderId="3" xfId="0" applyNumberFormat="1" applyFont="1" applyBorder="1"/>
    <xf numFmtId="167" fontId="0" fillId="0" borderId="0" xfId="0" applyNumberFormat="1"/>
    <xf numFmtId="39" fontId="0" fillId="0" borderId="0" xfId="0" applyNumberFormat="1"/>
    <xf numFmtId="0" fontId="0" fillId="0" borderId="0" xfId="0" quotePrefix="1"/>
    <xf numFmtId="0" fontId="13" fillId="0" borderId="11" xfId="0" applyFont="1" applyBorder="1" applyAlignment="1">
      <alignment horizontal="left"/>
    </xf>
    <xf numFmtId="0" fontId="0" fillId="0" borderId="12" xfId="0" applyFont="1" applyBorder="1" applyAlignment="1"/>
    <xf numFmtId="0" fontId="0" fillId="0" borderId="13" xfId="0" applyFont="1" applyBorder="1" applyAlignment="1"/>
    <xf numFmtId="0" fontId="12" fillId="0" borderId="11" xfId="0" applyFont="1" applyBorder="1" applyAlignment="1">
      <alignment horizontal="left"/>
    </xf>
    <xf numFmtId="8" fontId="12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3" fillId="0" borderId="11" xfId="0" quotePrefix="1" applyFont="1" applyBorder="1" applyAlignment="1">
      <alignment horizontal="left"/>
    </xf>
    <xf numFmtId="43" fontId="12" fillId="0" borderId="7" xfId="1" applyFont="1" applyBorder="1" applyAlignment="1">
      <alignment horizontal="center" vertical="center"/>
    </xf>
    <xf numFmtId="43" fontId="0" fillId="0" borderId="7" xfId="1" applyFont="1" applyBorder="1" applyAlignment="1">
      <alignment horizontal="center" vertical="center"/>
    </xf>
    <xf numFmtId="43" fontId="12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1" fillId="0" borderId="3" xfId="0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10" xfId="0" applyFont="1" applyBorder="1" applyAlignment="1">
      <alignment horizontal="center" wrapText="1"/>
    </xf>
    <xf numFmtId="0" fontId="0" fillId="0" borderId="5" xfId="0" applyFont="1" applyBorder="1" applyAlignment="1">
      <alignment horizontal="center" wrapText="1"/>
    </xf>
    <xf numFmtId="0" fontId="12" fillId="0" borderId="6" xfId="0" quotePrefix="1" applyFont="1" applyBorder="1" applyAlignment="1">
      <alignment horizontal="center" wrapText="1"/>
    </xf>
    <xf numFmtId="0" fontId="11" fillId="0" borderId="3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/>
    </xf>
  </cellXfs>
  <cellStyles count="12">
    <cellStyle name="Comma" xfId="1" builtinId="3"/>
    <cellStyle name="Normal" xfId="0" builtinId="0"/>
    <cellStyle name="Normal 10" xfId="11" xr:uid="{1052AE63-52BE-4CCE-A55B-D753FBAADF49}"/>
    <cellStyle name="Normal 2" xfId="2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rmal 6" xfId="7" xr:uid="{00000000-0005-0000-0000-000006000000}"/>
    <cellStyle name="Normal 7" xfId="8" xr:uid="{00000000-0005-0000-0000-000007000000}"/>
    <cellStyle name="Normal 8" xfId="9" xr:uid="{00000000-0005-0000-0000-000008000000}"/>
    <cellStyle name="Normal 9" xfId="10" xr:uid="{77F53CE1-D011-4429-8E42-35BEA2FE0AFC}"/>
    <cellStyle name="Percent" xfId="3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>
      <selection activeCell="G30" sqref="G30"/>
    </sheetView>
  </sheetViews>
  <sheetFormatPr defaultRowHeight="12.75" x14ac:dyDescent="0.2"/>
  <cols>
    <col min="1" max="1" width="20.7109375" style="2" customWidth="1"/>
    <col min="2" max="2" width="34.42578125" style="2" customWidth="1"/>
    <col min="3" max="3" width="9.28515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5" customHeight="1" x14ac:dyDescent="0.35">
      <c r="A1" s="21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" t="s">
        <v>19</v>
      </c>
      <c r="B4" s="15" t="s">
        <v>66</v>
      </c>
      <c r="C4" s="8"/>
      <c r="D4" s="14"/>
      <c r="E4" s="14"/>
      <c r="F4" s="14"/>
      <c r="G4" s="8"/>
    </row>
    <row r="5" spans="1:8" ht="21.75" customHeight="1" x14ac:dyDescent="0.2">
      <c r="A5" s="2" t="s">
        <v>59</v>
      </c>
      <c r="B5" s="32">
        <v>43708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8" t="s">
        <v>21</v>
      </c>
      <c r="B13" s="18"/>
      <c r="C13" s="18"/>
      <c r="D13" s="19" t="s">
        <v>30</v>
      </c>
      <c r="E13" s="20" t="s">
        <v>23</v>
      </c>
      <c r="F13" s="20" t="s">
        <v>25</v>
      </c>
      <c r="G13" s="18" t="s">
        <v>26</v>
      </c>
      <c r="H13" s="18" t="s">
        <v>41</v>
      </c>
    </row>
    <row r="15" spans="1:8" x14ac:dyDescent="0.2">
      <c r="A15" s="16" t="s">
        <v>22</v>
      </c>
      <c r="D15" s="30">
        <f>+Trial!G99+ABS(Trial!D98)</f>
        <v>89708929.109999999</v>
      </c>
      <c r="E15" s="33">
        <f>+Recon!H3</f>
        <v>89636666.519999996</v>
      </c>
      <c r="F15" s="13">
        <f>+D15-E15</f>
        <v>72262.590000003576</v>
      </c>
      <c r="G15" s="2" t="s">
        <v>29</v>
      </c>
      <c r="H15" s="2" t="s">
        <v>42</v>
      </c>
    </row>
    <row r="16" spans="1:8" x14ac:dyDescent="0.2">
      <c r="A16" s="2" t="s">
        <v>24</v>
      </c>
      <c r="D16" s="33">
        <f>+Recon!B4</f>
        <v>68328.899999999994</v>
      </c>
      <c r="E16" s="33">
        <f>+Recon!B3</f>
        <v>68328.899999999994</v>
      </c>
      <c r="F16" s="13">
        <f>+D16-E16</f>
        <v>0</v>
      </c>
      <c r="G16" s="2" t="s">
        <v>29</v>
      </c>
      <c r="H16" s="2" t="s">
        <v>43</v>
      </c>
    </row>
    <row r="17" spans="1:7" x14ac:dyDescent="0.2">
      <c r="A17" s="16" t="s">
        <v>35</v>
      </c>
      <c r="D17" s="30">
        <v>0</v>
      </c>
      <c r="E17" s="30">
        <v>0</v>
      </c>
      <c r="F17" s="13">
        <f>+D17-E17</f>
        <v>0</v>
      </c>
    </row>
    <row r="18" spans="1:7" x14ac:dyDescent="0.2">
      <c r="A18" s="2" t="s">
        <v>27</v>
      </c>
      <c r="D18" s="30">
        <f>+Trial!C20</f>
        <v>0</v>
      </c>
      <c r="E18" s="30">
        <v>0</v>
      </c>
      <c r="F18" s="13">
        <f>+D18-E18</f>
        <v>0</v>
      </c>
      <c r="G18" s="2" t="s">
        <v>37</v>
      </c>
    </row>
    <row r="19" spans="1:7" x14ac:dyDescent="0.2">
      <c r="A19" s="2" t="s">
        <v>28</v>
      </c>
      <c r="D19" s="30">
        <v>0</v>
      </c>
      <c r="E19" s="30">
        <v>0</v>
      </c>
      <c r="F19" s="13">
        <f>+D19-E19</f>
        <v>0</v>
      </c>
    </row>
    <row r="20" spans="1:7" x14ac:dyDescent="0.2">
      <c r="A20" s="2" t="s">
        <v>52</v>
      </c>
      <c r="D20" s="30">
        <v>0</v>
      </c>
      <c r="E20" s="30">
        <v>0</v>
      </c>
      <c r="F20" s="13">
        <f t="shared" ref="F20:F21" si="0">+D20-E20</f>
        <v>0</v>
      </c>
    </row>
    <row r="21" spans="1:7" x14ac:dyDescent="0.2">
      <c r="A21" s="2" t="s">
        <v>33</v>
      </c>
      <c r="D21" s="30">
        <v>0</v>
      </c>
      <c r="E21" s="30">
        <v>0</v>
      </c>
      <c r="F21" s="13">
        <f t="shared" si="0"/>
        <v>0</v>
      </c>
    </row>
    <row r="23" spans="1:7" x14ac:dyDescent="0.2">
      <c r="B23" s="2" t="s">
        <v>31</v>
      </c>
      <c r="D23" s="17">
        <f>SUM(D14:D22)</f>
        <v>89777258.010000005</v>
      </c>
      <c r="E23" s="17">
        <f>SUM(E14:E22)</f>
        <v>89704995.420000002</v>
      </c>
      <c r="F23" s="17">
        <f>SUM(F14:F22)</f>
        <v>72262.590000003576</v>
      </c>
    </row>
    <row r="24" spans="1:7" x14ac:dyDescent="0.2">
      <c r="B24" s="16" t="s">
        <v>36</v>
      </c>
      <c r="D24" s="17">
        <f>+Trial!G99+ABS(Trial!D98)+Recon!B4</f>
        <v>89777258.010000005</v>
      </c>
    </row>
    <row r="25" spans="1:7" x14ac:dyDescent="0.2">
      <c r="G25" s="25"/>
    </row>
    <row r="26" spans="1:7" x14ac:dyDescent="0.2">
      <c r="B26" s="16" t="s">
        <v>46</v>
      </c>
      <c r="D26" s="13">
        <f>+D23-D24</f>
        <v>0</v>
      </c>
      <c r="F26" s="24">
        <f>(+F23-F18)/D23</f>
        <v>8.0490974665270432E-4</v>
      </c>
    </row>
    <row r="33" spans="1:8" s="9" customFormat="1" ht="13.5" x14ac:dyDescent="0.25">
      <c r="A33" s="18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8"/>
  <sheetViews>
    <sheetView zoomScale="80" zoomScaleNormal="80" workbookViewId="0">
      <pane xSplit="5" ySplit="12" topLeftCell="H46" activePane="bottomRight" state="frozen"/>
      <selection pane="topRight" activeCell="E1" sqref="E1"/>
      <selection pane="bottomLeft" activeCell="A4" sqref="A4"/>
      <selection pane="bottomRight" activeCell="O13" sqref="O13:O69"/>
    </sheetView>
  </sheetViews>
  <sheetFormatPr defaultColWidth="9.28515625" defaultRowHeight="12.75" x14ac:dyDescent="0.2"/>
  <cols>
    <col min="1" max="1" width="11.7109375" style="3" bestFit="1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67" t="s">
        <v>34</v>
      </c>
      <c r="B2" s="68"/>
      <c r="C2" s="68"/>
      <c r="D2" s="68"/>
      <c r="E2" s="69"/>
      <c r="G2" s="67" t="s">
        <v>16</v>
      </c>
      <c r="H2" s="68"/>
      <c r="I2" s="68"/>
      <c r="J2" s="68"/>
      <c r="K2" s="69"/>
      <c r="M2" s="73" t="s">
        <v>40</v>
      </c>
      <c r="N2" s="68"/>
      <c r="O2" s="68"/>
      <c r="P2" s="68"/>
      <c r="Q2" s="69"/>
    </row>
    <row r="3" spans="1:19" x14ac:dyDescent="0.2">
      <c r="A3" s="7" t="s">
        <v>11</v>
      </c>
      <c r="B3" s="71">
        <f>SUM(P:P)</f>
        <v>68328.899999999994</v>
      </c>
      <c r="C3" s="71"/>
      <c r="D3" s="71"/>
      <c r="E3" s="72"/>
      <c r="F3" s="2" t="s">
        <v>38</v>
      </c>
      <c r="G3" s="7" t="s">
        <v>11</v>
      </c>
      <c r="H3" s="71">
        <f>SUM(M13:M59969)</f>
        <v>89636666.519999996</v>
      </c>
      <c r="I3" s="71"/>
      <c r="J3" s="71"/>
      <c r="K3" s="72"/>
      <c r="L3" s="2" t="s">
        <v>38</v>
      </c>
      <c r="M3" s="7" t="s">
        <v>11</v>
      </c>
      <c r="N3" s="74">
        <f>SUM(G13:G59969)</f>
        <v>3478960</v>
      </c>
      <c r="O3" s="74"/>
      <c r="P3" s="74"/>
      <c r="Q3" s="75"/>
      <c r="R3" s="2" t="s">
        <v>38</v>
      </c>
    </row>
    <row r="4" spans="1:19" x14ac:dyDescent="0.2">
      <c r="A4" s="7" t="s">
        <v>12</v>
      </c>
      <c r="B4" s="71">
        <f>SUM(O:O)</f>
        <v>68328.899999999994</v>
      </c>
      <c r="C4" s="71"/>
      <c r="D4" s="71"/>
      <c r="E4" s="72"/>
      <c r="F4" s="2" t="s">
        <v>38</v>
      </c>
      <c r="G4" s="7" t="s">
        <v>12</v>
      </c>
      <c r="H4" s="71">
        <f>SUM(L13:L59970)</f>
        <v>89691949.200000003</v>
      </c>
      <c r="I4" s="71"/>
      <c r="J4" s="71"/>
      <c r="K4" s="72"/>
      <c r="L4" s="2" t="s">
        <v>38</v>
      </c>
      <c r="M4" s="7" t="s">
        <v>12</v>
      </c>
      <c r="N4" s="76">
        <f>SUM(F13:F59970)</f>
        <v>3478960</v>
      </c>
      <c r="O4" s="76"/>
      <c r="P4" s="76"/>
      <c r="Q4" s="77"/>
      <c r="R4" s="2" t="s">
        <v>38</v>
      </c>
      <c r="S4" s="23">
        <v>1806476.8499999999</v>
      </c>
    </row>
    <row r="5" spans="1:19" ht="13.5" thickBot="1" x14ac:dyDescent="0.25">
      <c r="A5" s="7" t="s">
        <v>13</v>
      </c>
      <c r="B5" s="71">
        <f>B4-B3</f>
        <v>0</v>
      </c>
      <c r="C5" s="71"/>
      <c r="D5" s="71"/>
      <c r="E5" s="72"/>
      <c r="F5" s="2" t="s">
        <v>10</v>
      </c>
      <c r="G5" s="7" t="s">
        <v>13</v>
      </c>
      <c r="H5" s="71">
        <f>H4-H3</f>
        <v>55282.680000007153</v>
      </c>
      <c r="I5" s="71"/>
      <c r="J5" s="71"/>
      <c r="K5" s="72"/>
      <c r="M5" s="7" t="s">
        <v>13</v>
      </c>
      <c r="N5" s="76">
        <f>N4-N3</f>
        <v>0</v>
      </c>
      <c r="O5" s="76"/>
      <c r="P5" s="76"/>
      <c r="Q5" s="77"/>
      <c r="S5" s="23">
        <f>+S4-B4</f>
        <v>1738147.95</v>
      </c>
    </row>
    <row r="6" spans="1:19" ht="13.5" thickBot="1" x14ac:dyDescent="0.25">
      <c r="A6" s="70" t="s">
        <v>14</v>
      </c>
      <c r="B6" s="68"/>
      <c r="C6" s="68"/>
      <c r="D6" s="68"/>
      <c r="E6" s="69"/>
      <c r="G6" s="70" t="s">
        <v>14</v>
      </c>
      <c r="H6" s="68"/>
      <c r="I6" s="68"/>
      <c r="J6" s="68"/>
      <c r="K6" s="69"/>
      <c r="M6" s="70" t="s">
        <v>14</v>
      </c>
      <c r="N6" s="68"/>
      <c r="O6" s="68"/>
      <c r="P6" s="68"/>
      <c r="Q6" s="69"/>
      <c r="S6" s="22"/>
    </row>
    <row r="7" spans="1:19" ht="12.75" customHeight="1" x14ac:dyDescent="0.2">
      <c r="A7" s="6"/>
      <c r="B7" s="80" t="s">
        <v>39</v>
      </c>
      <c r="C7" s="81"/>
      <c r="D7" s="81"/>
      <c r="E7" s="82"/>
      <c r="G7" s="6"/>
      <c r="H7" s="80" t="s">
        <v>44</v>
      </c>
      <c r="I7" s="81"/>
      <c r="J7" s="81"/>
      <c r="K7" s="82"/>
      <c r="M7" s="89" t="s">
        <v>45</v>
      </c>
      <c r="N7" s="81"/>
      <c r="O7" s="81"/>
      <c r="P7" s="82"/>
      <c r="Q7" s="3"/>
    </row>
    <row r="8" spans="1:19" x14ac:dyDescent="0.2">
      <c r="A8" s="6"/>
      <c r="B8" s="83"/>
      <c r="C8" s="84"/>
      <c r="D8" s="84"/>
      <c r="E8" s="85"/>
      <c r="F8" s="2" t="s">
        <v>15</v>
      </c>
      <c r="G8" s="6"/>
      <c r="H8" s="83"/>
      <c r="I8" s="84"/>
      <c r="J8" s="84"/>
      <c r="K8" s="85"/>
      <c r="L8" s="2" t="s">
        <v>15</v>
      </c>
      <c r="M8" s="83"/>
      <c r="N8" s="84"/>
      <c r="O8" s="84"/>
      <c r="P8" s="85"/>
      <c r="Q8" s="2" t="s">
        <v>15</v>
      </c>
    </row>
    <row r="9" spans="1:19" ht="13.5" thickBot="1" x14ac:dyDescent="0.25">
      <c r="A9" s="6"/>
      <c r="B9" s="86"/>
      <c r="C9" s="87"/>
      <c r="D9" s="87"/>
      <c r="E9" s="88"/>
      <c r="G9" s="6"/>
      <c r="H9" s="86"/>
      <c r="I9" s="87"/>
      <c r="J9" s="87"/>
      <c r="K9" s="88"/>
      <c r="L9" s="2"/>
      <c r="M9" s="86"/>
      <c r="N9" s="87"/>
      <c r="O9" s="87"/>
      <c r="P9" s="88"/>
    </row>
    <row r="11" spans="1:19" s="1" customFormat="1" x14ac:dyDescent="0.2">
      <c r="A11" s="78" t="s">
        <v>8</v>
      </c>
      <c r="B11" s="78" t="s">
        <v>0</v>
      </c>
      <c r="C11" s="78" t="s">
        <v>1</v>
      </c>
      <c r="D11" s="79" t="s">
        <v>9</v>
      </c>
      <c r="E11" s="79" t="s">
        <v>2</v>
      </c>
      <c r="F11" s="53" t="s">
        <v>17</v>
      </c>
      <c r="G11" s="53"/>
      <c r="H11" s="78" t="s">
        <v>3</v>
      </c>
      <c r="I11" s="53" t="s">
        <v>48</v>
      </c>
      <c r="J11" s="53"/>
      <c r="K11" s="78" t="s">
        <v>3</v>
      </c>
      <c r="L11" s="91" t="s">
        <v>18</v>
      </c>
      <c r="M11" s="91"/>
      <c r="N11" s="78" t="s">
        <v>3</v>
      </c>
      <c r="O11" s="53" t="s">
        <v>4</v>
      </c>
      <c r="P11" s="53"/>
      <c r="Q11" s="78" t="s">
        <v>3</v>
      </c>
      <c r="R11" s="90" t="s">
        <v>49</v>
      </c>
      <c r="S11" s="90" t="s">
        <v>5</v>
      </c>
    </row>
    <row r="12" spans="1:19" s="1" customFormat="1" x14ac:dyDescent="0.2">
      <c r="A12" s="78"/>
      <c r="B12" s="78"/>
      <c r="C12" s="78"/>
      <c r="D12" s="79"/>
      <c r="E12" s="79"/>
      <c r="F12" s="54" t="s">
        <v>6</v>
      </c>
      <c r="G12" s="54" t="s">
        <v>7</v>
      </c>
      <c r="H12" s="78"/>
      <c r="I12" s="54" t="s">
        <v>6</v>
      </c>
      <c r="J12" s="54" t="s">
        <v>7</v>
      </c>
      <c r="K12" s="78"/>
      <c r="L12" s="48" t="s">
        <v>6</v>
      </c>
      <c r="M12" s="48" t="s">
        <v>7</v>
      </c>
      <c r="N12" s="78"/>
      <c r="O12" s="54" t="s">
        <v>6</v>
      </c>
      <c r="P12" s="54" t="s">
        <v>7</v>
      </c>
      <c r="Q12" s="78"/>
      <c r="R12" s="90"/>
      <c r="S12" s="90"/>
    </row>
    <row r="13" spans="1:19" x14ac:dyDescent="0.2">
      <c r="A13" s="55">
        <v>43708</v>
      </c>
      <c r="B13" s="49" t="s">
        <v>67</v>
      </c>
      <c r="C13" s="56">
        <f>VLOOKUP(D13,'Holdings Manager'!$C$2:$O$64,13,FALSE)</f>
        <v>43</v>
      </c>
      <c r="D13" s="62" t="s">
        <v>117</v>
      </c>
      <c r="E13" s="62" t="s">
        <v>116</v>
      </c>
      <c r="F13" s="58">
        <f>VLOOKUP(D13,'Holdings Manager'!$C$2:$E$64,3,FALSE)</f>
        <v>58027</v>
      </c>
      <c r="G13" s="58">
        <f>VLOOKUP(D13,Sheet1!$C$1:$E$56,3,FALSE)</f>
        <v>58027</v>
      </c>
      <c r="H13" s="50">
        <f>F13-G13</f>
        <v>0</v>
      </c>
      <c r="I13" s="58">
        <f>VLOOKUP(D13,'Holdings Manager'!$C$2:$J$64,8,FALSE)</f>
        <v>35.33</v>
      </c>
      <c r="J13" s="58">
        <f>VLOOKUP(D13,Sheet1!$C$1:$J$56,8,FALSE)</f>
        <v>35.33</v>
      </c>
      <c r="K13" s="51">
        <f>I13-J13</f>
        <v>0</v>
      </c>
      <c r="L13" s="58">
        <f>VLOOKUP(D13,'Holdings Manager'!$C$2:$H$64,6,FALSE)</f>
        <v>2050093.91</v>
      </c>
      <c r="M13" s="58">
        <f>VLOOKUP(D13,Sheet1!$C$1:$H$56,6,FALSE)</f>
        <v>2050093.91</v>
      </c>
      <c r="N13" s="51">
        <f>L13-M13</f>
        <v>0</v>
      </c>
      <c r="O13" s="58">
        <f>IFERROR(VLOOKUP(D13,'Accruals Manager'!$B$2:$C$33,2,FALSE),0)</f>
        <v>0</v>
      </c>
      <c r="P13" s="58">
        <v>0</v>
      </c>
      <c r="Q13" s="50">
        <f t="shared" ref="Q13:Q69" si="0">O13-P13</f>
        <v>0</v>
      </c>
      <c r="R13" s="52"/>
      <c r="S13" s="52"/>
    </row>
    <row r="14" spans="1:19" x14ac:dyDescent="0.2">
      <c r="A14" s="55">
        <v>43708</v>
      </c>
      <c r="B14" s="49" t="s">
        <v>67</v>
      </c>
      <c r="C14" s="56">
        <f>VLOOKUP(D14,'Holdings Manager'!$C$3:$O$64,13,FALSE)</f>
        <v>41</v>
      </c>
      <c r="D14" s="62" t="s">
        <v>100</v>
      </c>
      <c r="E14" s="62" t="s">
        <v>99</v>
      </c>
      <c r="F14" s="58">
        <f>VLOOKUP(D14,'Holdings Manager'!$C$3:$E$64,3,FALSE)</f>
        <v>18335</v>
      </c>
      <c r="G14" s="58">
        <f>VLOOKUP(D14,Sheet1!$C$1:$E$56,3,FALSE)</f>
        <v>18335</v>
      </c>
      <c r="H14" s="50">
        <f t="shared" ref="H14:H69" si="1">F14-G14</f>
        <v>0</v>
      </c>
      <c r="I14" s="58">
        <f>VLOOKUP(D14,'Holdings Manager'!$C$3:$J$64,8,FALSE)</f>
        <v>157.75</v>
      </c>
      <c r="J14" s="58">
        <f>VLOOKUP(D14,Sheet1!$C$1:$J$56,8,FALSE)</f>
        <v>157.75</v>
      </c>
      <c r="K14" s="51">
        <f t="shared" ref="K14:K69" si="2">I14-J14</f>
        <v>0</v>
      </c>
      <c r="L14" s="58">
        <f>VLOOKUP(D14,'Holdings Manager'!$C$3:$H$64,6,FALSE)</f>
        <v>2892346.25</v>
      </c>
      <c r="M14" s="58">
        <f>VLOOKUP(D14,Sheet1!$C$1:$H$56,6,FALSE)</f>
        <v>2892346.25</v>
      </c>
      <c r="N14" s="51">
        <f t="shared" ref="N14:N69" si="3">L14-M14</f>
        <v>0</v>
      </c>
      <c r="O14" s="58">
        <f>IFERROR(VLOOKUP(D14,'Accruals Manager'!$B$2:$C$33,2,FALSE),0)</f>
        <v>0</v>
      </c>
      <c r="P14" s="58">
        <v>0</v>
      </c>
      <c r="Q14" s="50">
        <f t="shared" si="0"/>
        <v>0</v>
      </c>
      <c r="R14" s="52"/>
      <c r="S14" s="52"/>
    </row>
    <row r="15" spans="1:19" ht="12.75" customHeight="1" x14ac:dyDescent="0.2">
      <c r="A15" s="55">
        <v>43708</v>
      </c>
      <c r="B15" s="49" t="s">
        <v>67</v>
      </c>
      <c r="C15" s="56">
        <f>VLOOKUP(D15,'Holdings Manager'!$C$3:$O$64,13,FALSE)</f>
        <v>41</v>
      </c>
      <c r="D15" s="62" t="s">
        <v>128</v>
      </c>
      <c r="E15" s="62" t="s">
        <v>127</v>
      </c>
      <c r="F15" s="58">
        <f>VLOOKUP(D15,'Holdings Manager'!$C$3:$E$64,3,FALSE)</f>
        <v>9312</v>
      </c>
      <c r="G15" s="58">
        <f>VLOOKUP(D15,Sheet1!$C$1:$E$56,3,FALSE)</f>
        <v>9312</v>
      </c>
      <c r="H15" s="50">
        <f t="shared" si="1"/>
        <v>0</v>
      </c>
      <c r="I15" s="58">
        <f>VLOOKUP(D15,'Holdings Manager'!$C$3:$J$64,8,FALSE)</f>
        <v>385.39</v>
      </c>
      <c r="J15" s="58">
        <f>VLOOKUP(D15,Sheet1!$C$1:$J$56,8,FALSE)</f>
        <v>385.39</v>
      </c>
      <c r="K15" s="51">
        <f t="shared" si="2"/>
        <v>0</v>
      </c>
      <c r="L15" s="58">
        <f>VLOOKUP(D15,'Holdings Manager'!$C$3:$H$64,6,FALSE)</f>
        <v>3588751.68</v>
      </c>
      <c r="M15" s="58">
        <f>VLOOKUP(D15,Sheet1!$C$1:$H$56,6,FALSE)</f>
        <v>3588751.68</v>
      </c>
      <c r="N15" s="51">
        <f t="shared" si="3"/>
        <v>0</v>
      </c>
      <c r="O15" s="58">
        <f>IFERROR(VLOOKUP(D15,'Accruals Manager'!$B$2:$C$33,2,FALSE),0)</f>
        <v>0</v>
      </c>
      <c r="P15" s="58">
        <v>0</v>
      </c>
      <c r="Q15" s="50">
        <f t="shared" si="0"/>
        <v>0</v>
      </c>
      <c r="R15" s="52"/>
      <c r="S15" s="52"/>
    </row>
    <row r="16" spans="1:19" x14ac:dyDescent="0.2">
      <c r="A16" s="55">
        <v>43708</v>
      </c>
      <c r="B16" s="49" t="s">
        <v>67</v>
      </c>
      <c r="C16" s="56">
        <f>VLOOKUP(D16,'Holdings Manager'!$C$3:$O$64,13,FALSE)</f>
        <v>41</v>
      </c>
      <c r="D16" s="62" t="s">
        <v>160</v>
      </c>
      <c r="E16" s="62" t="s">
        <v>350</v>
      </c>
      <c r="F16" s="58">
        <f>VLOOKUP(D16,'Holdings Manager'!$C$3:$E$64,3,FALSE)</f>
        <v>514932</v>
      </c>
      <c r="G16" s="58">
        <f>VLOOKUP(D16,Sheet1!$C$1:$E$56,3,FALSE)</f>
        <v>514932</v>
      </c>
      <c r="H16" s="50">
        <f t="shared" si="1"/>
        <v>0</v>
      </c>
      <c r="I16" s="58">
        <f>VLOOKUP(D16,'Holdings Manager'!$C$3:$J$64,8,FALSE)</f>
        <v>2.64</v>
      </c>
      <c r="J16" s="58">
        <f>VLOOKUP(D16,Sheet1!$C$1:$J$56,8,FALSE)</f>
        <v>2.64</v>
      </c>
      <c r="K16" s="51">
        <f t="shared" si="2"/>
        <v>0</v>
      </c>
      <c r="L16" s="58">
        <f>VLOOKUP(D16,'Holdings Manager'!$C$3:$H$64,6,FALSE)</f>
        <v>915909.58</v>
      </c>
      <c r="M16" s="58">
        <f>VLOOKUP(D16,Sheet1!$C$1:$H$56,6,FALSE)</f>
        <v>915705.64</v>
      </c>
      <c r="N16" s="51">
        <f t="shared" si="3"/>
        <v>203.93999999994412</v>
      </c>
      <c r="O16" s="58">
        <f>IFERROR(VLOOKUP(D16,'Accruals Manager'!$B$2:$C$33,2,FALSE),0)</f>
        <v>0</v>
      </c>
      <c r="P16" s="58">
        <v>0</v>
      </c>
      <c r="Q16" s="50">
        <f t="shared" si="0"/>
        <v>0</v>
      </c>
      <c r="R16" s="52"/>
      <c r="S16" s="52"/>
    </row>
    <row r="17" spans="1:19" x14ac:dyDescent="0.2">
      <c r="A17" s="55">
        <v>43708</v>
      </c>
      <c r="B17" s="49" t="s">
        <v>67</v>
      </c>
      <c r="C17" s="56">
        <f>VLOOKUP(D17,'Holdings Manager'!$C$3:$O$64,13,FALSE)</f>
        <v>41</v>
      </c>
      <c r="D17" s="62" t="s">
        <v>135</v>
      </c>
      <c r="E17" s="62" t="s">
        <v>134</v>
      </c>
      <c r="F17" s="58">
        <f>VLOOKUP(D17,'Holdings Manager'!$C$3:$E$64,3,FALSE)</f>
        <v>40220</v>
      </c>
      <c r="G17" s="58">
        <f>VLOOKUP(D17,Sheet1!$C$1:$E$56,3,FALSE)</f>
        <v>40220</v>
      </c>
      <c r="H17" s="50">
        <f t="shared" si="1"/>
        <v>0</v>
      </c>
      <c r="I17" s="58">
        <f>VLOOKUP(D17,'Holdings Manager'!$C$3:$J$64,8,FALSE)</f>
        <v>54.25</v>
      </c>
      <c r="J17" s="58">
        <f>VLOOKUP(D17,Sheet1!$C$1:$J$56,8,FALSE)</f>
        <v>54.25</v>
      </c>
      <c r="K17" s="51">
        <f t="shared" si="2"/>
        <v>0</v>
      </c>
      <c r="L17" s="58">
        <f>VLOOKUP(D17,'Holdings Manager'!$C$3:$H$64,6,FALSE)</f>
        <v>2181935</v>
      </c>
      <c r="M17" s="58">
        <f>VLOOKUP(D17,Sheet1!$C$1:$H$56,6,FALSE)</f>
        <v>2181935</v>
      </c>
      <c r="N17" s="51">
        <f t="shared" si="3"/>
        <v>0</v>
      </c>
      <c r="O17" s="58">
        <f>IFERROR(VLOOKUP(D17,'Accruals Manager'!$B$2:$C$33,2,FALSE),0)</f>
        <v>0</v>
      </c>
      <c r="P17" s="58">
        <v>0</v>
      </c>
      <c r="Q17" s="50">
        <f t="shared" si="0"/>
        <v>0</v>
      </c>
      <c r="R17" s="52"/>
      <c r="S17" s="52"/>
    </row>
    <row r="18" spans="1:19" x14ac:dyDescent="0.2">
      <c r="A18" s="55">
        <v>43708</v>
      </c>
      <c r="B18" s="49" t="s">
        <v>67</v>
      </c>
      <c r="C18" s="56">
        <f>VLOOKUP(D18,'Holdings Manager'!$C$3:$O$64,13,FALSE)</f>
        <v>41</v>
      </c>
      <c r="D18" s="62" t="s">
        <v>90</v>
      </c>
      <c r="E18" s="62" t="s">
        <v>89</v>
      </c>
      <c r="F18" s="58">
        <f>VLOOKUP(D18,'Holdings Manager'!$C$3:$E$64,3,FALSE)</f>
        <v>37061</v>
      </c>
      <c r="G18" s="58">
        <f>VLOOKUP(D18,Sheet1!$C$1:$E$56,3,FALSE)</f>
        <v>37061</v>
      </c>
      <c r="H18" s="50">
        <f t="shared" si="1"/>
        <v>0</v>
      </c>
      <c r="I18" s="58">
        <f>VLOOKUP(D18,'Holdings Manager'!$C$3:$J$64,8,FALSE)</f>
        <v>78.48</v>
      </c>
      <c r="J18" s="58">
        <f>VLOOKUP(D18,Sheet1!$C$1:$J$56,8,FALSE)</f>
        <v>78.48</v>
      </c>
      <c r="K18" s="51">
        <f t="shared" si="2"/>
        <v>0</v>
      </c>
      <c r="L18" s="58">
        <f>VLOOKUP(D18,'Holdings Manager'!$C$3:$H$64,6,FALSE)</f>
        <v>2908547.28</v>
      </c>
      <c r="M18" s="58">
        <f>VLOOKUP(D18,Sheet1!$C$1:$H$56,6,FALSE)</f>
        <v>2908547.28</v>
      </c>
      <c r="N18" s="51">
        <f t="shared" si="3"/>
        <v>0</v>
      </c>
      <c r="O18" s="58">
        <f>IFERROR(VLOOKUP(D18,'Accruals Manager'!$B$2:$C$33,2,FALSE),0)</f>
        <v>0</v>
      </c>
      <c r="P18" s="58">
        <v>0</v>
      </c>
      <c r="Q18" s="50">
        <f t="shared" si="0"/>
        <v>0</v>
      </c>
      <c r="R18" s="52"/>
      <c r="S18" s="52"/>
    </row>
    <row r="19" spans="1:19" ht="12.75" customHeight="1" x14ac:dyDescent="0.2">
      <c r="A19" s="55">
        <v>43708</v>
      </c>
      <c r="B19" s="49" t="s">
        <v>67</v>
      </c>
      <c r="C19" s="56">
        <f>VLOOKUP(D19,'Holdings Manager'!$C$3:$O$64,13,FALSE)</f>
        <v>41</v>
      </c>
      <c r="D19" s="62" t="s">
        <v>87</v>
      </c>
      <c r="E19" s="62" t="s">
        <v>86</v>
      </c>
      <c r="F19" s="58">
        <f>VLOOKUP(D19,'Holdings Manager'!$C$3:$E$64,3,FALSE)</f>
        <v>146956</v>
      </c>
      <c r="G19" s="58">
        <f>VLOOKUP(D19,Sheet1!$C$1:$E$56,3,FALSE)</f>
        <v>146956</v>
      </c>
      <c r="H19" s="50">
        <f t="shared" si="1"/>
        <v>0</v>
      </c>
      <c r="I19" s="58">
        <f>VLOOKUP(D19,'Holdings Manager'!$C$3:$J$64,8,FALSE)</f>
        <v>9.82</v>
      </c>
      <c r="J19" s="58">
        <f>VLOOKUP(D19,Sheet1!$C$1:$J$56,8,FALSE)</f>
        <v>9.82</v>
      </c>
      <c r="K19" s="51">
        <f t="shared" si="2"/>
        <v>0</v>
      </c>
      <c r="L19" s="58">
        <f>VLOOKUP(D19,'Holdings Manager'!$C$3:$H$64,6,FALSE)</f>
        <v>1443107.92</v>
      </c>
      <c r="M19" s="58">
        <f>VLOOKUP(D19,Sheet1!$C$1:$H$56,6,FALSE)</f>
        <v>1443107.92</v>
      </c>
      <c r="N19" s="51">
        <f t="shared" si="3"/>
        <v>0</v>
      </c>
      <c r="O19" s="58">
        <f>IFERROR(VLOOKUP(D19,'Accruals Manager'!$B$2:$C$33,2,FALSE),0)</f>
        <v>0</v>
      </c>
      <c r="P19" s="58">
        <v>0</v>
      </c>
      <c r="Q19" s="50">
        <f t="shared" si="0"/>
        <v>0</v>
      </c>
      <c r="R19" s="52"/>
      <c r="S19" s="52"/>
    </row>
    <row r="20" spans="1:19" x14ac:dyDescent="0.2">
      <c r="A20" s="55">
        <v>43708</v>
      </c>
      <c r="B20" s="49" t="s">
        <v>67</v>
      </c>
      <c r="C20" s="56">
        <f>VLOOKUP(D20,'Holdings Manager'!$C$3:$O$64,13,FALSE)</f>
        <v>43</v>
      </c>
      <c r="D20" s="62" t="s">
        <v>108</v>
      </c>
      <c r="E20" s="62" t="s">
        <v>107</v>
      </c>
      <c r="F20" s="58">
        <f>VLOOKUP(D20,'Holdings Manager'!$C$3:$E$64,3,FALSE)</f>
        <v>29302</v>
      </c>
      <c r="G20" s="58">
        <f>VLOOKUP(D20,Sheet1!$C$1:$E$56,3,FALSE)</f>
        <v>29302</v>
      </c>
      <c r="H20" s="50">
        <f t="shared" si="1"/>
        <v>0</v>
      </c>
      <c r="I20" s="58">
        <f>VLOOKUP(D20,'Holdings Manager'!$C$3:$J$64,8,FALSE)</f>
        <v>62.68</v>
      </c>
      <c r="J20" s="58">
        <f>VLOOKUP(D20,Sheet1!$C$1:$J$56,8,FALSE)</f>
        <v>62.68</v>
      </c>
      <c r="K20" s="51">
        <f t="shared" si="2"/>
        <v>0</v>
      </c>
      <c r="L20" s="58">
        <f>VLOOKUP(D20,'Holdings Manager'!$C$3:$H$64,6,FALSE)</f>
        <v>1836649.36</v>
      </c>
      <c r="M20" s="58">
        <f>VLOOKUP(D20,Sheet1!$C$1:$H$56,6,FALSE)</f>
        <v>1836649.36</v>
      </c>
      <c r="N20" s="51">
        <f t="shared" si="3"/>
        <v>0</v>
      </c>
      <c r="O20" s="58">
        <f>IFERROR(VLOOKUP(D20,'Accruals Manager'!$B$2:$C$33,2,FALSE),0)</f>
        <v>11691.5</v>
      </c>
      <c r="P20" s="58">
        <v>11691.5</v>
      </c>
      <c r="Q20" s="50">
        <f t="shared" si="0"/>
        <v>0</v>
      </c>
      <c r="R20" s="52"/>
      <c r="S20" s="52"/>
    </row>
    <row r="21" spans="1:19" x14ac:dyDescent="0.2">
      <c r="A21" s="55">
        <v>43708</v>
      </c>
      <c r="B21" s="49" t="s">
        <v>67</v>
      </c>
      <c r="C21" s="56">
        <f>VLOOKUP(D21,'Holdings Manager'!$C$3:$O$64,13,FALSE)</f>
        <v>41</v>
      </c>
      <c r="D21" s="62" t="s">
        <v>114</v>
      </c>
      <c r="E21" s="62" t="s">
        <v>113</v>
      </c>
      <c r="F21" s="58">
        <f>VLOOKUP(D21,'Holdings Manager'!$C$3:$E$64,3,FALSE)</f>
        <v>13426</v>
      </c>
      <c r="G21" s="58">
        <f>VLOOKUP(D21,Sheet1!$C$1:$E$56,3,FALSE)</f>
        <v>13426</v>
      </c>
      <c r="H21" s="50">
        <f t="shared" si="1"/>
        <v>0</v>
      </c>
      <c r="I21" s="58">
        <f>VLOOKUP(D21,'Holdings Manager'!$C$3:$J$64,8,FALSE)</f>
        <v>154.19</v>
      </c>
      <c r="J21" s="58">
        <f>VLOOKUP(D21,Sheet1!$C$1:$J$56,8,FALSE)</f>
        <v>154.19</v>
      </c>
      <c r="K21" s="51">
        <f t="shared" si="2"/>
        <v>0</v>
      </c>
      <c r="L21" s="58">
        <f>VLOOKUP(D21,'Holdings Manager'!$C$3:$H$64,6,FALSE)</f>
        <v>2070154.94</v>
      </c>
      <c r="M21" s="58">
        <f>VLOOKUP(D21,Sheet1!$C$1:$H$56,6,FALSE)</f>
        <v>2070154.94</v>
      </c>
      <c r="N21" s="51">
        <f t="shared" si="3"/>
        <v>0</v>
      </c>
      <c r="O21" s="58">
        <f>IFERROR(VLOOKUP(D21,'Accruals Manager'!$B$2:$C$33,2,FALSE),0)</f>
        <v>0</v>
      </c>
      <c r="P21" s="58">
        <v>0</v>
      </c>
      <c r="Q21" s="50">
        <f t="shared" si="0"/>
        <v>0</v>
      </c>
      <c r="R21" s="52"/>
      <c r="S21" s="52"/>
    </row>
    <row r="22" spans="1:19" ht="12.75" customHeight="1" x14ac:dyDescent="0.2">
      <c r="A22" s="55">
        <v>43708</v>
      </c>
      <c r="B22" s="49" t="s">
        <v>67</v>
      </c>
      <c r="C22" s="56">
        <f>VLOOKUP(D22,'Holdings Manager'!$C$3:$O$64,13,FALSE)</f>
        <v>43</v>
      </c>
      <c r="D22" s="62" t="s">
        <v>105</v>
      </c>
      <c r="E22" s="62">
        <v>398438408</v>
      </c>
      <c r="F22" s="58">
        <f>VLOOKUP(D22,'Holdings Manager'!$C$3:$E$64,3,FALSE)</f>
        <v>63170</v>
      </c>
      <c r="G22" s="58">
        <f>VLOOKUP(D22,Sheet1!$C$1:$E$56,3,FALSE)</f>
        <v>63170</v>
      </c>
      <c r="H22" s="50">
        <f t="shared" si="1"/>
        <v>0</v>
      </c>
      <c r="I22" s="58">
        <f>VLOOKUP(D22,'Holdings Manager'!$C$3:$J$64,8,FALSE)</f>
        <v>21.3</v>
      </c>
      <c r="J22" s="58">
        <f>VLOOKUP(D22,Sheet1!$C$1:$J$56,8,FALSE)</f>
        <v>21.3</v>
      </c>
      <c r="K22" s="51">
        <f t="shared" si="2"/>
        <v>0</v>
      </c>
      <c r="L22" s="58">
        <f>VLOOKUP(D22,'Holdings Manager'!$C$3:$H$64,6,FALSE)</f>
        <v>1345521</v>
      </c>
      <c r="M22" s="58">
        <f>VLOOKUP(D22,Sheet1!$C$1:$H$56,6,FALSE)</f>
        <v>1345521</v>
      </c>
      <c r="N22" s="51">
        <f t="shared" si="3"/>
        <v>0</v>
      </c>
      <c r="O22" s="58">
        <f>IFERROR(VLOOKUP(D22,'Accruals Manager'!$B$2:$C$33,2,FALSE),0)</f>
        <v>0</v>
      </c>
      <c r="P22" s="58">
        <v>0</v>
      </c>
      <c r="Q22" s="50">
        <f t="shared" si="0"/>
        <v>0</v>
      </c>
      <c r="R22" s="52"/>
      <c r="S22" s="52"/>
    </row>
    <row r="23" spans="1:19" ht="12.75" customHeight="1" x14ac:dyDescent="0.2">
      <c r="A23" s="55">
        <v>43708</v>
      </c>
      <c r="B23" s="49" t="s">
        <v>67</v>
      </c>
      <c r="C23" s="56">
        <f>VLOOKUP(D23,'Holdings Manager'!$C$3:$O$64,13,FALSE)</f>
        <v>41</v>
      </c>
      <c r="D23" s="62" t="s">
        <v>111</v>
      </c>
      <c r="E23" s="62" t="s">
        <v>110</v>
      </c>
      <c r="F23" s="58">
        <f>VLOOKUP(D23,'Holdings Manager'!$C$3:$E$64,3,FALSE)</f>
        <v>27165</v>
      </c>
      <c r="G23" s="58">
        <f>VLOOKUP(D23,Sheet1!$C$1:$E$56,3,FALSE)</f>
        <v>27165</v>
      </c>
      <c r="H23" s="50">
        <f t="shared" si="1"/>
        <v>0</v>
      </c>
      <c r="I23" s="58">
        <f>VLOOKUP(D23,'Holdings Manager'!$C$3:$J$64,8,FALSE)</f>
        <v>80.94</v>
      </c>
      <c r="J23" s="58">
        <f>VLOOKUP(D23,Sheet1!$C$1:$J$56,8,FALSE)</f>
        <v>80.94</v>
      </c>
      <c r="K23" s="51">
        <f t="shared" si="2"/>
        <v>0</v>
      </c>
      <c r="L23" s="58">
        <f>VLOOKUP(D23,'Holdings Manager'!$C$3:$H$64,6,FALSE)</f>
        <v>2198735.1</v>
      </c>
      <c r="M23" s="58">
        <f>VLOOKUP(D23,Sheet1!$C$1:$H$56,6,FALSE)</f>
        <v>2198735.1</v>
      </c>
      <c r="N23" s="51">
        <f t="shared" si="3"/>
        <v>0</v>
      </c>
      <c r="O23" s="58">
        <f>IFERROR(VLOOKUP(D23,'Accruals Manager'!$B$2:$C$33,2,FALSE),0)</f>
        <v>0</v>
      </c>
      <c r="P23" s="58">
        <v>0</v>
      </c>
      <c r="Q23" s="50">
        <f t="shared" si="0"/>
        <v>0</v>
      </c>
      <c r="R23" s="52"/>
      <c r="S23" s="52"/>
    </row>
    <row r="24" spans="1:19" x14ac:dyDescent="0.2">
      <c r="A24" s="55">
        <v>43708</v>
      </c>
      <c r="B24" s="49" t="s">
        <v>67</v>
      </c>
      <c r="C24" s="56">
        <f>VLOOKUP(D24,'Holdings Manager'!$C$3:$O$64,13,FALSE)</f>
        <v>41</v>
      </c>
      <c r="D24" s="62" t="s">
        <v>163</v>
      </c>
      <c r="E24" s="62" t="s">
        <v>351</v>
      </c>
      <c r="F24" s="58">
        <f>VLOOKUP(D24,'Holdings Manager'!$C$3:$E$64,3,FALSE)</f>
        <v>82823</v>
      </c>
      <c r="G24" s="58">
        <f>VLOOKUP(D24,Sheet1!$C$1:$E$56,3,FALSE)</f>
        <v>82823</v>
      </c>
      <c r="H24" s="50">
        <f t="shared" si="1"/>
        <v>0</v>
      </c>
      <c r="I24" s="58">
        <f>VLOOKUP(D24,'Holdings Manager'!$C$3:$J$64,8,FALSE)</f>
        <v>18.739999999999998</v>
      </c>
      <c r="J24" s="58">
        <f>VLOOKUP(D24,Sheet1!$C$1:$J$56,8,FALSE)</f>
        <v>18.739999999999998</v>
      </c>
      <c r="K24" s="51">
        <f t="shared" si="2"/>
        <v>0</v>
      </c>
      <c r="L24" s="58">
        <f>VLOOKUP(D24,'Holdings Manager'!$C$3:$H$64,6,FALSE)</f>
        <v>1045729.45</v>
      </c>
      <c r="M24" s="58">
        <f>VLOOKUP(D24,Sheet1!$C$1:$H$56,6,FALSE)</f>
        <v>1045496.59</v>
      </c>
      <c r="N24" s="51">
        <f t="shared" si="3"/>
        <v>232.85999999998603</v>
      </c>
      <c r="O24" s="58">
        <f>IFERROR(VLOOKUP(D24,'Accruals Manager'!$B$2:$C$33,2,FALSE),0)</f>
        <v>0</v>
      </c>
      <c r="P24" s="58">
        <v>0</v>
      </c>
      <c r="Q24" s="50">
        <f t="shared" si="0"/>
        <v>0</v>
      </c>
      <c r="R24" s="52"/>
      <c r="S24" s="52"/>
    </row>
    <row r="25" spans="1:19" x14ac:dyDescent="0.2">
      <c r="A25" s="55">
        <v>43708</v>
      </c>
      <c r="B25" s="49" t="s">
        <v>67</v>
      </c>
      <c r="C25" s="56">
        <f>VLOOKUP(D25,'Holdings Manager'!$C$3:$O$64,13,FALSE)</f>
        <v>41</v>
      </c>
      <c r="D25" s="62" t="s">
        <v>157</v>
      </c>
      <c r="E25" s="62" t="s">
        <v>352</v>
      </c>
      <c r="F25" s="58">
        <f>VLOOKUP(D25,'Holdings Manager'!$C$3:$E$64,3,FALSE)</f>
        <v>31384</v>
      </c>
      <c r="G25" s="58">
        <f>VLOOKUP(D25,Sheet1!$C$1:$E$56,3,FALSE)</f>
        <v>31384</v>
      </c>
      <c r="H25" s="50">
        <f t="shared" si="1"/>
        <v>0</v>
      </c>
      <c r="I25" s="58">
        <f>VLOOKUP(D25,'Holdings Manager'!$C$3:$J$64,8,FALSE)</f>
        <v>39.130000000000003</v>
      </c>
      <c r="J25" s="58">
        <f>VLOOKUP(D25,Sheet1!$C$1:$J$56,8,FALSE)</f>
        <v>39.130000000000003</v>
      </c>
      <c r="K25" s="51">
        <f t="shared" si="2"/>
        <v>0</v>
      </c>
      <c r="L25" s="58">
        <f>VLOOKUP(D25,'Holdings Manager'!$C$3:$H$64,6,FALSE)</f>
        <v>1241150.05</v>
      </c>
      <c r="M25" s="58">
        <f>VLOOKUP(D25,Sheet1!$C$1:$H$56,6,FALSE)</f>
        <v>1240585.8400000001</v>
      </c>
      <c r="N25" s="51">
        <f t="shared" si="3"/>
        <v>564.20999999996275</v>
      </c>
      <c r="O25" s="58">
        <f>IFERROR(VLOOKUP(D25,'Accruals Manager'!$B$2:$C$33,2,FALSE),0)</f>
        <v>0</v>
      </c>
      <c r="P25" s="58">
        <v>0</v>
      </c>
      <c r="Q25" s="50">
        <f t="shared" si="0"/>
        <v>0</v>
      </c>
      <c r="R25" s="52"/>
      <c r="S25" s="52"/>
    </row>
    <row r="26" spans="1:19" x14ac:dyDescent="0.2">
      <c r="A26" s="55">
        <v>43708</v>
      </c>
      <c r="B26" s="49" t="s">
        <v>67</v>
      </c>
      <c r="C26" s="56">
        <f>VLOOKUP(D26,'Holdings Manager'!$C$3:$O$64,13,FALSE)</f>
        <v>43</v>
      </c>
      <c r="D26" s="62" t="s">
        <v>103</v>
      </c>
      <c r="E26" s="62" t="s">
        <v>102</v>
      </c>
      <c r="F26" s="58">
        <f>VLOOKUP(D26,'Holdings Manager'!$C$3:$E$64,3,FALSE)</f>
        <v>7083</v>
      </c>
      <c r="G26" s="58">
        <f>VLOOKUP(D26,Sheet1!$C$1:$E$56,3,FALSE)</f>
        <v>7083</v>
      </c>
      <c r="H26" s="50">
        <f t="shared" si="1"/>
        <v>0</v>
      </c>
      <c r="I26" s="58">
        <f>VLOOKUP(D26,'Holdings Manager'!$C$3:$J$64,8,FALSE)</f>
        <v>168.17</v>
      </c>
      <c r="J26" s="58">
        <f>VLOOKUP(D26,Sheet1!$C$1:$J$56,8,FALSE)</f>
        <v>168.17</v>
      </c>
      <c r="K26" s="51">
        <f t="shared" si="2"/>
        <v>0</v>
      </c>
      <c r="L26" s="58">
        <f>VLOOKUP(D26,'Holdings Manager'!$C$3:$H$64,6,FALSE)</f>
        <v>1191148.1100000001</v>
      </c>
      <c r="M26" s="58">
        <f>VLOOKUP(D26,Sheet1!$C$1:$H$56,6,FALSE)</f>
        <v>1191148.1100000001</v>
      </c>
      <c r="N26" s="51">
        <f t="shared" si="3"/>
        <v>0</v>
      </c>
      <c r="O26" s="58">
        <f>IFERROR(VLOOKUP(D26,'Accruals Manager'!$B$2:$C$33,2,FALSE),0)</f>
        <v>0</v>
      </c>
      <c r="P26" s="58">
        <v>0</v>
      </c>
      <c r="Q26" s="50">
        <f t="shared" si="0"/>
        <v>0</v>
      </c>
      <c r="R26" s="52"/>
      <c r="S26" s="52"/>
    </row>
    <row r="27" spans="1:19" x14ac:dyDescent="0.2">
      <c r="A27" s="55">
        <v>43708</v>
      </c>
      <c r="B27" s="49" t="s">
        <v>67</v>
      </c>
      <c r="C27" s="56">
        <f>VLOOKUP(D27,'Holdings Manager'!$C$3:$O$64,13,FALSE)</f>
        <v>41</v>
      </c>
      <c r="D27" s="62" t="s">
        <v>175</v>
      </c>
      <c r="E27" s="62" t="s">
        <v>353</v>
      </c>
      <c r="F27" s="58">
        <f>VLOOKUP(D27,'Holdings Manager'!$C$3:$E$64,3,FALSE)</f>
        <v>42992</v>
      </c>
      <c r="G27" s="58">
        <f>VLOOKUP(D27,Sheet1!$C$1:$E$56,3,FALSE)</f>
        <v>42992</v>
      </c>
      <c r="H27" s="50">
        <f t="shared" si="1"/>
        <v>0</v>
      </c>
      <c r="I27" s="58">
        <f>VLOOKUP(D27,'Holdings Manager'!$C$3:$J$64,8,FALSE)</f>
        <v>16.695</v>
      </c>
      <c r="J27" s="58">
        <f>VLOOKUP(D27,Sheet1!$C$1:$J$56,8,FALSE)</f>
        <v>16.690000000000001</v>
      </c>
      <c r="K27" s="51">
        <f t="shared" si="2"/>
        <v>4.9999999999990052E-3</v>
      </c>
      <c r="L27" s="58">
        <f>VLOOKUP(D27,'Holdings Manager'!$C$3:$H$64,6,FALSE)</f>
        <v>874113.79</v>
      </c>
      <c r="M27" s="58">
        <f>VLOOKUP(D27,Sheet1!$C$1:$H$56,6,FALSE)</f>
        <v>872498.65</v>
      </c>
      <c r="N27" s="51">
        <f t="shared" si="3"/>
        <v>1615.140000000014</v>
      </c>
      <c r="O27" s="58">
        <f>IFERROR(VLOOKUP(D27,'Accruals Manager'!$B$2:$C$33,2,FALSE),0)</f>
        <v>0</v>
      </c>
      <c r="P27" s="58">
        <v>0</v>
      </c>
      <c r="Q27" s="50">
        <f t="shared" si="0"/>
        <v>0</v>
      </c>
      <c r="R27" s="52" t="s">
        <v>47</v>
      </c>
      <c r="S27" s="52"/>
    </row>
    <row r="28" spans="1:19" x14ac:dyDescent="0.2">
      <c r="A28" s="55">
        <v>43708</v>
      </c>
      <c r="B28" s="49" t="s">
        <v>67</v>
      </c>
      <c r="C28" s="56">
        <f>VLOOKUP(D28,'Holdings Manager'!$C$3:$O$64,13,FALSE)</f>
        <v>41</v>
      </c>
      <c r="D28" s="62" t="s">
        <v>141</v>
      </c>
      <c r="E28" s="62" t="s">
        <v>354</v>
      </c>
      <c r="F28" s="58">
        <f>VLOOKUP(D28,'Holdings Manager'!$C$3:$E$64,3,FALSE)</f>
        <v>29538</v>
      </c>
      <c r="G28" s="58">
        <f>VLOOKUP(D28,Sheet1!$C$1:$E$56,3,FALSE)</f>
        <v>29538</v>
      </c>
      <c r="H28" s="50">
        <f t="shared" si="1"/>
        <v>0</v>
      </c>
      <c r="I28" s="58">
        <f>VLOOKUP(D28,'Holdings Manager'!$C$3:$J$64,8,FALSE)</f>
        <v>84.92</v>
      </c>
      <c r="J28" s="58">
        <f>VLOOKUP(D28,Sheet1!$C$1:$J$56,8,FALSE)</f>
        <v>84.92</v>
      </c>
      <c r="K28" s="51">
        <f t="shared" si="2"/>
        <v>0</v>
      </c>
      <c r="L28" s="58">
        <f>VLOOKUP(D28,'Holdings Manager'!$C$3:$H$64,6,FALSE)</f>
        <v>2762339.19</v>
      </c>
      <c r="M28" s="58">
        <f>VLOOKUP(D28,Sheet1!$C$1:$H$56,6,FALSE)</f>
        <v>2756444.45</v>
      </c>
      <c r="N28" s="51">
        <f t="shared" si="3"/>
        <v>5894.7399999997579</v>
      </c>
      <c r="O28" s="58">
        <f>IFERROR(VLOOKUP(D28,'Accruals Manager'!$B$2:$C$33,2,FALSE),0)</f>
        <v>0</v>
      </c>
      <c r="P28" s="58">
        <v>0</v>
      </c>
      <c r="Q28" s="50">
        <f t="shared" si="0"/>
        <v>0</v>
      </c>
      <c r="R28" s="52" t="s">
        <v>47</v>
      </c>
      <c r="S28" s="52"/>
    </row>
    <row r="29" spans="1:19" x14ac:dyDescent="0.2">
      <c r="A29" s="55">
        <v>43708</v>
      </c>
      <c r="B29" s="49" t="s">
        <v>67</v>
      </c>
      <c r="C29" s="56">
        <f>VLOOKUP(D29,'Holdings Manager'!$C$3:$O$64,13,FALSE)</f>
        <v>41</v>
      </c>
      <c r="D29" s="62" t="s">
        <v>83</v>
      </c>
      <c r="E29" s="62" t="s">
        <v>82</v>
      </c>
      <c r="F29" s="58">
        <f>VLOOKUP(D29,'Holdings Manager'!$C$3:$E$64,3,FALSE)</f>
        <v>45580</v>
      </c>
      <c r="G29" s="58">
        <f>VLOOKUP(D29,Sheet1!$C$1:$E$56,3,FALSE)</f>
        <v>45580</v>
      </c>
      <c r="H29" s="50">
        <f t="shared" si="1"/>
        <v>0</v>
      </c>
      <c r="I29" s="58">
        <f>VLOOKUP(D29,'Holdings Manager'!$C$3:$J$64,8,FALSE)</f>
        <v>53.62</v>
      </c>
      <c r="J29" s="58">
        <f>VLOOKUP(D29,Sheet1!$C$1:$J$56,8,FALSE)</f>
        <v>53.62</v>
      </c>
      <c r="K29" s="51">
        <f t="shared" si="2"/>
        <v>0</v>
      </c>
      <c r="L29" s="58">
        <f>VLOOKUP(D29,'Holdings Manager'!$C$3:$H$64,6,FALSE)</f>
        <v>2443999.6</v>
      </c>
      <c r="M29" s="58">
        <f>VLOOKUP(D29,Sheet1!$C$1:$H$56,6,FALSE)</f>
        <v>2443999.6</v>
      </c>
      <c r="N29" s="51">
        <f t="shared" si="3"/>
        <v>0</v>
      </c>
      <c r="O29" s="58">
        <f>IFERROR(VLOOKUP(D29,'Accruals Manager'!$B$2:$C$33,2,FALSE),0)</f>
        <v>0</v>
      </c>
      <c r="P29" s="58">
        <v>0</v>
      </c>
      <c r="Q29" s="50">
        <f t="shared" si="0"/>
        <v>0</v>
      </c>
      <c r="R29" s="52"/>
      <c r="S29" s="52"/>
    </row>
    <row r="30" spans="1:19" x14ac:dyDescent="0.2">
      <c r="A30" s="55">
        <v>43708</v>
      </c>
      <c r="B30" s="49" t="s">
        <v>67</v>
      </c>
      <c r="C30" s="56">
        <f>VLOOKUP(D30,'Holdings Manager'!$C$3:$O$64,13,FALSE)</f>
        <v>41</v>
      </c>
      <c r="D30" s="62" t="s">
        <v>121</v>
      </c>
      <c r="E30" s="62" t="s">
        <v>120</v>
      </c>
      <c r="F30" s="58">
        <f>VLOOKUP(D30,'Holdings Manager'!$C$3:$E$64,3,FALSE)</f>
        <v>34090</v>
      </c>
      <c r="G30" s="58">
        <f>VLOOKUP(D30,Sheet1!$C$1:$E$56,3,FALSE)</f>
        <v>34090</v>
      </c>
      <c r="H30" s="50">
        <f t="shared" si="1"/>
        <v>0</v>
      </c>
      <c r="I30" s="58">
        <f>VLOOKUP(D30,'Holdings Manager'!$C$3:$J$64,8,FALSE)</f>
        <v>40.74</v>
      </c>
      <c r="J30" s="58">
        <f>VLOOKUP(D30,Sheet1!$C$1:$J$56,8,FALSE)</f>
        <v>40.74</v>
      </c>
      <c r="K30" s="51">
        <f t="shared" si="2"/>
        <v>0</v>
      </c>
      <c r="L30" s="58">
        <f>VLOOKUP(D30,'Holdings Manager'!$C$3:$H$64,6,FALSE)</f>
        <v>1388826.6</v>
      </c>
      <c r="M30" s="58">
        <f>VLOOKUP(D30,Sheet1!$C$1:$H$56,6,FALSE)</f>
        <v>1388826.6</v>
      </c>
      <c r="N30" s="51">
        <f t="shared" si="3"/>
        <v>0</v>
      </c>
      <c r="O30" s="58">
        <f>IFERROR(VLOOKUP(D30,'Accruals Manager'!$B$2:$C$33,2,FALSE),0)</f>
        <v>0</v>
      </c>
      <c r="P30" s="58">
        <v>0</v>
      </c>
      <c r="Q30" s="50">
        <f t="shared" si="0"/>
        <v>0</v>
      </c>
      <c r="R30" s="52"/>
      <c r="S30" s="52"/>
    </row>
    <row r="31" spans="1:19" x14ac:dyDescent="0.2">
      <c r="A31" s="55">
        <v>43708</v>
      </c>
      <c r="B31" s="49" t="s">
        <v>67</v>
      </c>
      <c r="C31" s="56">
        <f>VLOOKUP(D31,'Holdings Manager'!$C$3:$O$64,13,FALSE)</f>
        <v>41</v>
      </c>
      <c r="D31" s="62" t="s">
        <v>171</v>
      </c>
      <c r="E31" s="62" t="s">
        <v>355</v>
      </c>
      <c r="F31" s="58">
        <f>VLOOKUP(D31,'Holdings Manager'!$C$3:$E$64,3,FALSE)</f>
        <v>27563</v>
      </c>
      <c r="G31" s="58">
        <f>VLOOKUP(D31,Sheet1!$C$1:$E$56,3,FALSE)</f>
        <v>27563</v>
      </c>
      <c r="H31" s="50">
        <f t="shared" si="1"/>
        <v>0</v>
      </c>
      <c r="I31" s="58">
        <f>VLOOKUP(D31,'Holdings Manager'!$C$3:$J$64,8,FALSE)</f>
        <v>69.540000000000006</v>
      </c>
      <c r="J31" s="58">
        <f>VLOOKUP(D31,Sheet1!$C$1:$J$56,8,FALSE)</f>
        <v>69.540000000000006</v>
      </c>
      <c r="K31" s="51">
        <f t="shared" si="2"/>
        <v>0</v>
      </c>
      <c r="L31" s="58">
        <f>VLOOKUP(D31,'Holdings Manager'!$C$3:$H$64,6,FALSE)</f>
        <v>2334291.4</v>
      </c>
      <c r="M31" s="58">
        <f>VLOOKUP(D31,Sheet1!$C$1:$H$56,6,FALSE)</f>
        <v>2329978.23</v>
      </c>
      <c r="N31" s="51">
        <f t="shared" si="3"/>
        <v>4313.1699999999255</v>
      </c>
      <c r="O31" s="58">
        <f>IFERROR(VLOOKUP(D31,'Accruals Manager'!$B$2:$C$33,2,FALSE),0)</f>
        <v>6787.81</v>
      </c>
      <c r="P31" s="58">
        <v>6787.81</v>
      </c>
      <c r="Q31" s="50">
        <f t="shared" si="0"/>
        <v>0</v>
      </c>
      <c r="R31" s="52" t="s">
        <v>47</v>
      </c>
      <c r="S31" s="52"/>
    </row>
    <row r="32" spans="1:19" x14ac:dyDescent="0.2">
      <c r="A32" s="55">
        <v>43708</v>
      </c>
      <c r="B32" s="49" t="s">
        <v>67</v>
      </c>
      <c r="C32" s="56">
        <f>VLOOKUP(D32,'Holdings Manager'!$C$3:$O$64,13,FALSE)</f>
        <v>41</v>
      </c>
      <c r="D32" s="62" t="s">
        <v>168</v>
      </c>
      <c r="E32" s="62" t="s">
        <v>356</v>
      </c>
      <c r="F32" s="58">
        <f>VLOOKUP(D32,'Holdings Manager'!$C$3:$E$64,3,FALSE)</f>
        <v>54671</v>
      </c>
      <c r="G32" s="58">
        <f>VLOOKUP(D32,Sheet1!$C$1:$E$56,3,FALSE)</f>
        <v>54671</v>
      </c>
      <c r="H32" s="50">
        <f t="shared" si="1"/>
        <v>0</v>
      </c>
      <c r="I32" s="58">
        <f>VLOOKUP(D32,'Holdings Manager'!$C$3:$J$64,8,FALSE)</f>
        <v>20.13</v>
      </c>
      <c r="J32" s="58">
        <f>VLOOKUP(D32,Sheet1!$C$1:$J$56,8,FALSE)</f>
        <v>20.13</v>
      </c>
      <c r="K32" s="51">
        <f t="shared" si="2"/>
        <v>0</v>
      </c>
      <c r="L32" s="58">
        <f>VLOOKUP(D32,'Holdings Manager'!$C$3:$H$64,6,FALSE)</f>
        <v>1340277.3899999999</v>
      </c>
      <c r="M32" s="58">
        <f>VLOOKUP(D32,Sheet1!$C$1:$H$56,6,FALSE)</f>
        <v>1337800.8999999999</v>
      </c>
      <c r="N32" s="51">
        <f t="shared" si="3"/>
        <v>2476.4899999999907</v>
      </c>
      <c r="O32" s="58">
        <f>IFERROR(VLOOKUP(D32,'Accruals Manager'!$B$2:$C$33,2,FALSE),0)</f>
        <v>0</v>
      </c>
      <c r="P32" s="58">
        <v>0</v>
      </c>
      <c r="Q32" s="50">
        <f t="shared" si="0"/>
        <v>0</v>
      </c>
      <c r="R32" s="52" t="s">
        <v>47</v>
      </c>
      <c r="S32" s="52"/>
    </row>
    <row r="33" spans="1:19" x14ac:dyDescent="0.2">
      <c r="A33" s="55">
        <v>43708</v>
      </c>
      <c r="B33" s="49" t="s">
        <v>67</v>
      </c>
      <c r="C33" s="56">
        <f>VLOOKUP(D33,'Holdings Manager'!$C$3:$O$64,13,FALSE)</f>
        <v>41</v>
      </c>
      <c r="D33" s="62">
        <v>7333378</v>
      </c>
      <c r="E33" s="62">
        <v>733337901</v>
      </c>
      <c r="F33" s="58">
        <f>VLOOKUP(D33,'Holdings Manager'!$C$3:$E$64,3,FALSE)</f>
        <v>8487</v>
      </c>
      <c r="G33" s="58">
        <f>VLOOKUP(D33,Sheet1!$C$1:$E$56,3,FALSE)</f>
        <v>8487</v>
      </c>
      <c r="H33" s="50">
        <f t="shared" si="1"/>
        <v>0</v>
      </c>
      <c r="I33" s="58">
        <f>VLOOKUP(D33,'Holdings Manager'!$C$3:$J$64,8,FALSE)</f>
        <v>349.8</v>
      </c>
      <c r="J33" s="58">
        <f>VLOOKUP(D33,Sheet1!$C$1:$J$56,8,FALSE)</f>
        <v>349.8</v>
      </c>
      <c r="K33" s="51">
        <f t="shared" si="2"/>
        <v>0</v>
      </c>
      <c r="L33" s="58">
        <f>VLOOKUP(D33,'Holdings Manager'!$C$3:$H$64,6,FALSE)</f>
        <v>3000406.89</v>
      </c>
      <c r="M33" s="58">
        <f>VLOOKUP(D33,Sheet1!$C$1:$H$56,6,FALSE)</f>
        <v>2999042.93</v>
      </c>
      <c r="N33" s="51">
        <f t="shared" si="3"/>
        <v>1363.9599999999627</v>
      </c>
      <c r="O33" s="58">
        <f>IFERROR(VLOOKUP(D33,'Accruals Manager'!$B$2:$C$33,2,FALSE),0)</f>
        <v>0</v>
      </c>
      <c r="P33" s="58">
        <v>0</v>
      </c>
      <c r="Q33" s="50">
        <f t="shared" si="0"/>
        <v>0</v>
      </c>
      <c r="R33" s="52" t="s">
        <v>47</v>
      </c>
      <c r="S33" s="52"/>
    </row>
    <row r="34" spans="1:19" x14ac:dyDescent="0.2">
      <c r="A34" s="55">
        <v>43708</v>
      </c>
      <c r="B34" s="49" t="s">
        <v>67</v>
      </c>
      <c r="C34" s="56">
        <f>VLOOKUP(D34,'Holdings Manager'!$C$3:$O$64,13,FALSE)</f>
        <v>41</v>
      </c>
      <c r="D34" s="62">
        <v>7124594</v>
      </c>
      <c r="E34" s="62">
        <v>712459908</v>
      </c>
      <c r="F34" s="58">
        <f>VLOOKUP(D34,'Holdings Manager'!$C$3:$E$64,3,FALSE)</f>
        <v>7989</v>
      </c>
      <c r="G34" s="58">
        <f>VLOOKUP(D34,Sheet1!$C$1:$E$56,3,FALSE)</f>
        <v>7989</v>
      </c>
      <c r="H34" s="50">
        <f t="shared" si="1"/>
        <v>0</v>
      </c>
      <c r="I34" s="58">
        <f>VLOOKUP(D34,'Holdings Manager'!$C$3:$J$64,8,FALSE)</f>
        <v>168.7</v>
      </c>
      <c r="J34" s="58">
        <f>VLOOKUP(D34,Sheet1!$C$1:$J$56,8,FALSE)</f>
        <v>168.7</v>
      </c>
      <c r="K34" s="51">
        <f t="shared" si="2"/>
        <v>0</v>
      </c>
      <c r="L34" s="58">
        <f>VLOOKUP(D34,'Holdings Manager'!$C$3:$H$64,6,FALSE)</f>
        <v>1362114.61</v>
      </c>
      <c r="M34" s="58">
        <f>VLOOKUP(D34,Sheet1!$C$1:$H$56,6,FALSE)</f>
        <v>1361495.4</v>
      </c>
      <c r="N34" s="51">
        <f t="shared" si="3"/>
        <v>619.21000000019558</v>
      </c>
      <c r="O34" s="58">
        <f>IFERROR(VLOOKUP(D34,'Accruals Manager'!$B$2:$C$33,2,FALSE),0)</f>
        <v>0</v>
      </c>
      <c r="P34" s="58">
        <v>0</v>
      </c>
      <c r="Q34" s="50">
        <f t="shared" si="0"/>
        <v>0</v>
      </c>
      <c r="R34" s="52"/>
      <c r="S34" s="52"/>
    </row>
    <row r="35" spans="1:19" x14ac:dyDescent="0.2">
      <c r="A35" s="55">
        <v>43708</v>
      </c>
      <c r="B35" s="49" t="s">
        <v>67</v>
      </c>
      <c r="C35" s="56">
        <f>VLOOKUP(D35,'Holdings Manager'!$C$3:$O$64,13,FALSE)</f>
        <v>41</v>
      </c>
      <c r="D35" s="62">
        <v>6986041</v>
      </c>
      <c r="E35" s="62">
        <v>698604006</v>
      </c>
      <c r="F35" s="58">
        <f>VLOOKUP(D35,'Holdings Manager'!$C$3:$E$64,3,FALSE)</f>
        <v>24100</v>
      </c>
      <c r="G35" s="58">
        <f>VLOOKUP(D35,Sheet1!$C$1:$E$56,3,FALSE)</f>
        <v>24100</v>
      </c>
      <c r="H35" s="50">
        <f t="shared" si="1"/>
        <v>0</v>
      </c>
      <c r="I35" s="58">
        <f>VLOOKUP(D35,'Holdings Manager'!$C$3:$J$64,8,FALSE)</f>
        <v>3570</v>
      </c>
      <c r="J35" s="58">
        <f>VLOOKUP(D35,Sheet1!$C$1:$J$56,8,FALSE)</f>
        <v>3570</v>
      </c>
      <c r="K35" s="51">
        <f t="shared" si="2"/>
        <v>0</v>
      </c>
      <c r="L35" s="58">
        <f>VLOOKUP(D35,'Holdings Manager'!$C$3:$H$64,6,FALSE)</f>
        <v>810561.03</v>
      </c>
      <c r="M35" s="58">
        <f>VLOOKUP(D35,Sheet1!$C$1:$H$56,6,FALSE)</f>
        <v>809455.26</v>
      </c>
      <c r="N35" s="51">
        <f t="shared" si="3"/>
        <v>1105.7700000000186</v>
      </c>
      <c r="O35" s="58">
        <f>IFERROR(VLOOKUP(D35,'Accruals Manager'!$B$2:$C$33,2,FALSE),0)</f>
        <v>5886.61</v>
      </c>
      <c r="P35" s="58">
        <v>5886.61</v>
      </c>
      <c r="Q35" s="50">
        <f t="shared" si="0"/>
        <v>0</v>
      </c>
      <c r="R35" s="52" t="s">
        <v>47</v>
      </c>
      <c r="S35" s="52"/>
    </row>
    <row r="36" spans="1:19" x14ac:dyDescent="0.2">
      <c r="A36" s="55">
        <v>43708</v>
      </c>
      <c r="B36" s="49" t="s">
        <v>67</v>
      </c>
      <c r="C36" s="56">
        <f>VLOOKUP(D36,'Holdings Manager'!$C$3:$O$64,13,FALSE)</f>
        <v>41</v>
      </c>
      <c r="D36" s="62">
        <v>6659428</v>
      </c>
      <c r="E36" s="62">
        <v>665942009</v>
      </c>
      <c r="F36" s="58">
        <f>VLOOKUP(D36,'Holdings Manager'!$C$3:$E$64,3,FALSE)</f>
        <v>15800</v>
      </c>
      <c r="G36" s="58">
        <f>VLOOKUP(D36,Sheet1!$C$1:$E$56,3,FALSE)</f>
        <v>15800</v>
      </c>
      <c r="H36" s="50">
        <f t="shared" si="1"/>
        <v>0</v>
      </c>
      <c r="I36" s="58">
        <f>VLOOKUP(D36,'Holdings Manager'!$C$3:$J$64,8,FALSE)</f>
        <v>5260</v>
      </c>
      <c r="J36" s="58">
        <f>VLOOKUP(D36,Sheet1!$C$1:$J$56,8,FALSE)</f>
        <v>5260</v>
      </c>
      <c r="K36" s="51">
        <f t="shared" si="2"/>
        <v>0</v>
      </c>
      <c r="L36" s="58">
        <f>VLOOKUP(D36,'Holdings Manager'!$C$3:$H$64,6,FALSE)</f>
        <v>782966.7</v>
      </c>
      <c r="M36" s="58">
        <f>VLOOKUP(D36,Sheet1!$C$1:$H$56,6,FALSE)</f>
        <v>781898.58</v>
      </c>
      <c r="N36" s="51">
        <f t="shared" si="3"/>
        <v>1068.1199999999953</v>
      </c>
      <c r="O36" s="58">
        <f>IFERROR(VLOOKUP(D36,'Accruals Manager'!$B$2:$C$33,2,FALSE),0)</f>
        <v>0</v>
      </c>
      <c r="P36" s="58">
        <v>0</v>
      </c>
      <c r="Q36" s="50">
        <f t="shared" si="0"/>
        <v>0</v>
      </c>
      <c r="R36" s="52" t="s">
        <v>47</v>
      </c>
      <c r="S36" s="52"/>
    </row>
    <row r="37" spans="1:19" x14ac:dyDescent="0.2">
      <c r="A37" s="55">
        <v>43708</v>
      </c>
      <c r="B37" s="49" t="s">
        <v>67</v>
      </c>
      <c r="C37" s="56">
        <f>VLOOKUP(D37,'Holdings Manager'!$C$3:$O$64,13,FALSE)</f>
        <v>41</v>
      </c>
      <c r="D37" s="62">
        <v>6640682</v>
      </c>
      <c r="E37" s="62">
        <v>664068004</v>
      </c>
      <c r="F37" s="58">
        <f>VLOOKUP(D37,'Holdings Manager'!$C$3:$E$64,3,FALSE)</f>
        <v>18300</v>
      </c>
      <c r="G37" s="58">
        <f>VLOOKUP(D37,Sheet1!$C$1:$E$56,3,FALSE)</f>
        <v>18300</v>
      </c>
      <c r="H37" s="50">
        <f t="shared" si="1"/>
        <v>0</v>
      </c>
      <c r="I37" s="58">
        <f>VLOOKUP(D37,'Holdings Manager'!$C$3:$J$64,8,FALSE)</f>
        <v>13855</v>
      </c>
      <c r="J37" s="58">
        <f>VLOOKUP(D37,Sheet1!$C$1:$J$56,8,FALSE)</f>
        <v>13855</v>
      </c>
      <c r="K37" s="51">
        <f t="shared" si="2"/>
        <v>0</v>
      </c>
      <c r="L37" s="58">
        <f>VLOOKUP(D37,'Holdings Manager'!$C$3:$H$64,6,FALSE)</f>
        <v>2388680.58</v>
      </c>
      <c r="M37" s="58">
        <f>VLOOKUP(D37,Sheet1!$C$1:$H$56,6,FALSE)</f>
        <v>2385421.96</v>
      </c>
      <c r="N37" s="51">
        <f t="shared" si="3"/>
        <v>3258.6200000001118</v>
      </c>
      <c r="O37" s="58">
        <f>IFERROR(VLOOKUP(D37,'Accruals Manager'!$B$2:$C$33,2,FALSE),0)</f>
        <v>0</v>
      </c>
      <c r="P37" s="58">
        <v>0</v>
      </c>
      <c r="Q37" s="50">
        <f t="shared" si="0"/>
        <v>0</v>
      </c>
      <c r="R37" s="52" t="s">
        <v>47</v>
      </c>
      <c r="S37" s="52"/>
    </row>
    <row r="38" spans="1:19" x14ac:dyDescent="0.2">
      <c r="A38" s="55">
        <v>43708</v>
      </c>
      <c r="B38" s="49" t="s">
        <v>67</v>
      </c>
      <c r="C38" s="56">
        <f>VLOOKUP(D38,'Holdings Manager'!$C$3:$O$64,13,FALSE)</f>
        <v>41</v>
      </c>
      <c r="D38" s="62">
        <v>6555805</v>
      </c>
      <c r="E38" s="62">
        <v>655580009</v>
      </c>
      <c r="F38" s="58">
        <f>VLOOKUP(D38,'Holdings Manager'!$C$3:$E$64,3,FALSE)</f>
        <v>30900</v>
      </c>
      <c r="G38" s="58">
        <f>VLOOKUP(D38,Sheet1!$C$1:$E$56,3,FALSE)</f>
        <v>30900</v>
      </c>
      <c r="H38" s="50">
        <f t="shared" si="1"/>
        <v>0</v>
      </c>
      <c r="I38" s="58">
        <f>VLOOKUP(D38,'Holdings Manager'!$C$3:$J$64,8,FALSE)</f>
        <v>3125</v>
      </c>
      <c r="J38" s="58">
        <f>VLOOKUP(D38,Sheet1!$C$1:$J$56,8,FALSE)</f>
        <v>3125</v>
      </c>
      <c r="K38" s="51">
        <f t="shared" si="2"/>
        <v>0</v>
      </c>
      <c r="L38" s="58">
        <f>VLOOKUP(D38,'Holdings Manager'!$C$3:$H$64,6,FALSE)</f>
        <v>909722.55</v>
      </c>
      <c r="M38" s="58">
        <f>VLOOKUP(D38,Sheet1!$C$1:$H$56,6,FALSE)</f>
        <v>908481.51</v>
      </c>
      <c r="N38" s="51">
        <f t="shared" si="3"/>
        <v>1241.0400000000373</v>
      </c>
      <c r="O38" s="58">
        <f>IFERROR(VLOOKUP(D38,'Accruals Manager'!$B$2:$C$33,2,FALSE),0)</f>
        <v>0</v>
      </c>
      <c r="P38" s="58">
        <v>0</v>
      </c>
      <c r="Q38" s="50">
        <f t="shared" si="0"/>
        <v>0</v>
      </c>
      <c r="R38" s="52"/>
      <c r="S38" s="52"/>
    </row>
    <row r="39" spans="1:19" x14ac:dyDescent="0.2">
      <c r="A39" s="55">
        <v>43708</v>
      </c>
      <c r="B39" s="49" t="s">
        <v>67</v>
      </c>
      <c r="C39" s="56">
        <f>VLOOKUP(D39,'Holdings Manager'!$C$3:$O$64,13,FALSE)</f>
        <v>41</v>
      </c>
      <c r="D39" s="62">
        <v>6356406</v>
      </c>
      <c r="E39" s="62">
        <v>635640006</v>
      </c>
      <c r="F39" s="58">
        <f>VLOOKUP(D39,'Holdings Manager'!$C$3:$E$64,3,FALSE)</f>
        <v>25300</v>
      </c>
      <c r="G39" s="58">
        <f>VLOOKUP(D39,Sheet1!$C$1:$E$56,3,FALSE)</f>
        <v>25300</v>
      </c>
      <c r="H39" s="50">
        <f t="shared" si="1"/>
        <v>0</v>
      </c>
      <c r="I39" s="58">
        <f>VLOOKUP(D39,'Holdings Manager'!$C$3:$J$64,8,FALSE)</f>
        <v>2846</v>
      </c>
      <c r="J39" s="58">
        <f>VLOOKUP(D39,Sheet1!$C$1:$J$56,8,FALSE)</f>
        <v>2846</v>
      </c>
      <c r="K39" s="51">
        <f t="shared" si="2"/>
        <v>0</v>
      </c>
      <c r="L39" s="58">
        <f>VLOOKUP(D39,'Holdings Manager'!$C$3:$H$64,6,FALSE)</f>
        <v>678353.2</v>
      </c>
      <c r="M39" s="58">
        <f>VLOOKUP(D39,Sheet1!$C$1:$H$56,6,FALSE)</f>
        <v>677427.79</v>
      </c>
      <c r="N39" s="51">
        <f t="shared" si="3"/>
        <v>925.40999999991618</v>
      </c>
      <c r="O39" s="58">
        <f>IFERROR(VLOOKUP(D39,'Accruals Manager'!$B$2:$C$33,2,FALSE),0)</f>
        <v>0</v>
      </c>
      <c r="P39" s="58">
        <v>0</v>
      </c>
      <c r="Q39" s="50">
        <f t="shared" si="0"/>
        <v>0</v>
      </c>
      <c r="R39" s="52"/>
      <c r="S39" s="52"/>
    </row>
    <row r="40" spans="1:19" x14ac:dyDescent="0.2">
      <c r="A40" s="55">
        <v>43708</v>
      </c>
      <c r="B40" s="49" t="s">
        <v>67</v>
      </c>
      <c r="C40" s="56">
        <f>VLOOKUP(D40,'Holdings Manager'!$C$3:$O$64,13,FALSE)</f>
        <v>41</v>
      </c>
      <c r="D40" s="62">
        <v>6269861</v>
      </c>
      <c r="E40" s="62">
        <v>626986905</v>
      </c>
      <c r="F40" s="58">
        <f>VLOOKUP(D40,'Holdings Manager'!$C$3:$E$64,3,FALSE)</f>
        <v>66000</v>
      </c>
      <c r="G40" s="58">
        <f>VLOOKUP(D40,Sheet1!$C$1:$E$56,3,FALSE)</f>
        <v>66000</v>
      </c>
      <c r="H40" s="50">
        <f t="shared" si="1"/>
        <v>0</v>
      </c>
      <c r="I40" s="58">
        <f>VLOOKUP(D40,'Holdings Manager'!$C$3:$J$64,8,FALSE)</f>
        <v>1661</v>
      </c>
      <c r="J40" s="58">
        <f>VLOOKUP(D40,Sheet1!$C$1:$J$56,8,FALSE)</f>
        <v>1661</v>
      </c>
      <c r="K40" s="51">
        <f t="shared" si="2"/>
        <v>0</v>
      </c>
      <c r="L40" s="58">
        <f>VLOOKUP(D40,'Holdings Manager'!$C$3:$H$64,6,FALSE)</f>
        <v>1032794.76</v>
      </c>
      <c r="M40" s="58">
        <f>VLOOKUP(D40,Sheet1!$C$1:$H$56,6,FALSE)</f>
        <v>1031385.83</v>
      </c>
      <c r="N40" s="51">
        <f t="shared" si="3"/>
        <v>1408.9300000000512</v>
      </c>
      <c r="O40" s="58">
        <f>IFERROR(VLOOKUP(D40,'Accruals Manager'!$B$2:$C$33,2,FALSE),0)</f>
        <v>4598.66</v>
      </c>
      <c r="P40" s="58">
        <v>4598.66</v>
      </c>
      <c r="Q40" s="50">
        <f t="shared" si="0"/>
        <v>0</v>
      </c>
      <c r="R40" s="52"/>
      <c r="S40" s="52"/>
    </row>
    <row r="41" spans="1:19" x14ac:dyDescent="0.2">
      <c r="A41" s="55">
        <v>43708</v>
      </c>
      <c r="B41" s="49" t="s">
        <v>67</v>
      </c>
      <c r="C41" s="56">
        <f>VLOOKUP(D41,'Holdings Manager'!$C$3:$O$64,13,FALSE)</f>
        <v>41</v>
      </c>
      <c r="D41" s="62">
        <v>6229597</v>
      </c>
      <c r="E41" s="62">
        <v>622959906</v>
      </c>
      <c r="F41" s="58">
        <f>VLOOKUP(D41,'Holdings Manager'!$C$3:$E$64,3,FALSE)</f>
        <v>294491</v>
      </c>
      <c r="G41" s="58">
        <f>VLOOKUP(D41,Sheet1!$C$1:$E$56,3,FALSE)</f>
        <v>294491</v>
      </c>
      <c r="H41" s="50">
        <f t="shared" si="1"/>
        <v>0</v>
      </c>
      <c r="I41" s="58">
        <f>VLOOKUP(D41,'Holdings Manager'!$C$3:$J$64,8,FALSE)</f>
        <v>1001</v>
      </c>
      <c r="J41" s="58">
        <f>VLOOKUP(D41,Sheet1!$C$1:$J$56,8,FALSE)</f>
        <v>1001</v>
      </c>
      <c r="K41" s="51">
        <f t="shared" si="2"/>
        <v>0</v>
      </c>
      <c r="L41" s="58">
        <f>VLOOKUP(D41,'Holdings Manager'!$C$3:$H$64,6,FALSE)</f>
        <v>2777196.2</v>
      </c>
      <c r="M41" s="58">
        <f>VLOOKUP(D41,Sheet1!$C$1:$H$56,6,FALSE)</f>
        <v>2773407.57</v>
      </c>
      <c r="N41" s="51">
        <f t="shared" si="3"/>
        <v>3788.6300000003539</v>
      </c>
      <c r="O41" s="58">
        <f>IFERROR(VLOOKUP(D41,'Accruals Manager'!$B$2:$C$33,2,FALSE),0)</f>
        <v>0</v>
      </c>
      <c r="P41" s="58">
        <v>0</v>
      </c>
      <c r="Q41" s="50">
        <f t="shared" si="0"/>
        <v>0</v>
      </c>
      <c r="R41" s="52"/>
      <c r="S41" s="52"/>
    </row>
    <row r="42" spans="1:19" x14ac:dyDescent="0.2">
      <c r="A42" s="55">
        <v>43708</v>
      </c>
      <c r="B42" s="49" t="s">
        <v>67</v>
      </c>
      <c r="C42" s="56">
        <f>VLOOKUP(D42,'Holdings Manager'!$C$3:$O$64,13,FALSE)</f>
        <v>41</v>
      </c>
      <c r="D42" s="62">
        <v>6054603</v>
      </c>
      <c r="E42" s="62">
        <v>605460005</v>
      </c>
      <c r="F42" s="58">
        <f>VLOOKUP(D42,'Holdings Manager'!$C$3:$E$64,3,FALSE)</f>
        <v>118200</v>
      </c>
      <c r="G42" s="58">
        <f>VLOOKUP(D42,Sheet1!$C$1:$E$56,3,FALSE)</f>
        <v>118200</v>
      </c>
      <c r="H42" s="50">
        <f t="shared" si="1"/>
        <v>0</v>
      </c>
      <c r="I42" s="58">
        <f>VLOOKUP(D42,'Holdings Manager'!$C$3:$J$64,8,FALSE)</f>
        <v>961.2</v>
      </c>
      <c r="J42" s="58">
        <f>VLOOKUP(D42,Sheet1!$C$1:$J$56,8,FALSE)</f>
        <v>961.2</v>
      </c>
      <c r="K42" s="51">
        <f t="shared" si="2"/>
        <v>0</v>
      </c>
      <c r="L42" s="58">
        <f>VLOOKUP(D42,'Holdings Manager'!$C$3:$H$64,6,FALSE)</f>
        <v>1070364.5</v>
      </c>
      <c r="M42" s="58">
        <f>VLOOKUP(D42,Sheet1!$C$1:$H$56,6,FALSE)</f>
        <v>1068904.32</v>
      </c>
      <c r="N42" s="51">
        <f t="shared" si="3"/>
        <v>1460.1799999999348</v>
      </c>
      <c r="O42" s="58">
        <f>IFERROR(VLOOKUP(D42,'Accruals Manager'!$B$2:$C$33,2,FALSE),0)</f>
        <v>0</v>
      </c>
      <c r="P42" s="58">
        <v>0</v>
      </c>
      <c r="Q42" s="50">
        <f t="shared" si="0"/>
        <v>0</v>
      </c>
      <c r="R42" s="52"/>
      <c r="S42" s="52"/>
    </row>
    <row r="43" spans="1:19" x14ac:dyDescent="0.2">
      <c r="A43" s="55">
        <v>43708</v>
      </c>
      <c r="B43" s="49" t="s">
        <v>67</v>
      </c>
      <c r="C43" s="56">
        <f>VLOOKUP(D43,'Holdings Manager'!$C$3:$O$64,13,FALSE)</f>
        <v>41</v>
      </c>
      <c r="D43" s="62">
        <v>6021500</v>
      </c>
      <c r="E43" s="62">
        <v>602150005</v>
      </c>
      <c r="F43" s="58">
        <f>VLOOKUP(D43,'Holdings Manager'!$C$3:$E$64,3,FALSE)</f>
        <v>44000</v>
      </c>
      <c r="G43" s="58">
        <f>VLOOKUP(D43,Sheet1!$C$1:$E$56,3,FALSE)</f>
        <v>44000</v>
      </c>
      <c r="H43" s="50">
        <f t="shared" si="1"/>
        <v>0</v>
      </c>
      <c r="I43" s="58">
        <f>VLOOKUP(D43,'Holdings Manager'!$C$3:$J$64,8,FALSE)</f>
        <v>1855</v>
      </c>
      <c r="J43" s="58">
        <f>VLOOKUP(D43,Sheet1!$C$1:$J$56,8,FALSE)</f>
        <v>1855</v>
      </c>
      <c r="K43" s="51">
        <f t="shared" si="2"/>
        <v>0</v>
      </c>
      <c r="L43" s="58">
        <f>VLOOKUP(D43,'Holdings Manager'!$C$3:$H$64,6,FALSE)</f>
        <v>768948.14</v>
      </c>
      <c r="M43" s="58">
        <f>VLOOKUP(D43,Sheet1!$C$1:$H$56,6,FALSE)</f>
        <v>767899.14</v>
      </c>
      <c r="N43" s="51">
        <f t="shared" si="3"/>
        <v>1049</v>
      </c>
      <c r="O43" s="58">
        <f>IFERROR(VLOOKUP(D43,'Accruals Manager'!$B$2:$C$33,2,FALSE),0)</f>
        <v>0</v>
      </c>
      <c r="P43" s="58">
        <v>0</v>
      </c>
      <c r="Q43" s="50">
        <f t="shared" si="0"/>
        <v>0</v>
      </c>
      <c r="R43" s="52"/>
      <c r="S43" s="52"/>
    </row>
    <row r="44" spans="1:19" x14ac:dyDescent="0.2">
      <c r="A44" s="55">
        <v>43708</v>
      </c>
      <c r="B44" s="49" t="s">
        <v>67</v>
      </c>
      <c r="C44" s="56">
        <f>VLOOKUP(D44,'Holdings Manager'!$C$3:$O$64,13,FALSE)</f>
        <v>41</v>
      </c>
      <c r="D44" s="62">
        <v>5999330</v>
      </c>
      <c r="E44" s="62">
        <v>599933900</v>
      </c>
      <c r="F44" s="58">
        <f>VLOOKUP(D44,'Holdings Manager'!$C$3:$E$64,3,FALSE)</f>
        <v>9594</v>
      </c>
      <c r="G44" s="58">
        <f>VLOOKUP(D44,Sheet1!$C$1:$E$56,3,FALSE)</f>
        <v>9594</v>
      </c>
      <c r="H44" s="50">
        <f t="shared" si="1"/>
        <v>0</v>
      </c>
      <c r="I44" s="58">
        <f>VLOOKUP(D44,'Holdings Manager'!$C$3:$J$64,8,FALSE)</f>
        <v>198.6</v>
      </c>
      <c r="J44" s="58">
        <f>VLOOKUP(D44,Sheet1!$C$1:$J$56,8,FALSE)</f>
        <v>198.6</v>
      </c>
      <c r="K44" s="51">
        <f t="shared" si="2"/>
        <v>0</v>
      </c>
      <c r="L44" s="58">
        <f>VLOOKUP(D44,'Holdings Manager'!$C$3:$H$64,6,FALSE)</f>
        <v>2098287.0099999998</v>
      </c>
      <c r="M44" s="58">
        <f>VLOOKUP(D44,Sheet1!$C$1:$H$56,6,FALSE)</f>
        <v>2093809.33</v>
      </c>
      <c r="N44" s="51">
        <f t="shared" si="3"/>
        <v>4477.679999999702</v>
      </c>
      <c r="O44" s="58">
        <f>IFERROR(VLOOKUP(D44,'Accruals Manager'!$B$2:$C$33,2,FALSE),0)</f>
        <v>0</v>
      </c>
      <c r="P44" s="58">
        <v>0</v>
      </c>
      <c r="Q44" s="50">
        <f t="shared" si="0"/>
        <v>0</v>
      </c>
      <c r="R44" s="52"/>
      <c r="S44" s="52"/>
    </row>
    <row r="45" spans="1:19" x14ac:dyDescent="0.2">
      <c r="A45" s="55">
        <v>43708</v>
      </c>
      <c r="B45" s="49" t="s">
        <v>67</v>
      </c>
      <c r="C45" s="56">
        <f>VLOOKUP(D45,'Holdings Manager'!$C$3:$O$64,13,FALSE)</f>
        <v>41</v>
      </c>
      <c r="D45" s="62">
        <v>5889505</v>
      </c>
      <c r="E45" s="62">
        <v>588950907</v>
      </c>
      <c r="F45" s="58">
        <f>VLOOKUP(D45,'Holdings Manager'!$C$3:$E$64,3,FALSE)</f>
        <v>105988</v>
      </c>
      <c r="G45" s="58">
        <f>VLOOKUP(D45,Sheet1!$C$1:$E$56,3,FALSE)</f>
        <v>105988</v>
      </c>
      <c r="H45" s="50">
        <f t="shared" si="1"/>
        <v>0</v>
      </c>
      <c r="I45" s="58">
        <f>VLOOKUP(D45,'Holdings Manager'!$C$3:$J$64,8,FALSE)</f>
        <v>15.747999999999999</v>
      </c>
      <c r="J45" s="58">
        <f>VLOOKUP(D45,Sheet1!$C$1:$J$56,8,FALSE)</f>
        <v>15.75</v>
      </c>
      <c r="K45" s="51">
        <f t="shared" si="2"/>
        <v>-2.0000000000006679E-3</v>
      </c>
      <c r="L45" s="58">
        <f>VLOOKUP(D45,'Holdings Manager'!$C$3:$H$64,6,FALSE)</f>
        <v>1838095.34</v>
      </c>
      <c r="M45" s="58">
        <f>VLOOKUP(D45,Sheet1!$C$1:$H$56,6,FALSE)</f>
        <v>1834172.92</v>
      </c>
      <c r="N45" s="51">
        <f t="shared" si="3"/>
        <v>3922.4200000001583</v>
      </c>
      <c r="O45" s="58">
        <f>IFERROR(VLOOKUP(D45,'Accruals Manager'!$B$2:$C$33,2,FALSE),0)</f>
        <v>0</v>
      </c>
      <c r="P45" s="58">
        <v>0</v>
      </c>
      <c r="Q45" s="50">
        <f t="shared" si="0"/>
        <v>0</v>
      </c>
      <c r="R45" s="52"/>
      <c r="S45" s="52"/>
    </row>
    <row r="46" spans="1:19" x14ac:dyDescent="0.2">
      <c r="A46" s="55">
        <v>43708</v>
      </c>
      <c r="B46" s="49" t="s">
        <v>67</v>
      </c>
      <c r="C46" s="56">
        <f>VLOOKUP(D46,'Holdings Manager'!$C$3:$O$64,13,FALSE)</f>
        <v>41</v>
      </c>
      <c r="D46" s="62">
        <v>5330047</v>
      </c>
      <c r="E46" s="62">
        <v>533004909</v>
      </c>
      <c r="F46" s="58">
        <f>VLOOKUP(D46,'Holdings Manager'!$C$3:$E$64,3,FALSE)</f>
        <v>15763</v>
      </c>
      <c r="G46" s="58">
        <f>VLOOKUP(D46,Sheet1!$C$1:$E$56,3,FALSE)</f>
        <v>15763</v>
      </c>
      <c r="H46" s="50">
        <f t="shared" si="1"/>
        <v>0</v>
      </c>
      <c r="I46" s="58">
        <f>VLOOKUP(D46,'Holdings Manager'!$C$3:$J$64,8,FALSE)</f>
        <v>128.15</v>
      </c>
      <c r="J46" s="58">
        <f>VLOOKUP(D46,Sheet1!$C$1:$J$56,8,FALSE)</f>
        <v>128.15</v>
      </c>
      <c r="K46" s="51">
        <f t="shared" si="2"/>
        <v>0</v>
      </c>
      <c r="L46" s="58">
        <f>VLOOKUP(D46,'Holdings Manager'!$C$3:$H$64,6,FALSE)</f>
        <v>2224556.39</v>
      </c>
      <c r="M46" s="58">
        <f>VLOOKUP(D46,Sheet1!$C$1:$H$56,6,FALSE)</f>
        <v>2219809.2599999998</v>
      </c>
      <c r="N46" s="51">
        <f t="shared" si="3"/>
        <v>4747.1300000003539</v>
      </c>
      <c r="O46" s="58">
        <f>IFERROR(VLOOKUP(D46,'Accruals Manager'!$B$2:$C$33,2,FALSE),0)</f>
        <v>0</v>
      </c>
      <c r="P46" s="58">
        <v>0</v>
      </c>
      <c r="Q46" s="50">
        <f t="shared" si="0"/>
        <v>0</v>
      </c>
      <c r="R46" s="52"/>
      <c r="S46" s="52"/>
    </row>
    <row r="47" spans="1:19" x14ac:dyDescent="0.2">
      <c r="A47" s="55">
        <v>43708</v>
      </c>
      <c r="B47" s="49" t="s">
        <v>67</v>
      </c>
      <c r="C47" s="56">
        <f>VLOOKUP(D47,'Holdings Manager'!$C$3:$O$64,13,FALSE)</f>
        <v>41</v>
      </c>
      <c r="D47" s="62">
        <v>4741844</v>
      </c>
      <c r="E47" s="62">
        <v>474184900</v>
      </c>
      <c r="F47" s="58">
        <f>VLOOKUP(D47,'Holdings Manager'!$C$3:$E$64,3,FALSE)</f>
        <v>13484</v>
      </c>
      <c r="G47" s="58">
        <f>VLOOKUP(D47,Sheet1!$C$1:$E$56,3,FALSE)</f>
        <v>13484</v>
      </c>
      <c r="H47" s="50">
        <f t="shared" si="1"/>
        <v>0</v>
      </c>
      <c r="I47" s="58">
        <f>VLOOKUP(D47,'Holdings Manager'!$C$3:$J$64,8,FALSE)</f>
        <v>97.26</v>
      </c>
      <c r="J47" s="58">
        <f>VLOOKUP(D47,Sheet1!$C$1:$J$56,8,FALSE)</f>
        <v>97.26</v>
      </c>
      <c r="K47" s="51">
        <f t="shared" si="2"/>
        <v>0</v>
      </c>
      <c r="L47" s="58">
        <f>VLOOKUP(D47,'Holdings Manager'!$C$3:$H$64,6,FALSE)</f>
        <v>1444238.58</v>
      </c>
      <c r="M47" s="58">
        <f>VLOOKUP(D47,Sheet1!$C$1:$H$56,6,FALSE)</f>
        <v>1441156.62</v>
      </c>
      <c r="N47" s="51">
        <f t="shared" si="3"/>
        <v>3081.9599999999627</v>
      </c>
      <c r="O47" s="58">
        <f>IFERROR(VLOOKUP(D47,'Accruals Manager'!$B$2:$C$33,2,FALSE),0)</f>
        <v>0</v>
      </c>
      <c r="P47" s="58">
        <v>0</v>
      </c>
      <c r="Q47" s="50">
        <f t="shared" si="0"/>
        <v>0</v>
      </c>
      <c r="R47" s="52"/>
      <c r="S47" s="52"/>
    </row>
    <row r="48" spans="1:19" x14ac:dyDescent="0.2">
      <c r="A48" s="55">
        <v>43708</v>
      </c>
      <c r="B48" s="49" t="s">
        <v>67</v>
      </c>
      <c r="C48" s="56">
        <f>VLOOKUP(D48,'Holdings Manager'!$C$3:$O$64,13,FALSE)</f>
        <v>41</v>
      </c>
      <c r="D48" s="62">
        <v>4031879</v>
      </c>
      <c r="E48" s="62">
        <v>403187909</v>
      </c>
      <c r="F48" s="58">
        <f>VLOOKUP(D48,'Holdings Manager'!$C$3:$E$64,3,FALSE)</f>
        <v>58820</v>
      </c>
      <c r="G48" s="58">
        <f>VLOOKUP(D48,Sheet1!$C$1:$E$56,3,FALSE)</f>
        <v>58820</v>
      </c>
      <c r="H48" s="50">
        <f t="shared" si="1"/>
        <v>0</v>
      </c>
      <c r="I48" s="58">
        <f>VLOOKUP(D48,'Holdings Manager'!$C$3:$J$64,8,FALSE)</f>
        <v>21.75</v>
      </c>
      <c r="J48" s="58">
        <f>VLOOKUP(D48,Sheet1!$C$1:$J$56,8,FALSE)</f>
        <v>21.75</v>
      </c>
      <c r="K48" s="51">
        <f t="shared" si="2"/>
        <v>0</v>
      </c>
      <c r="L48" s="58">
        <f>VLOOKUP(D48,'Holdings Manager'!$C$3:$H$64,6,FALSE)</f>
        <v>1408867.71</v>
      </c>
      <c r="M48" s="58">
        <f>VLOOKUP(D48,Sheet1!$C$1:$H$56,6,FALSE)</f>
        <v>1405861.23</v>
      </c>
      <c r="N48" s="51">
        <f t="shared" si="3"/>
        <v>3006.4799999999814</v>
      </c>
      <c r="O48" s="58">
        <f>IFERROR(VLOOKUP(D48,'Accruals Manager'!$B$2:$C$33,2,FALSE),0)</f>
        <v>0</v>
      </c>
      <c r="P48" s="58">
        <v>0</v>
      </c>
      <c r="Q48" s="50">
        <f t="shared" si="0"/>
        <v>0</v>
      </c>
      <c r="R48" s="52"/>
      <c r="S48" s="52"/>
    </row>
    <row r="49" spans="1:19" x14ac:dyDescent="0.2">
      <c r="A49" s="55">
        <v>43708</v>
      </c>
      <c r="B49" s="49" t="s">
        <v>67</v>
      </c>
      <c r="C49" s="56">
        <f>VLOOKUP(D49,'Holdings Manager'!$C$3:$O$64,13,FALSE)</f>
        <v>43</v>
      </c>
      <c r="D49" s="62">
        <v>2821481</v>
      </c>
      <c r="E49" s="62">
        <v>835699307</v>
      </c>
      <c r="F49" s="58">
        <f>VLOOKUP(D49,'Holdings Manager'!$C$3:$E$64,3,FALSE)</f>
        <v>53325</v>
      </c>
      <c r="G49" s="58">
        <f>VLOOKUP(D49,Sheet1!$C$1:$E$56,3,FALSE)</f>
        <v>53325</v>
      </c>
      <c r="H49" s="50">
        <f t="shared" si="1"/>
        <v>0</v>
      </c>
      <c r="I49" s="58">
        <f>VLOOKUP(D49,'Holdings Manager'!$C$3:$J$64,8,FALSE)</f>
        <v>56.91</v>
      </c>
      <c r="J49" s="58">
        <f>VLOOKUP(D49,Sheet1!$C$1:$J$56,8,FALSE)</f>
        <v>56.91</v>
      </c>
      <c r="K49" s="51">
        <f t="shared" si="2"/>
        <v>0</v>
      </c>
      <c r="L49" s="58">
        <f>VLOOKUP(D49,'Holdings Manager'!$C$3:$H$64,6,FALSE)</f>
        <v>3034725.75</v>
      </c>
      <c r="M49" s="58">
        <f>VLOOKUP(D49,Sheet1!$C$1:$H$56,6,FALSE)</f>
        <v>3034725.75</v>
      </c>
      <c r="N49" s="51">
        <f t="shared" si="3"/>
        <v>0</v>
      </c>
      <c r="O49" s="58">
        <f>IFERROR(VLOOKUP(D49,'Accruals Manager'!$B$2:$C$33,2,FALSE),0)</f>
        <v>0</v>
      </c>
      <c r="P49" s="58">
        <v>0</v>
      </c>
      <c r="Q49" s="50">
        <f t="shared" si="0"/>
        <v>0</v>
      </c>
      <c r="R49" s="52"/>
      <c r="S49" s="52"/>
    </row>
    <row r="50" spans="1:19" x14ac:dyDescent="0.2">
      <c r="A50" s="55">
        <v>43708</v>
      </c>
      <c r="B50" s="49" t="s">
        <v>67</v>
      </c>
      <c r="C50" s="56">
        <f>VLOOKUP(D50,'Holdings Manager'!$C$3:$O$64,13,FALSE)</f>
        <v>41</v>
      </c>
      <c r="D50" s="62">
        <v>2793193</v>
      </c>
      <c r="E50" s="62">
        <v>292505955</v>
      </c>
      <c r="F50" s="58">
        <f>VLOOKUP(D50,'Holdings Manager'!$C$3:$E$64,3,FALSE)</f>
        <v>56292</v>
      </c>
      <c r="G50" s="58">
        <f>VLOOKUP(D50,Sheet1!$C$1:$E$56,3,FALSE)</f>
        <v>56292</v>
      </c>
      <c r="H50" s="50">
        <f t="shared" si="1"/>
        <v>0</v>
      </c>
      <c r="I50" s="58">
        <f>VLOOKUP(D50,'Holdings Manager'!$C$3:$J$64,8,FALSE)</f>
        <v>5.9</v>
      </c>
      <c r="J50" s="58">
        <f>VLOOKUP(D50,Sheet1!$C$1:$J$56,8,FALSE)</f>
        <v>5.9</v>
      </c>
      <c r="K50" s="51">
        <f t="shared" si="2"/>
        <v>0</v>
      </c>
      <c r="L50" s="58">
        <f>VLOOKUP(D50,'Holdings Manager'!$C$3:$H$64,6,FALSE)</f>
        <v>249941.9</v>
      </c>
      <c r="M50" s="58">
        <f>VLOOKUP(D50,Sheet1!$C$1:$H$56,6,FALSE)</f>
        <v>249528.78</v>
      </c>
      <c r="N50" s="51">
        <f t="shared" si="3"/>
        <v>413.11999999999534</v>
      </c>
      <c r="O50" s="58">
        <f>IFERROR(VLOOKUP(D50,'Accruals Manager'!$B$2:$C$33,2,FALSE),0)</f>
        <v>0</v>
      </c>
      <c r="P50" s="58">
        <v>0</v>
      </c>
      <c r="Q50" s="50">
        <f t="shared" si="0"/>
        <v>0</v>
      </c>
      <c r="R50" s="52"/>
      <c r="S50" s="52"/>
    </row>
    <row r="51" spans="1:19" x14ac:dyDescent="0.2">
      <c r="A51" s="55">
        <v>43708</v>
      </c>
      <c r="B51" s="49" t="s">
        <v>67</v>
      </c>
      <c r="C51" s="56">
        <f>VLOOKUP(D51,'Holdings Manager'!$C$3:$O$64,13,FALSE)</f>
        <v>41</v>
      </c>
      <c r="D51" s="62">
        <v>2793182</v>
      </c>
      <c r="E51" s="62">
        <v>292505104</v>
      </c>
      <c r="F51" s="58">
        <f>VLOOKUP(D51,'Holdings Manager'!$C$3:$E$64,3,FALSE)</f>
        <v>132379</v>
      </c>
      <c r="G51" s="58">
        <f>VLOOKUP(D51,Sheet1!$C$1:$E$56,3,FALSE)</f>
        <v>132379</v>
      </c>
      <c r="H51" s="50">
        <f t="shared" si="1"/>
        <v>0</v>
      </c>
      <c r="I51" s="58">
        <f>VLOOKUP(D51,'Holdings Manager'!$C$3:$J$64,8,FALSE)</f>
        <v>4.4400000000000004</v>
      </c>
      <c r="J51" s="58">
        <f>VLOOKUP(D51,Sheet1!$C$1:$J$56,8,FALSE)</f>
        <v>4.4400000000000004</v>
      </c>
      <c r="K51" s="51">
        <f t="shared" si="2"/>
        <v>0</v>
      </c>
      <c r="L51" s="58">
        <f>VLOOKUP(D51,'Holdings Manager'!$C$3:$H$64,6,FALSE)</f>
        <v>587762.76</v>
      </c>
      <c r="M51" s="58">
        <f>VLOOKUP(D51,Sheet1!$C$1:$H$56,6,FALSE)</f>
        <v>587762.76</v>
      </c>
      <c r="N51" s="51">
        <f t="shared" si="3"/>
        <v>0</v>
      </c>
      <c r="O51" s="58">
        <f>IFERROR(VLOOKUP(D51,'Accruals Manager'!$B$2:$C$33,2,FALSE),0)</f>
        <v>0</v>
      </c>
      <c r="P51" s="58">
        <v>0</v>
      </c>
      <c r="Q51" s="50">
        <f t="shared" si="0"/>
        <v>0</v>
      </c>
      <c r="R51" s="52"/>
      <c r="S51" s="52"/>
    </row>
    <row r="52" spans="1:19" x14ac:dyDescent="0.2">
      <c r="A52" s="55">
        <v>43708</v>
      </c>
      <c r="B52" s="49" t="s">
        <v>67</v>
      </c>
      <c r="C52" s="56">
        <f>VLOOKUP(D52,'Holdings Manager'!$C$3:$O$64,13,FALSE)</f>
        <v>43</v>
      </c>
      <c r="D52" s="62">
        <v>2775135</v>
      </c>
      <c r="E52" s="62">
        <v>803054204</v>
      </c>
      <c r="F52" s="58">
        <f>VLOOKUP(D52,'Holdings Manager'!$C$3:$E$64,3,FALSE)</f>
        <v>11024</v>
      </c>
      <c r="G52" s="58">
        <f>VLOOKUP(D52,Sheet1!$C$1:$E$56,3,FALSE)</f>
        <v>11024</v>
      </c>
      <c r="H52" s="50">
        <f t="shared" si="1"/>
        <v>0</v>
      </c>
      <c r="I52" s="58">
        <f>VLOOKUP(D52,'Holdings Manager'!$C$3:$J$64,8,FALSE)</f>
        <v>119.15</v>
      </c>
      <c r="J52" s="58">
        <f>VLOOKUP(D52,Sheet1!$C$1:$J$56,8,FALSE)</f>
        <v>119.15</v>
      </c>
      <c r="K52" s="51">
        <f t="shared" si="2"/>
        <v>0</v>
      </c>
      <c r="L52" s="58">
        <f>VLOOKUP(D52,'Holdings Manager'!$C$3:$H$64,6,FALSE)</f>
        <v>1313509.6000000001</v>
      </c>
      <c r="M52" s="58">
        <f>VLOOKUP(D52,Sheet1!$C$1:$H$56,6,FALSE)</f>
        <v>1313509.6000000001</v>
      </c>
      <c r="N52" s="51">
        <f t="shared" si="3"/>
        <v>0</v>
      </c>
      <c r="O52" s="58">
        <f>IFERROR(VLOOKUP(D52,'Accruals Manager'!$B$2:$C$33,2,FALSE),0)</f>
        <v>0</v>
      </c>
      <c r="P52" s="58">
        <v>0</v>
      </c>
      <c r="Q52" s="50">
        <f t="shared" si="0"/>
        <v>0</v>
      </c>
      <c r="R52" s="52"/>
      <c r="S52" s="52"/>
    </row>
    <row r="53" spans="1:19" x14ac:dyDescent="0.2">
      <c r="A53" s="55">
        <v>43708</v>
      </c>
      <c r="B53" s="49" t="s">
        <v>67</v>
      </c>
      <c r="C53" s="56">
        <f>VLOOKUP(D53,'Holdings Manager'!$C$3:$O$64,13,FALSE)</f>
        <v>41</v>
      </c>
      <c r="D53" s="62">
        <v>2655657</v>
      </c>
      <c r="E53" s="62">
        <v>683715106</v>
      </c>
      <c r="F53" s="58">
        <f>VLOOKUP(D53,'Holdings Manager'!$C$3:$E$64,3,FALSE)</f>
        <v>41898</v>
      </c>
      <c r="G53" s="58">
        <f>VLOOKUP(D53,Sheet1!$C$1:$E$56,3,FALSE)</f>
        <v>41898</v>
      </c>
      <c r="H53" s="50">
        <f t="shared" si="1"/>
        <v>0</v>
      </c>
      <c r="I53" s="58">
        <f>VLOOKUP(D53,'Holdings Manager'!$C$3:$J$64,8,FALSE)</f>
        <v>39.090000000000003</v>
      </c>
      <c r="J53" s="58">
        <f>VLOOKUP(D53,Sheet1!$C$1:$J$56,8,FALSE)</f>
        <v>39.090000000000003</v>
      </c>
      <c r="K53" s="51">
        <f t="shared" si="2"/>
        <v>0</v>
      </c>
      <c r="L53" s="58">
        <f>VLOOKUP(D53,'Holdings Manager'!$C$3:$H$64,6,FALSE)</f>
        <v>1637792.82</v>
      </c>
      <c r="M53" s="58">
        <f>VLOOKUP(D53,Sheet1!$C$1:$H$56,6,FALSE)</f>
        <v>1637792.82</v>
      </c>
      <c r="N53" s="51">
        <f t="shared" si="3"/>
        <v>0</v>
      </c>
      <c r="O53" s="58">
        <f>IFERROR(VLOOKUP(D53,'Accruals Manager'!$B$2:$C$33,2,FALSE),0)</f>
        <v>7315.39</v>
      </c>
      <c r="P53" s="58">
        <v>7315.39</v>
      </c>
      <c r="Q53" s="50">
        <f t="shared" si="0"/>
        <v>0</v>
      </c>
      <c r="R53" s="52"/>
      <c r="S53" s="52"/>
    </row>
    <row r="54" spans="1:19" x14ac:dyDescent="0.2">
      <c r="A54" s="55">
        <v>43708</v>
      </c>
      <c r="B54" s="49" t="s">
        <v>67</v>
      </c>
      <c r="C54" s="56">
        <f>VLOOKUP(D54,'Holdings Manager'!$C$3:$O$64,13,FALSE)</f>
        <v>43</v>
      </c>
      <c r="D54" s="62">
        <v>2615565</v>
      </c>
      <c r="E54" s="62" t="s">
        <v>130</v>
      </c>
      <c r="F54" s="58">
        <f>VLOOKUP(D54,'Holdings Manager'!$C$3:$E$64,3,FALSE)</f>
        <v>62948</v>
      </c>
      <c r="G54" s="58">
        <f>VLOOKUP(D54,Sheet1!$C$1:$E$56,3,FALSE)</f>
        <v>62948</v>
      </c>
      <c r="H54" s="50">
        <f t="shared" si="1"/>
        <v>0</v>
      </c>
      <c r="I54" s="58">
        <f>VLOOKUP(D54,'Holdings Manager'!$C$3:$J$64,8,FALSE)</f>
        <v>47.96</v>
      </c>
      <c r="J54" s="58">
        <f>VLOOKUP(D54,Sheet1!$C$1:$J$56,8,FALSE)</f>
        <v>47.96</v>
      </c>
      <c r="K54" s="51">
        <f t="shared" si="2"/>
        <v>0</v>
      </c>
      <c r="L54" s="58">
        <f>VLOOKUP(D54,'Holdings Manager'!$C$3:$H$64,6,FALSE)</f>
        <v>3018986.08</v>
      </c>
      <c r="M54" s="58">
        <f>VLOOKUP(D54,Sheet1!$C$1:$H$56,6,FALSE)</f>
        <v>3018986.08</v>
      </c>
      <c r="N54" s="51">
        <f t="shared" si="3"/>
        <v>0</v>
      </c>
      <c r="O54" s="58">
        <f>IFERROR(VLOOKUP(D54,'Accruals Manager'!$B$2:$C$33,2,FALSE),0)</f>
        <v>0</v>
      </c>
      <c r="P54" s="58">
        <v>0</v>
      </c>
      <c r="Q54" s="50">
        <f t="shared" si="0"/>
        <v>0</v>
      </c>
      <c r="R54" s="52"/>
      <c r="S54" s="52"/>
    </row>
    <row r="55" spans="1:19" x14ac:dyDescent="0.2">
      <c r="A55" s="55">
        <v>43708</v>
      </c>
      <c r="B55" s="49" t="s">
        <v>67</v>
      </c>
      <c r="C55" s="56">
        <f>VLOOKUP(D55,'Holdings Manager'!$C$3:$O$64,13,FALSE)</f>
        <v>43</v>
      </c>
      <c r="D55" s="62">
        <v>2544346</v>
      </c>
      <c r="E55" s="62">
        <v>539439109</v>
      </c>
      <c r="F55" s="58">
        <f>VLOOKUP(D55,'Holdings Manager'!$C$3:$E$64,3,FALSE)</f>
        <v>309000</v>
      </c>
      <c r="G55" s="58">
        <f>VLOOKUP(D55,Sheet1!$C$1:$E$56,3,FALSE)</f>
        <v>309000</v>
      </c>
      <c r="H55" s="50">
        <f t="shared" si="1"/>
        <v>0</v>
      </c>
      <c r="I55" s="58">
        <f>VLOOKUP(D55,'Holdings Manager'!$C$3:$J$64,8,FALSE)</f>
        <v>2.39</v>
      </c>
      <c r="J55" s="58">
        <f>VLOOKUP(D55,Sheet1!$C$1:$J$56,8,FALSE)</f>
        <v>2.39</v>
      </c>
      <c r="K55" s="51">
        <f t="shared" si="2"/>
        <v>0</v>
      </c>
      <c r="L55" s="58">
        <f>VLOOKUP(D55,'Holdings Manager'!$C$3:$H$64,6,FALSE)</f>
        <v>738510</v>
      </c>
      <c r="M55" s="58">
        <f>VLOOKUP(D55,Sheet1!$C$1:$H$56,6,FALSE)</f>
        <v>738510</v>
      </c>
      <c r="N55" s="51">
        <f t="shared" si="3"/>
        <v>0</v>
      </c>
      <c r="O55" s="58">
        <f>IFERROR(VLOOKUP(D55,'Accruals Manager'!$B$2:$C$33,2,FALSE),0)</f>
        <v>16953.59</v>
      </c>
      <c r="P55" s="58">
        <v>16953.59</v>
      </c>
      <c r="Q55" s="50">
        <f t="shared" si="0"/>
        <v>0</v>
      </c>
      <c r="R55" s="52"/>
      <c r="S55" s="52"/>
    </row>
    <row r="56" spans="1:19" x14ac:dyDescent="0.2">
      <c r="A56" s="55">
        <v>43708</v>
      </c>
      <c r="B56" s="49" t="s">
        <v>67</v>
      </c>
      <c r="C56" s="56">
        <f>VLOOKUP(D56,'Holdings Manager'!$C$3:$O$64,13,FALSE)</f>
        <v>43</v>
      </c>
      <c r="D56" s="62">
        <v>2430025</v>
      </c>
      <c r="E56" s="62">
        <v>861012102</v>
      </c>
      <c r="F56" s="58">
        <f>VLOOKUP(D56,'Holdings Manager'!$C$3:$E$64,3,FALSE)</f>
        <v>113114</v>
      </c>
      <c r="G56" s="58">
        <f>VLOOKUP(D56,Sheet1!$C$1:$E$56,3,FALSE)</f>
        <v>113114</v>
      </c>
      <c r="H56" s="50">
        <f t="shared" si="1"/>
        <v>0</v>
      </c>
      <c r="I56" s="58">
        <f>VLOOKUP(D56,'Holdings Manager'!$C$3:$J$64,8,FALSE)</f>
        <v>17.7</v>
      </c>
      <c r="J56" s="58">
        <f>VLOOKUP(D56,Sheet1!$C$1:$J$56,8,FALSE)</f>
        <v>17.7</v>
      </c>
      <c r="K56" s="51">
        <f t="shared" si="2"/>
        <v>0</v>
      </c>
      <c r="L56" s="58">
        <f>VLOOKUP(D56,'Holdings Manager'!$C$3:$H$64,6,FALSE)</f>
        <v>2002117.8</v>
      </c>
      <c r="M56" s="58">
        <f>VLOOKUP(D56,Sheet1!$C$1:$H$56,6,FALSE)</f>
        <v>2002117.8</v>
      </c>
      <c r="N56" s="51">
        <f t="shared" si="3"/>
        <v>0</v>
      </c>
      <c r="O56" s="58">
        <f>IFERROR(VLOOKUP(D56,'Accruals Manager'!$B$2:$C$33,2,FALSE),0)</f>
        <v>0</v>
      </c>
      <c r="P56" s="58">
        <v>0</v>
      </c>
      <c r="Q56" s="50">
        <f t="shared" si="0"/>
        <v>0</v>
      </c>
      <c r="R56" s="52"/>
      <c r="S56" s="52"/>
    </row>
    <row r="57" spans="1:19" x14ac:dyDescent="0.2">
      <c r="A57" s="55">
        <v>43708</v>
      </c>
      <c r="B57" s="49" t="s">
        <v>67</v>
      </c>
      <c r="C57" s="56">
        <f>VLOOKUP(D57,'Holdings Manager'!$C$3:$O$64,13,FALSE)</f>
        <v>43</v>
      </c>
      <c r="D57" s="62">
        <v>2402444</v>
      </c>
      <c r="E57" s="62">
        <v>686330101</v>
      </c>
      <c r="F57" s="58">
        <f>VLOOKUP(D57,'Holdings Manager'!$C$3:$E$64,3,FALSE)</f>
        <v>21516</v>
      </c>
      <c r="G57" s="58">
        <f>VLOOKUP(D57,Sheet1!$C$1:$E$56,3,FALSE)</f>
        <v>21516</v>
      </c>
      <c r="H57" s="50">
        <f t="shared" si="1"/>
        <v>0</v>
      </c>
      <c r="I57" s="58">
        <f>VLOOKUP(D57,'Holdings Manager'!$C$3:$J$64,8,FALSE)</f>
        <v>73.86</v>
      </c>
      <c r="J57" s="58">
        <f>VLOOKUP(D57,Sheet1!$C$1:$J$56,8,FALSE)</f>
        <v>73.86</v>
      </c>
      <c r="K57" s="51">
        <f t="shared" si="2"/>
        <v>0</v>
      </c>
      <c r="L57" s="58">
        <f>VLOOKUP(D57,'Holdings Manager'!$C$3:$H$64,6,FALSE)</f>
        <v>1589171.76</v>
      </c>
      <c r="M57" s="58">
        <f>VLOOKUP(D57,Sheet1!$C$1:$H$56,6,FALSE)</f>
        <v>1589171.76</v>
      </c>
      <c r="N57" s="51">
        <f t="shared" si="3"/>
        <v>0</v>
      </c>
      <c r="O57" s="58">
        <f>IFERROR(VLOOKUP(D57,'Accruals Manager'!$B$2:$C$33,2,FALSE),0)</f>
        <v>0</v>
      </c>
      <c r="P57" s="58">
        <v>0</v>
      </c>
      <c r="Q57" s="50">
        <f t="shared" si="0"/>
        <v>0</v>
      </c>
      <c r="R57" s="52"/>
      <c r="S57" s="52"/>
    </row>
    <row r="58" spans="1:19" x14ac:dyDescent="0.2">
      <c r="A58" s="55">
        <v>43708</v>
      </c>
      <c r="B58" s="49" t="s">
        <v>67</v>
      </c>
      <c r="C58" s="56">
        <f>VLOOKUP(D58,'Holdings Manager'!$C$3:$O$64,13,FALSE)</f>
        <v>41</v>
      </c>
      <c r="D58" s="62">
        <v>2311614</v>
      </c>
      <c r="E58" s="62" t="s">
        <v>96</v>
      </c>
      <c r="F58" s="58">
        <f>VLOOKUP(D58,'Holdings Manager'!$C$3:$E$64,3,FALSE)</f>
        <v>17686</v>
      </c>
      <c r="G58" s="58">
        <f>VLOOKUP(D58,Sheet1!$C$1:$E$56,3,FALSE)</f>
        <v>17686</v>
      </c>
      <c r="H58" s="50">
        <f t="shared" si="1"/>
        <v>0</v>
      </c>
      <c r="I58" s="58">
        <f>VLOOKUP(D58,'Holdings Manager'!$C$3:$J$64,8,FALSE)</f>
        <v>155.02000000000001</v>
      </c>
      <c r="J58" s="58">
        <f>VLOOKUP(D58,Sheet1!$C$1:$J$56,8,FALSE)</f>
        <v>155.02000000000001</v>
      </c>
      <c r="K58" s="51">
        <f t="shared" si="2"/>
        <v>0</v>
      </c>
      <c r="L58" s="58">
        <f>VLOOKUP(D58,'Holdings Manager'!$C$3:$H$64,6,FALSE)</f>
        <v>2741683.72</v>
      </c>
      <c r="M58" s="58">
        <f>VLOOKUP(D58,Sheet1!$C$1:$H$56,6,FALSE)</f>
        <v>2741683.72</v>
      </c>
      <c r="N58" s="51">
        <f t="shared" si="3"/>
        <v>0</v>
      </c>
      <c r="O58" s="58">
        <f>IFERROR(VLOOKUP(D58,'Accruals Manager'!$B$2:$C$33,2,FALSE),0)</f>
        <v>0</v>
      </c>
      <c r="P58" s="58">
        <v>0</v>
      </c>
      <c r="Q58" s="50">
        <f t="shared" si="0"/>
        <v>0</v>
      </c>
      <c r="R58" s="52"/>
      <c r="S58" s="52"/>
    </row>
    <row r="59" spans="1:19" x14ac:dyDescent="0.2">
      <c r="A59" s="55">
        <v>43708</v>
      </c>
      <c r="B59" s="49" t="s">
        <v>67</v>
      </c>
      <c r="C59" s="56">
        <f>VLOOKUP(D59,'Holdings Manager'!$C$3:$O$64,13,FALSE)</f>
        <v>41</v>
      </c>
      <c r="D59" s="62">
        <v>2260824</v>
      </c>
      <c r="E59" s="62">
        <v>683715957</v>
      </c>
      <c r="F59" s="58">
        <f>VLOOKUP(D59,'Holdings Manager'!$C$3:$E$64,3,FALSE)</f>
        <v>10175</v>
      </c>
      <c r="G59" s="58">
        <f>VLOOKUP(D59,Sheet1!$C$1:$E$56,3,FALSE)</f>
        <v>10175</v>
      </c>
      <c r="H59" s="50">
        <f t="shared" si="1"/>
        <v>0</v>
      </c>
      <c r="I59" s="58">
        <f>VLOOKUP(D59,'Holdings Manager'!$C$3:$J$64,8,FALSE)</f>
        <v>52.09</v>
      </c>
      <c r="J59" s="58">
        <f>VLOOKUP(D59,Sheet1!$C$1:$J$56,8,FALSE)</f>
        <v>52.09</v>
      </c>
      <c r="K59" s="51">
        <f t="shared" si="2"/>
        <v>0</v>
      </c>
      <c r="L59" s="58">
        <f>VLOOKUP(D59,'Holdings Manager'!$C$3:$H$64,6,FALSE)</f>
        <v>398867.96</v>
      </c>
      <c r="M59" s="58">
        <f>VLOOKUP(D59,Sheet1!$C$1:$H$56,6,FALSE)</f>
        <v>398208.68</v>
      </c>
      <c r="N59" s="51">
        <f t="shared" si="3"/>
        <v>659.28000000002794</v>
      </c>
      <c r="O59" s="58">
        <f>IFERROR(VLOOKUP(D59,'Accruals Manager'!$B$2:$C$33,2,FALSE),0)</f>
        <v>1776.56</v>
      </c>
      <c r="P59" s="58">
        <v>1776.56</v>
      </c>
      <c r="Q59" s="50">
        <f t="shared" si="0"/>
        <v>0</v>
      </c>
      <c r="R59" s="52"/>
      <c r="S59" s="52"/>
    </row>
    <row r="60" spans="1:19" x14ac:dyDescent="0.2">
      <c r="A60" s="55">
        <v>43708</v>
      </c>
      <c r="B60" s="49" t="s">
        <v>67</v>
      </c>
      <c r="C60" s="56">
        <f>VLOOKUP(D60,'Holdings Manager'!$C$3:$O$64,13,FALSE)</f>
        <v>41</v>
      </c>
      <c r="D60" s="62">
        <v>2181334</v>
      </c>
      <c r="E60" s="62" t="s">
        <v>92</v>
      </c>
      <c r="F60" s="58">
        <f>VLOOKUP(D60,'Holdings Manager'!$C$3:$E$64,3,FALSE)</f>
        <v>17792</v>
      </c>
      <c r="G60" s="58">
        <f>VLOOKUP(D60,Sheet1!$C$1:$E$56,3,FALSE)</f>
        <v>17792</v>
      </c>
      <c r="H60" s="50">
        <f t="shared" si="1"/>
        <v>0</v>
      </c>
      <c r="I60" s="58">
        <f>VLOOKUP(D60,'Holdings Manager'!$C$3:$J$64,8,FALSE)</f>
        <v>107.7</v>
      </c>
      <c r="J60" s="58">
        <f>VLOOKUP(D60,Sheet1!$C$1:$J$56,8,FALSE)</f>
        <v>107.7</v>
      </c>
      <c r="K60" s="51">
        <f t="shared" si="2"/>
        <v>0</v>
      </c>
      <c r="L60" s="58">
        <f>VLOOKUP(D60,'Holdings Manager'!$C$3:$H$64,6,FALSE)</f>
        <v>1916198.4</v>
      </c>
      <c r="M60" s="58">
        <f>VLOOKUP(D60,Sheet1!$C$1:$H$56,6,FALSE)</f>
        <v>1916198.4</v>
      </c>
      <c r="N60" s="51">
        <f t="shared" si="3"/>
        <v>0</v>
      </c>
      <c r="O60" s="58">
        <f>IFERROR(VLOOKUP(D60,'Accruals Manager'!$B$2:$C$33,2,FALSE),0)</f>
        <v>0</v>
      </c>
      <c r="P60" s="58">
        <v>0</v>
      </c>
      <c r="Q60" s="50">
        <f t="shared" si="0"/>
        <v>0</v>
      </c>
      <c r="R60" s="52"/>
      <c r="S60" s="52"/>
    </row>
    <row r="61" spans="1:19" x14ac:dyDescent="0.2">
      <c r="A61" s="55">
        <v>43708</v>
      </c>
      <c r="B61" s="49" t="s">
        <v>67</v>
      </c>
      <c r="C61" s="56">
        <f>VLOOKUP(D61,'Holdings Manager'!$C$3:$O$64,13,FALSE)</f>
        <v>41</v>
      </c>
      <c r="D61" s="62">
        <v>2125097</v>
      </c>
      <c r="E61" s="62">
        <v>124765108</v>
      </c>
      <c r="F61" s="58">
        <f>VLOOKUP(D61,'Holdings Manager'!$C$3:$E$64,3,FALSE)</f>
        <v>82104</v>
      </c>
      <c r="G61" s="58">
        <f>VLOOKUP(D61,Sheet1!$C$1:$E$56,3,FALSE)</f>
        <v>82104</v>
      </c>
      <c r="H61" s="50">
        <f t="shared" si="1"/>
        <v>0</v>
      </c>
      <c r="I61" s="58">
        <f>VLOOKUP(D61,'Holdings Manager'!$C$3:$J$64,8,FALSE)</f>
        <v>26.17</v>
      </c>
      <c r="J61" s="58">
        <f>VLOOKUP(D61,Sheet1!$C$1:$J$56,8,FALSE)</f>
        <v>26.17</v>
      </c>
      <c r="K61" s="51">
        <f t="shared" si="2"/>
        <v>0</v>
      </c>
      <c r="L61" s="58">
        <f>VLOOKUP(D61,'Holdings Manager'!$C$3:$H$64,6,FALSE)</f>
        <v>2148661.6800000002</v>
      </c>
      <c r="M61" s="58">
        <f>VLOOKUP(D61,Sheet1!$C$1:$H$56,6,FALSE)</f>
        <v>2148661.6800000002</v>
      </c>
      <c r="N61" s="51">
        <f t="shared" si="3"/>
        <v>0</v>
      </c>
      <c r="O61" s="58">
        <f>IFERROR(VLOOKUP(D61,'Accruals Manager'!$B$2:$C$33,2,FALSE),0)</f>
        <v>0</v>
      </c>
      <c r="P61" s="58">
        <v>0</v>
      </c>
      <c r="Q61" s="50">
        <f t="shared" si="0"/>
        <v>0</v>
      </c>
      <c r="R61" s="52"/>
      <c r="S61" s="52"/>
    </row>
    <row r="62" spans="1:19" x14ac:dyDescent="0.2">
      <c r="A62" s="55">
        <v>43708</v>
      </c>
      <c r="B62" s="49" t="s">
        <v>67</v>
      </c>
      <c r="C62" s="56">
        <f>VLOOKUP(D62,'Holdings Manager'!$C$3:$O$64,13,FALSE)</f>
        <v>41</v>
      </c>
      <c r="D62" s="62">
        <v>2124533</v>
      </c>
      <c r="E62" s="62">
        <v>878742204</v>
      </c>
      <c r="F62" s="58">
        <f>VLOOKUP(D62,'Holdings Manager'!$C$3:$E$64,3,FALSE)</f>
        <v>35702</v>
      </c>
      <c r="G62" s="58">
        <f>VLOOKUP(D62,Sheet1!$C$1:$E$56,3,FALSE)</f>
        <v>35702</v>
      </c>
      <c r="H62" s="50">
        <f t="shared" si="1"/>
        <v>0</v>
      </c>
      <c r="I62" s="58">
        <f>VLOOKUP(D62,'Holdings Manager'!$C$3:$J$64,8,FALSE)</f>
        <v>17.03</v>
      </c>
      <c r="J62" s="58">
        <f>VLOOKUP(D62,Sheet1!$C$1:$J$56,8,FALSE)</f>
        <v>17.03</v>
      </c>
      <c r="K62" s="51">
        <f t="shared" si="2"/>
        <v>0</v>
      </c>
      <c r="L62" s="58">
        <f>VLOOKUP(D62,'Holdings Manager'!$C$3:$H$64,6,FALSE)</f>
        <v>608005.06000000006</v>
      </c>
      <c r="M62" s="58">
        <f>VLOOKUP(D62,Sheet1!$C$1:$H$56,6,FALSE)</f>
        <v>608005.06000000006</v>
      </c>
      <c r="N62" s="51">
        <f t="shared" si="3"/>
        <v>0</v>
      </c>
      <c r="O62" s="58">
        <f>IFERROR(VLOOKUP(D62,'Accruals Manager'!$B$2:$C$33,2,FALSE),0)</f>
        <v>0</v>
      </c>
      <c r="P62" s="58">
        <v>0</v>
      </c>
      <c r="Q62" s="50">
        <f t="shared" si="0"/>
        <v>0</v>
      </c>
      <c r="R62" s="52"/>
      <c r="S62" s="52"/>
    </row>
    <row r="63" spans="1:19" x14ac:dyDescent="0.2">
      <c r="A63" s="55">
        <v>43708</v>
      </c>
      <c r="B63" s="49" t="s">
        <v>67</v>
      </c>
      <c r="C63" s="56">
        <f>VLOOKUP(D63,'Holdings Manager'!$C$3:$O$64,13,FALSE)</f>
        <v>43</v>
      </c>
      <c r="D63" s="62">
        <v>2031730</v>
      </c>
      <c r="E63" s="62">
        <v>294821608</v>
      </c>
      <c r="F63" s="58">
        <f>VLOOKUP(D63,'Holdings Manager'!$C$3:$E$64,3,FALSE)</f>
        <v>215693</v>
      </c>
      <c r="G63" s="58">
        <f>VLOOKUP(D63,Sheet1!$C$1:$E$56,3,FALSE)</f>
        <v>215693</v>
      </c>
      <c r="H63" s="50">
        <f t="shared" si="1"/>
        <v>0</v>
      </c>
      <c r="I63" s="58">
        <f>VLOOKUP(D63,'Holdings Manager'!$C$3:$J$64,8,FALSE)</f>
        <v>7.84</v>
      </c>
      <c r="J63" s="58">
        <f>VLOOKUP(D63,Sheet1!$C$1:$J$56,8,FALSE)</f>
        <v>7.84</v>
      </c>
      <c r="K63" s="51">
        <f t="shared" si="2"/>
        <v>0</v>
      </c>
      <c r="L63" s="58">
        <f>VLOOKUP(D63,'Holdings Manager'!$C$3:$H$64,6,FALSE)</f>
        <v>1691033.12</v>
      </c>
      <c r="M63" s="58">
        <f>VLOOKUP(D63,Sheet1!$C$1:$H$56,6,FALSE)</f>
        <v>1691033.12</v>
      </c>
      <c r="N63" s="51">
        <f t="shared" si="3"/>
        <v>0</v>
      </c>
      <c r="O63" s="58">
        <f>IFERROR(VLOOKUP(D63,'Accruals Manager'!$B$2:$C$33,2,FALSE),0)</f>
        <v>0</v>
      </c>
      <c r="P63" s="58">
        <v>0</v>
      </c>
      <c r="Q63" s="50">
        <f t="shared" si="0"/>
        <v>0</v>
      </c>
      <c r="R63" s="52"/>
      <c r="S63" s="52"/>
    </row>
    <row r="64" spans="1:19" x14ac:dyDescent="0.2">
      <c r="A64" s="55">
        <v>43708</v>
      </c>
      <c r="B64" s="49" t="s">
        <v>67</v>
      </c>
      <c r="C64" s="56">
        <f>VLOOKUP(D64,'Holdings Manager'!$C$3:$O$64,13,FALSE)</f>
        <v>41</v>
      </c>
      <c r="D64" s="62" t="s">
        <v>173</v>
      </c>
      <c r="E64" s="62">
        <v>67760009</v>
      </c>
      <c r="F64" s="58">
        <f>VLOOKUP(D64,'Holdings Manager'!$C$3:$E$64,3,FALSE)</f>
        <v>127466</v>
      </c>
      <c r="G64" s="58">
        <f>VLOOKUP(D64,Sheet1!$C$1:$E$56,3,FALSE)</f>
        <v>127466</v>
      </c>
      <c r="H64" s="50">
        <f t="shared" si="1"/>
        <v>0</v>
      </c>
      <c r="I64" s="58">
        <f>VLOOKUP(D64,'Holdings Manager'!$C$3:$J$64,8,FALSE)</f>
        <v>8.3140000000000001</v>
      </c>
      <c r="J64" s="58">
        <f>VLOOKUP(D64,Sheet1!$C$1:$J$56,8,FALSE)</f>
        <v>8.31</v>
      </c>
      <c r="K64" s="51">
        <f t="shared" si="2"/>
        <v>3.9999999999995595E-3</v>
      </c>
      <c r="L64" s="58">
        <f>VLOOKUP(D64,'Holdings Manager'!$C$3:$H$64,6,FALSE)</f>
        <v>1290619.6499999999</v>
      </c>
      <c r="M64" s="58">
        <f>VLOOKUP(D64,Sheet1!$C$1:$H$56,6,FALSE)</f>
        <v>1288234.93</v>
      </c>
      <c r="N64" s="51">
        <f t="shared" si="3"/>
        <v>2384.7199999999721</v>
      </c>
      <c r="O64" s="58">
        <f>IFERROR(VLOOKUP(D64,'Accruals Manager'!$B$2:$C$33,2,FALSE),0)</f>
        <v>9263.6</v>
      </c>
      <c r="P64" s="58">
        <v>9263.6</v>
      </c>
      <c r="Q64" s="50">
        <f t="shared" si="0"/>
        <v>0</v>
      </c>
      <c r="R64" s="52"/>
      <c r="S64" s="52"/>
    </row>
    <row r="65" spans="1:19" x14ac:dyDescent="0.2">
      <c r="A65" s="55">
        <v>43708</v>
      </c>
      <c r="B65" s="49" t="s">
        <v>67</v>
      </c>
      <c r="C65" s="56" t="s">
        <v>357</v>
      </c>
      <c r="D65" s="62" t="s">
        <v>297</v>
      </c>
      <c r="E65" s="62" t="s">
        <v>297</v>
      </c>
      <c r="F65" s="58"/>
      <c r="G65" s="58"/>
      <c r="H65" s="50">
        <f t="shared" si="1"/>
        <v>0</v>
      </c>
      <c r="I65" s="58"/>
      <c r="J65" s="58"/>
      <c r="K65" s="51">
        <f t="shared" si="2"/>
        <v>0</v>
      </c>
      <c r="L65" s="57">
        <v>18.77</v>
      </c>
      <c r="M65" s="57">
        <v>18.73</v>
      </c>
      <c r="N65" s="51">
        <f t="shared" si="3"/>
        <v>3.9999999999999147E-2</v>
      </c>
      <c r="O65" s="58">
        <f>IFERROR(VLOOKUP(D65,'Accruals Manager'!$B$2:$C$33,2,FALSE),0)</f>
        <v>0</v>
      </c>
      <c r="P65" s="58">
        <v>0</v>
      </c>
      <c r="Q65" s="50">
        <f t="shared" si="0"/>
        <v>0</v>
      </c>
      <c r="R65" s="52"/>
      <c r="S65" s="52"/>
    </row>
    <row r="66" spans="1:19" x14ac:dyDescent="0.2">
      <c r="A66" s="55">
        <v>43708</v>
      </c>
      <c r="B66" s="49" t="s">
        <v>67</v>
      </c>
      <c r="C66" s="56" t="s">
        <v>357</v>
      </c>
      <c r="D66" s="62" t="s">
        <v>319</v>
      </c>
      <c r="E66" s="62" t="s">
        <v>319</v>
      </c>
      <c r="F66" s="58"/>
      <c r="G66" s="58"/>
      <c r="H66" s="50">
        <f t="shared" si="1"/>
        <v>0</v>
      </c>
      <c r="I66" s="58"/>
      <c r="J66" s="58"/>
      <c r="K66" s="51">
        <f t="shared" si="2"/>
        <v>0</v>
      </c>
      <c r="L66" s="57">
        <v>260.43</v>
      </c>
      <c r="M66" s="57">
        <v>260</v>
      </c>
      <c r="N66" s="51">
        <f t="shared" si="3"/>
        <v>0.43000000000000682</v>
      </c>
      <c r="O66" s="58">
        <f>IFERROR(VLOOKUP(D66,'Accruals Manager'!$B$2:$C$33,2,FALSE),0)</f>
        <v>0</v>
      </c>
      <c r="P66" s="58">
        <v>0</v>
      </c>
      <c r="Q66" s="50">
        <f t="shared" si="0"/>
        <v>0</v>
      </c>
      <c r="R66" s="52"/>
      <c r="S66" s="52"/>
    </row>
    <row r="67" spans="1:19" x14ac:dyDescent="0.2">
      <c r="A67" s="55">
        <v>43708</v>
      </c>
      <c r="B67" s="49" t="s">
        <v>67</v>
      </c>
      <c r="C67" s="56" t="s">
        <v>357</v>
      </c>
      <c r="D67" s="62" t="s">
        <v>286</v>
      </c>
      <c r="E67" s="62" t="s">
        <v>286</v>
      </c>
      <c r="F67" s="58"/>
      <c r="G67" s="58"/>
      <c r="H67" s="50">
        <f t="shared" si="1"/>
        <v>0</v>
      </c>
      <c r="I67" s="58"/>
      <c r="J67" s="58"/>
      <c r="K67" s="51">
        <f t="shared" si="2"/>
        <v>0</v>
      </c>
      <c r="L67" s="57">
        <v>7.38</v>
      </c>
      <c r="M67" s="57">
        <v>7.38</v>
      </c>
      <c r="N67" s="51">
        <f t="shared" si="3"/>
        <v>0</v>
      </c>
      <c r="O67" s="58">
        <f>IFERROR(VLOOKUP(D67,'Accruals Manager'!$B$2:$C$33,2,FALSE),0)</f>
        <v>0</v>
      </c>
      <c r="P67" s="58">
        <v>0</v>
      </c>
      <c r="Q67" s="50">
        <f t="shared" si="0"/>
        <v>0</v>
      </c>
      <c r="R67" s="52"/>
      <c r="S67" s="52"/>
    </row>
    <row r="68" spans="1:19" x14ac:dyDescent="0.2">
      <c r="A68" s="55">
        <v>43708</v>
      </c>
      <c r="B68" s="49" t="s">
        <v>67</v>
      </c>
      <c r="C68" s="56" t="s">
        <v>359</v>
      </c>
      <c r="D68" s="62" t="s">
        <v>358</v>
      </c>
      <c r="E68" s="62" t="s">
        <v>358</v>
      </c>
      <c r="F68" s="58"/>
      <c r="G68" s="58"/>
      <c r="H68" s="50">
        <f t="shared" si="1"/>
        <v>0</v>
      </c>
      <c r="I68" s="58"/>
      <c r="J68" s="58"/>
      <c r="K68" s="51">
        <f t="shared" si="2"/>
        <v>0</v>
      </c>
      <c r="L68" s="63">
        <v>2074538.44</v>
      </c>
      <c r="M68" s="57">
        <v>2074292.77</v>
      </c>
      <c r="N68" s="51">
        <f t="shared" si="3"/>
        <v>245.66999999992549</v>
      </c>
      <c r="O68" s="58">
        <f>IFERROR(VLOOKUP(D68,'Accruals Manager'!$B$2:$C$33,2,FALSE),0)</f>
        <v>4055.18</v>
      </c>
      <c r="P68" s="58">
        <v>4055.18</v>
      </c>
      <c r="Q68" s="50">
        <f t="shared" si="0"/>
        <v>0</v>
      </c>
      <c r="R68" s="52"/>
      <c r="S68" s="52"/>
    </row>
    <row r="69" spans="1:19" x14ac:dyDescent="0.2">
      <c r="A69" s="55">
        <v>43708</v>
      </c>
      <c r="B69" s="49" t="s">
        <v>67</v>
      </c>
      <c r="C69" s="56" t="s">
        <v>357</v>
      </c>
      <c r="D69" s="62" t="s">
        <v>283</v>
      </c>
      <c r="E69" s="62" t="s">
        <v>283</v>
      </c>
      <c r="F69" s="58"/>
      <c r="G69" s="58"/>
      <c r="H69" s="50">
        <f t="shared" si="1"/>
        <v>0</v>
      </c>
      <c r="I69" s="58"/>
      <c r="J69" s="58"/>
      <c r="K69" s="51">
        <f t="shared" si="2"/>
        <v>0</v>
      </c>
      <c r="L69" s="57">
        <v>-245.67</v>
      </c>
      <c r="M69" s="57">
        <v>0</v>
      </c>
      <c r="N69" s="51">
        <f t="shared" si="3"/>
        <v>-245.67</v>
      </c>
      <c r="O69" s="58">
        <f>IFERROR(VLOOKUP(D69,'Accruals Manager'!$B$2:$C$33,2,FALSE),0)</f>
        <v>0</v>
      </c>
      <c r="P69" s="58">
        <v>0</v>
      </c>
      <c r="Q69" s="50">
        <f t="shared" si="0"/>
        <v>0</v>
      </c>
      <c r="R69" s="52"/>
      <c r="S69" s="52"/>
    </row>
    <row r="70" spans="1:19" x14ac:dyDescent="0.2">
      <c r="A70" s="55"/>
      <c r="B70" s="49"/>
      <c r="C70" s="56"/>
      <c r="D70" s="58"/>
      <c r="E70" s="58"/>
      <c r="F70" s="58"/>
      <c r="G70" s="58"/>
      <c r="H70" s="50"/>
      <c r="I70" s="58"/>
      <c r="J70" s="58"/>
      <c r="K70" s="51"/>
      <c r="L70" s="57"/>
      <c r="M70" s="57"/>
      <c r="N70" s="51"/>
      <c r="O70" s="58"/>
      <c r="P70" s="58"/>
      <c r="Q70" s="50"/>
      <c r="R70" s="52"/>
      <c r="S70" s="52"/>
    </row>
    <row r="71" spans="1:19" x14ac:dyDescent="0.2">
      <c r="A71" s="55"/>
      <c r="B71" s="49"/>
      <c r="C71" s="57"/>
      <c r="D71" s="58"/>
      <c r="E71" s="58"/>
      <c r="F71" s="58"/>
      <c r="G71" s="58"/>
      <c r="H71" s="50"/>
      <c r="I71" s="58"/>
      <c r="J71" s="58"/>
      <c r="K71" s="51"/>
      <c r="L71" s="57"/>
      <c r="M71" s="57"/>
      <c r="N71" s="51"/>
      <c r="O71" s="58"/>
      <c r="P71" s="58"/>
      <c r="Q71" s="50"/>
      <c r="R71" s="52"/>
      <c r="S71" s="52"/>
    </row>
    <row r="72" spans="1:19" x14ac:dyDescent="0.2">
      <c r="A72" s="55"/>
      <c r="B72" s="49"/>
      <c r="C72" s="57"/>
      <c r="D72" s="57"/>
      <c r="E72" s="57"/>
      <c r="F72" s="58"/>
      <c r="G72" s="58"/>
      <c r="H72" s="50"/>
      <c r="I72" s="58"/>
      <c r="J72" s="58"/>
      <c r="K72" s="51"/>
      <c r="L72" s="57"/>
      <c r="M72" s="57"/>
      <c r="N72" s="51"/>
      <c r="O72" s="58"/>
      <c r="P72" s="58"/>
      <c r="Q72" s="50"/>
      <c r="R72" s="52"/>
      <c r="S72" s="52"/>
    </row>
    <row r="73" spans="1:19" x14ac:dyDescent="0.2">
      <c r="A73" s="55"/>
      <c r="B73" s="49"/>
      <c r="C73" s="57"/>
      <c r="D73" s="57"/>
      <c r="E73" s="57"/>
      <c r="F73" s="58"/>
      <c r="G73" s="58"/>
      <c r="H73" s="50"/>
      <c r="I73" s="58"/>
      <c r="J73" s="58"/>
      <c r="K73" s="51"/>
      <c r="L73" s="57"/>
      <c r="M73" s="57"/>
      <c r="N73" s="51"/>
      <c r="O73" s="58"/>
      <c r="P73" s="58"/>
      <c r="Q73" s="50"/>
      <c r="R73" s="52"/>
      <c r="S73" s="52"/>
    </row>
    <row r="74" spans="1:19" x14ac:dyDescent="0.2">
      <c r="A74" s="55"/>
      <c r="B74" s="55"/>
      <c r="C74" s="55"/>
      <c r="D74" s="55"/>
      <c r="E74" s="55"/>
      <c r="F74" s="55"/>
      <c r="G74" s="55"/>
      <c r="H74" s="55"/>
      <c r="I74" s="55"/>
      <c r="J74" s="55"/>
      <c r="K74" s="51"/>
      <c r="L74" s="57"/>
      <c r="M74" s="59"/>
      <c r="N74" s="51"/>
      <c r="O74" s="58"/>
      <c r="P74" s="58"/>
      <c r="Q74" s="50"/>
      <c r="R74" s="52"/>
      <c r="S74" s="52"/>
    </row>
    <row r="75" spans="1:19" x14ac:dyDescent="0.2">
      <c r="A75" s="55"/>
      <c r="B75" s="55"/>
      <c r="C75" s="55"/>
      <c r="D75" s="55"/>
      <c r="E75" s="55"/>
      <c r="F75" s="55"/>
      <c r="G75" s="55"/>
      <c r="H75" s="55"/>
      <c r="I75" s="55"/>
      <c r="J75" s="55"/>
      <c r="K75" s="51"/>
      <c r="L75" s="57"/>
      <c r="M75" s="59"/>
      <c r="N75" s="51"/>
      <c r="O75" s="58"/>
      <c r="P75" s="58"/>
      <c r="Q75" s="50"/>
      <c r="R75" s="52"/>
      <c r="S75" s="52"/>
    </row>
    <row r="76" spans="1:19" x14ac:dyDescent="0.2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1"/>
      <c r="L76" s="57"/>
      <c r="M76" s="59"/>
      <c r="N76" s="51"/>
      <c r="O76" s="58"/>
      <c r="P76" s="58"/>
      <c r="Q76" s="50"/>
      <c r="R76" s="52"/>
      <c r="S76" s="52"/>
    </row>
    <row r="77" spans="1:19" x14ac:dyDescent="0.2">
      <c r="A77" s="55"/>
      <c r="B77" s="55"/>
      <c r="C77" s="55"/>
      <c r="D77" s="55"/>
      <c r="E77" s="55"/>
      <c r="F77" s="55"/>
      <c r="G77" s="55"/>
      <c r="H77" s="55"/>
      <c r="I77" s="55"/>
      <c r="J77" s="55"/>
      <c r="K77" s="51"/>
      <c r="L77" s="57"/>
      <c r="M77" s="59"/>
      <c r="N77" s="51"/>
      <c r="O77" s="58"/>
      <c r="P77" s="58"/>
      <c r="Q77" s="50"/>
      <c r="R77" s="52"/>
      <c r="S77" s="52"/>
    </row>
    <row r="78" spans="1:19" x14ac:dyDescent="0.2">
      <c r="A78" s="55"/>
      <c r="B78" s="55"/>
      <c r="C78" s="55"/>
      <c r="D78" s="55"/>
      <c r="E78" s="55"/>
      <c r="F78" s="55"/>
      <c r="G78" s="55"/>
      <c r="H78" s="55"/>
      <c r="I78" s="55"/>
      <c r="J78" s="55"/>
      <c r="K78" s="51"/>
      <c r="L78" s="57"/>
      <c r="M78" s="59"/>
      <c r="N78" s="51"/>
      <c r="O78" s="58"/>
      <c r="P78" s="58"/>
      <c r="Q78" s="50"/>
      <c r="R78" s="52"/>
      <c r="S78" s="52"/>
    </row>
    <row r="79" spans="1:19" x14ac:dyDescent="0.2">
      <c r="A79" s="55"/>
      <c r="B79" s="55"/>
      <c r="C79" s="55"/>
      <c r="D79" s="55"/>
      <c r="E79" s="55"/>
      <c r="F79" s="55"/>
      <c r="G79" s="55"/>
      <c r="H79" s="55"/>
      <c r="I79" s="55"/>
      <c r="J79" s="55"/>
      <c r="K79" s="51"/>
      <c r="L79" s="57"/>
      <c r="M79" s="59"/>
      <c r="N79" s="51"/>
      <c r="O79" s="58"/>
      <c r="P79" s="58"/>
      <c r="Q79" s="50"/>
      <c r="R79" s="52"/>
      <c r="S79" s="52"/>
    </row>
    <row r="80" spans="1:19" x14ac:dyDescent="0.2">
      <c r="A80" s="55"/>
      <c r="B80" s="55"/>
      <c r="C80" s="55"/>
      <c r="D80" s="55"/>
      <c r="E80" s="55"/>
      <c r="F80" s="55"/>
      <c r="G80" s="55"/>
      <c r="H80" s="55"/>
      <c r="I80" s="55"/>
      <c r="J80" s="55"/>
      <c r="K80" s="51"/>
      <c r="L80" s="57"/>
      <c r="M80" s="59"/>
      <c r="N80" s="51"/>
      <c r="O80" s="58"/>
      <c r="P80" s="58"/>
      <c r="Q80" s="50"/>
      <c r="R80" s="52"/>
      <c r="S80" s="52"/>
    </row>
    <row r="81" spans="5:19" ht="15" x14ac:dyDescent="0.25">
      <c r="G81" s="60"/>
      <c r="H81" s="60"/>
      <c r="I81" s="60"/>
      <c r="J81" s="60"/>
      <c r="K81" s="60"/>
      <c r="L81" s="2"/>
      <c r="M81" s="2"/>
      <c r="N81" s="2"/>
      <c r="R81" s="2"/>
      <c r="S81" s="2"/>
    </row>
    <row r="82" spans="5:19" ht="15" x14ac:dyDescent="0.25">
      <c r="G82" s="47"/>
      <c r="H82" s="47"/>
      <c r="I82" s="47"/>
      <c r="J82" s="47"/>
      <c r="K82" s="47"/>
      <c r="L82" s="2"/>
      <c r="M82" s="2"/>
      <c r="N82" s="2"/>
      <c r="R82" s="2"/>
      <c r="S82" s="2"/>
    </row>
    <row r="83" spans="5:19" x14ac:dyDescent="0.2">
      <c r="J83" s="5"/>
      <c r="K83" s="5"/>
      <c r="L83" s="2"/>
      <c r="M83" s="2"/>
      <c r="N83" s="2"/>
      <c r="R83" s="2"/>
      <c r="S83" s="2"/>
    </row>
    <row r="84" spans="5:19" x14ac:dyDescent="0.2">
      <c r="E84"/>
      <c r="F84"/>
      <c r="G84"/>
      <c r="H84"/>
      <c r="I84"/>
      <c r="J84" s="5"/>
      <c r="K84" s="5"/>
      <c r="L84" s="2"/>
      <c r="M84" s="2"/>
      <c r="N84" s="2"/>
      <c r="R84" s="2"/>
      <c r="S84" s="2"/>
    </row>
    <row r="85" spans="5:19" x14ac:dyDescent="0.2">
      <c r="E85"/>
      <c r="F85"/>
      <c r="G85"/>
      <c r="H85"/>
      <c r="I85"/>
      <c r="J85" s="5"/>
      <c r="K85" s="5"/>
      <c r="L85" s="2"/>
      <c r="M85" s="2"/>
      <c r="N85" s="2"/>
      <c r="R85" s="2"/>
      <c r="S85" s="2"/>
    </row>
    <row r="86" spans="5:19" x14ac:dyDescent="0.2">
      <c r="E86"/>
      <c r="F86"/>
      <c r="G86"/>
      <c r="H86"/>
      <c r="I86"/>
      <c r="J86" s="5"/>
      <c r="K86" s="5"/>
      <c r="L86" s="2"/>
      <c r="M86" s="2"/>
      <c r="N86" s="2"/>
      <c r="R86" s="2"/>
      <c r="S86" s="2"/>
    </row>
    <row r="87" spans="5:19" x14ac:dyDescent="0.2">
      <c r="E87"/>
      <c r="F87"/>
      <c r="G87"/>
      <c r="H87"/>
      <c r="I87"/>
      <c r="J87" s="5"/>
      <c r="K87" s="5"/>
      <c r="L87" s="2"/>
      <c r="M87" s="2"/>
      <c r="N87" s="2"/>
      <c r="R87" s="2"/>
      <c r="S87" s="2"/>
    </row>
    <row r="88" spans="5:19" x14ac:dyDescent="0.2">
      <c r="J88" s="5"/>
      <c r="K88" s="5"/>
      <c r="L88" s="2"/>
      <c r="M88" s="2"/>
      <c r="N88" s="2"/>
      <c r="R88" s="2"/>
      <c r="S88" s="2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0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66"/>
  <sheetViews>
    <sheetView topLeftCell="A37" workbookViewId="0">
      <selection activeCell="E71" sqref="E71"/>
    </sheetView>
  </sheetViews>
  <sheetFormatPr defaultRowHeight="12.75" x14ac:dyDescent="0.2"/>
  <cols>
    <col min="1" max="1" width="21.85546875" customWidth="1"/>
    <col min="2" max="2" width="16.28515625" customWidth="1"/>
    <col min="3" max="3" width="19.5703125" customWidth="1"/>
    <col min="4" max="4" width="17" customWidth="1"/>
    <col min="5" max="5" width="16.5703125" customWidth="1"/>
    <col min="6" max="6" width="20.7109375" customWidth="1"/>
    <col min="7" max="7" width="20.28515625" customWidth="1"/>
    <col min="8" max="8" width="22.28515625" customWidth="1"/>
    <col min="11" max="11" width="36.7109375" customWidth="1"/>
  </cols>
  <sheetData>
    <row r="1" spans="1:15" x14ac:dyDescent="0.2">
      <c r="A1" t="s">
        <v>0</v>
      </c>
      <c r="B1" t="s">
        <v>336</v>
      </c>
      <c r="C1" t="s">
        <v>337</v>
      </c>
      <c r="D1" t="s">
        <v>338</v>
      </c>
      <c r="E1" t="s">
        <v>339</v>
      </c>
      <c r="F1" t="s">
        <v>340</v>
      </c>
      <c r="G1" t="s">
        <v>341</v>
      </c>
      <c r="H1" t="s">
        <v>342</v>
      </c>
      <c r="I1" t="s">
        <v>343</v>
      </c>
      <c r="J1" t="s">
        <v>344</v>
      </c>
      <c r="K1" t="s">
        <v>345</v>
      </c>
      <c r="L1" t="s">
        <v>346</v>
      </c>
      <c r="M1" t="s">
        <v>347</v>
      </c>
      <c r="N1" t="s">
        <v>348</v>
      </c>
      <c r="O1" t="s">
        <v>349</v>
      </c>
    </row>
    <row r="2" spans="1:15" x14ac:dyDescent="0.2">
      <c r="A2" t="s">
        <v>67</v>
      </c>
      <c r="B2" t="s">
        <v>282</v>
      </c>
      <c r="C2" t="s">
        <v>117</v>
      </c>
      <c r="D2" t="s">
        <v>116</v>
      </c>
      <c r="E2">
        <v>58027</v>
      </c>
      <c r="F2">
        <v>2079818.68</v>
      </c>
      <c r="G2">
        <v>35.33</v>
      </c>
      <c r="H2">
        <v>2050093.91</v>
      </c>
      <c r="I2" t="s">
        <v>283</v>
      </c>
      <c r="J2">
        <v>35.33</v>
      </c>
      <c r="K2">
        <v>2050093.91</v>
      </c>
      <c r="L2">
        <v>2079818.68</v>
      </c>
      <c r="M2" t="s">
        <v>283</v>
      </c>
      <c r="N2" s="46">
        <v>43708</v>
      </c>
      <c r="O2">
        <v>43</v>
      </c>
    </row>
    <row r="3" spans="1:15" x14ac:dyDescent="0.2">
      <c r="A3" t="s">
        <v>67</v>
      </c>
      <c r="B3" t="s">
        <v>284</v>
      </c>
      <c r="C3" t="s">
        <v>100</v>
      </c>
      <c r="D3" t="s">
        <v>99</v>
      </c>
      <c r="E3">
        <v>18335</v>
      </c>
      <c r="F3">
        <v>2047836.15</v>
      </c>
      <c r="G3">
        <v>157.75</v>
      </c>
      <c r="H3">
        <v>2892346.25</v>
      </c>
      <c r="I3" t="s">
        <v>283</v>
      </c>
      <c r="J3">
        <v>157.75</v>
      </c>
      <c r="K3">
        <v>2892346.25</v>
      </c>
      <c r="L3">
        <v>2047836.15</v>
      </c>
      <c r="M3" t="s">
        <v>283</v>
      </c>
      <c r="N3" s="46">
        <v>43708</v>
      </c>
      <c r="O3">
        <v>41</v>
      </c>
    </row>
    <row r="4" spans="1:15" x14ac:dyDescent="0.2">
      <c r="A4" t="s">
        <v>67</v>
      </c>
      <c r="B4" t="s">
        <v>285</v>
      </c>
      <c r="C4" t="s">
        <v>128</v>
      </c>
      <c r="D4" t="s">
        <v>127</v>
      </c>
      <c r="E4">
        <v>9312</v>
      </c>
      <c r="F4">
        <v>1480535.28</v>
      </c>
      <c r="G4">
        <v>385.39</v>
      </c>
      <c r="H4">
        <v>3588751.68</v>
      </c>
      <c r="I4" t="s">
        <v>283</v>
      </c>
      <c r="J4">
        <v>385.39</v>
      </c>
      <c r="K4">
        <v>3588751.68</v>
      </c>
      <c r="L4">
        <v>1480535.28</v>
      </c>
      <c r="M4" t="s">
        <v>283</v>
      </c>
      <c r="N4" s="46">
        <v>43708</v>
      </c>
      <c r="O4">
        <v>41</v>
      </c>
    </row>
    <row r="5" spans="1:15" x14ac:dyDescent="0.2">
      <c r="A5" t="s">
        <v>67</v>
      </c>
      <c r="B5" t="s">
        <v>161</v>
      </c>
      <c r="C5" t="s">
        <v>160</v>
      </c>
      <c r="D5" t="s">
        <v>350</v>
      </c>
      <c r="E5">
        <v>514932</v>
      </c>
      <c r="F5">
        <v>1234996.1200000001</v>
      </c>
      <c r="G5">
        <v>1.7786999999999999</v>
      </c>
      <c r="H5">
        <v>915909.58</v>
      </c>
      <c r="I5" t="s">
        <v>283</v>
      </c>
      <c r="J5">
        <v>2.64</v>
      </c>
      <c r="K5">
        <v>1359420.48</v>
      </c>
      <c r="L5">
        <v>1730171.52</v>
      </c>
      <c r="M5" t="s">
        <v>286</v>
      </c>
      <c r="N5" s="46">
        <v>43708</v>
      </c>
      <c r="O5">
        <v>41</v>
      </c>
    </row>
    <row r="6" spans="1:15" x14ac:dyDescent="0.2">
      <c r="A6" t="s">
        <v>67</v>
      </c>
      <c r="B6" t="s">
        <v>287</v>
      </c>
      <c r="C6" t="s">
        <v>135</v>
      </c>
      <c r="D6" t="s">
        <v>134</v>
      </c>
      <c r="E6">
        <v>40220</v>
      </c>
      <c r="F6">
        <v>1252450.8</v>
      </c>
      <c r="G6">
        <v>54.25</v>
      </c>
      <c r="H6">
        <v>2181935</v>
      </c>
      <c r="I6" t="s">
        <v>283</v>
      </c>
      <c r="J6">
        <v>54.25</v>
      </c>
      <c r="K6">
        <v>2181935</v>
      </c>
      <c r="L6">
        <v>1252450.8</v>
      </c>
      <c r="M6" t="s">
        <v>283</v>
      </c>
      <c r="N6" s="46">
        <v>43708</v>
      </c>
      <c r="O6">
        <v>41</v>
      </c>
    </row>
    <row r="7" spans="1:15" x14ac:dyDescent="0.2">
      <c r="A7" t="s">
        <v>67</v>
      </c>
      <c r="B7" t="s">
        <v>288</v>
      </c>
      <c r="C7" t="s">
        <v>90</v>
      </c>
      <c r="D7" t="s">
        <v>89</v>
      </c>
      <c r="E7">
        <v>37061</v>
      </c>
      <c r="F7">
        <v>2385987.1800000002</v>
      </c>
      <c r="G7">
        <v>78.48</v>
      </c>
      <c r="H7">
        <v>2908547.28</v>
      </c>
      <c r="I7" t="s">
        <v>283</v>
      </c>
      <c r="J7">
        <v>78.48</v>
      </c>
      <c r="K7">
        <v>2908547.28</v>
      </c>
      <c r="L7">
        <v>2385987.1800000002</v>
      </c>
      <c r="M7" t="s">
        <v>283</v>
      </c>
      <c r="N7" s="46">
        <v>43708</v>
      </c>
      <c r="O7">
        <v>41</v>
      </c>
    </row>
    <row r="8" spans="1:15" x14ac:dyDescent="0.2">
      <c r="A8" t="s">
        <v>67</v>
      </c>
      <c r="B8" t="s">
        <v>289</v>
      </c>
      <c r="C8" t="s">
        <v>87</v>
      </c>
      <c r="D8" t="s">
        <v>86</v>
      </c>
      <c r="E8">
        <v>146956</v>
      </c>
      <c r="F8">
        <v>1419575.12</v>
      </c>
      <c r="G8">
        <v>9.82</v>
      </c>
      <c r="H8">
        <v>1443107.92</v>
      </c>
      <c r="I8" t="s">
        <v>283</v>
      </c>
      <c r="J8">
        <v>9.82</v>
      </c>
      <c r="K8">
        <v>1443107.92</v>
      </c>
      <c r="L8">
        <v>1419575.12</v>
      </c>
      <c r="M8" t="s">
        <v>283</v>
      </c>
      <c r="N8" s="46">
        <v>43708</v>
      </c>
      <c r="O8">
        <v>41</v>
      </c>
    </row>
    <row r="9" spans="1:15" x14ac:dyDescent="0.2">
      <c r="A9" t="s">
        <v>67</v>
      </c>
      <c r="B9" t="s">
        <v>290</v>
      </c>
      <c r="C9" t="s">
        <v>108</v>
      </c>
      <c r="D9" t="s">
        <v>107</v>
      </c>
      <c r="E9">
        <v>29302</v>
      </c>
      <c r="F9">
        <v>1677539.5</v>
      </c>
      <c r="G9">
        <v>62.68</v>
      </c>
      <c r="H9">
        <v>1836649.36</v>
      </c>
      <c r="I9" t="s">
        <v>283</v>
      </c>
      <c r="J9">
        <v>62.68</v>
      </c>
      <c r="K9">
        <v>1836649.36</v>
      </c>
      <c r="L9">
        <v>1677539.5</v>
      </c>
      <c r="M9" t="s">
        <v>283</v>
      </c>
      <c r="N9" s="46">
        <v>43708</v>
      </c>
      <c r="O9">
        <v>43</v>
      </c>
    </row>
    <row r="10" spans="1:15" x14ac:dyDescent="0.2">
      <c r="A10" t="s">
        <v>67</v>
      </c>
      <c r="B10" t="s">
        <v>291</v>
      </c>
      <c r="C10" t="s">
        <v>114</v>
      </c>
      <c r="D10" t="s">
        <v>113</v>
      </c>
      <c r="E10">
        <v>13426</v>
      </c>
      <c r="F10">
        <v>1775991.28</v>
      </c>
      <c r="G10">
        <v>154.19</v>
      </c>
      <c r="H10">
        <v>2070154.94</v>
      </c>
      <c r="I10" t="s">
        <v>283</v>
      </c>
      <c r="J10">
        <v>154.19</v>
      </c>
      <c r="K10">
        <v>2070154.94</v>
      </c>
      <c r="L10">
        <v>1775991.28</v>
      </c>
      <c r="M10" t="s">
        <v>283</v>
      </c>
      <c r="N10" s="46">
        <v>43708</v>
      </c>
      <c r="O10">
        <v>41</v>
      </c>
    </row>
    <row r="11" spans="1:15" x14ac:dyDescent="0.2">
      <c r="A11" t="s">
        <v>67</v>
      </c>
      <c r="B11" t="s">
        <v>292</v>
      </c>
      <c r="C11" t="s">
        <v>105</v>
      </c>
      <c r="D11">
        <v>398438408</v>
      </c>
      <c r="E11">
        <v>63170</v>
      </c>
      <c r="F11">
        <v>1205283.6000000001</v>
      </c>
      <c r="G11">
        <v>21.3</v>
      </c>
      <c r="H11">
        <v>1345521</v>
      </c>
      <c r="I11" t="s">
        <v>283</v>
      </c>
      <c r="J11">
        <v>21.3</v>
      </c>
      <c r="K11">
        <v>1345521</v>
      </c>
      <c r="L11">
        <v>1205283.6000000001</v>
      </c>
      <c r="M11" t="s">
        <v>283</v>
      </c>
      <c r="N11" s="46">
        <v>43708</v>
      </c>
      <c r="O11">
        <v>43</v>
      </c>
    </row>
    <row r="12" spans="1:15" x14ac:dyDescent="0.2">
      <c r="A12" t="s">
        <v>67</v>
      </c>
      <c r="B12" t="s">
        <v>112</v>
      </c>
      <c r="C12" t="s">
        <v>111</v>
      </c>
      <c r="D12" t="s">
        <v>110</v>
      </c>
      <c r="E12">
        <v>27165</v>
      </c>
      <c r="F12">
        <v>1643278.6</v>
      </c>
      <c r="G12">
        <v>80.94</v>
      </c>
      <c r="H12">
        <v>2198735.1</v>
      </c>
      <c r="I12" t="s">
        <v>283</v>
      </c>
      <c r="J12">
        <v>80.94</v>
      </c>
      <c r="K12">
        <v>2198735.1</v>
      </c>
      <c r="L12">
        <v>1643278.6</v>
      </c>
      <c r="M12" t="s">
        <v>283</v>
      </c>
      <c r="N12" s="46">
        <v>43708</v>
      </c>
      <c r="O12">
        <v>41</v>
      </c>
    </row>
    <row r="13" spans="1:15" x14ac:dyDescent="0.2">
      <c r="A13" t="s">
        <v>67</v>
      </c>
      <c r="B13" t="s">
        <v>293</v>
      </c>
      <c r="C13" t="s">
        <v>163</v>
      </c>
      <c r="D13" t="s">
        <v>351</v>
      </c>
      <c r="E13">
        <v>82823</v>
      </c>
      <c r="F13">
        <v>916345.16</v>
      </c>
      <c r="G13">
        <v>12.626075</v>
      </c>
      <c r="H13">
        <v>1045729.45</v>
      </c>
      <c r="I13" t="s">
        <v>283</v>
      </c>
      <c r="J13">
        <v>18.739999999999998</v>
      </c>
      <c r="K13">
        <v>1552103.02</v>
      </c>
      <c r="L13">
        <v>1283756.5</v>
      </c>
      <c r="M13" t="s">
        <v>286</v>
      </c>
      <c r="N13" s="46">
        <v>43708</v>
      </c>
      <c r="O13">
        <v>41</v>
      </c>
    </row>
    <row r="14" spans="1:15" x14ac:dyDescent="0.2">
      <c r="A14" t="s">
        <v>67</v>
      </c>
      <c r="B14" t="s">
        <v>158</v>
      </c>
      <c r="C14" t="s">
        <v>157</v>
      </c>
      <c r="D14" t="s">
        <v>352</v>
      </c>
      <c r="E14">
        <v>31384</v>
      </c>
      <c r="F14">
        <v>1268763.25</v>
      </c>
      <c r="G14">
        <v>39.547223000000002</v>
      </c>
      <c r="H14">
        <v>1241150.05</v>
      </c>
      <c r="I14" t="s">
        <v>283</v>
      </c>
      <c r="J14">
        <v>39.130000000000003</v>
      </c>
      <c r="K14">
        <v>1228055.92</v>
      </c>
      <c r="L14">
        <v>1268878.6000000001</v>
      </c>
      <c r="M14" t="s">
        <v>294</v>
      </c>
      <c r="N14" s="46">
        <v>43708</v>
      </c>
      <c r="O14">
        <v>41</v>
      </c>
    </row>
    <row r="15" spans="1:15" x14ac:dyDescent="0.2">
      <c r="A15" t="s">
        <v>67</v>
      </c>
      <c r="B15" t="s">
        <v>295</v>
      </c>
      <c r="C15" t="s">
        <v>103</v>
      </c>
      <c r="D15" t="s">
        <v>102</v>
      </c>
      <c r="E15">
        <v>7083</v>
      </c>
      <c r="F15">
        <v>734365.44</v>
      </c>
      <c r="G15">
        <v>168.17</v>
      </c>
      <c r="H15">
        <v>1191148.1100000001</v>
      </c>
      <c r="I15" t="s">
        <v>283</v>
      </c>
      <c r="J15">
        <v>168.17</v>
      </c>
      <c r="K15">
        <v>1191148.1100000001</v>
      </c>
      <c r="L15">
        <v>734365.44</v>
      </c>
      <c r="M15" t="s">
        <v>283</v>
      </c>
      <c r="N15" s="46">
        <v>43708</v>
      </c>
      <c r="O15">
        <v>43</v>
      </c>
    </row>
    <row r="16" spans="1:15" x14ac:dyDescent="0.2">
      <c r="A16" t="s">
        <v>67</v>
      </c>
      <c r="B16" t="s">
        <v>296</v>
      </c>
      <c r="C16" t="s">
        <v>175</v>
      </c>
      <c r="D16" t="s">
        <v>353</v>
      </c>
      <c r="E16">
        <v>42992</v>
      </c>
      <c r="F16">
        <v>811465.2</v>
      </c>
      <c r="G16">
        <v>20.33201</v>
      </c>
      <c r="H16">
        <v>874113.79</v>
      </c>
      <c r="I16" t="s">
        <v>283</v>
      </c>
      <c r="J16">
        <v>16.695</v>
      </c>
      <c r="K16">
        <v>717751.44</v>
      </c>
      <c r="L16">
        <v>626178.48</v>
      </c>
      <c r="M16" t="s">
        <v>297</v>
      </c>
      <c r="N16" s="46">
        <v>43708</v>
      </c>
      <c r="O16">
        <v>41</v>
      </c>
    </row>
    <row r="17" spans="1:15" x14ac:dyDescent="0.2">
      <c r="A17" t="s">
        <v>67</v>
      </c>
      <c r="B17" t="s">
        <v>298</v>
      </c>
      <c r="C17" t="s">
        <v>141</v>
      </c>
      <c r="D17" t="s">
        <v>354</v>
      </c>
      <c r="E17">
        <v>29538</v>
      </c>
      <c r="F17">
        <v>2462861.36</v>
      </c>
      <c r="G17">
        <v>93.518152000000001</v>
      </c>
      <c r="H17">
        <v>2762339.19</v>
      </c>
      <c r="I17" t="s">
        <v>283</v>
      </c>
      <c r="J17">
        <v>84.92</v>
      </c>
      <c r="K17">
        <v>2508366.96</v>
      </c>
      <c r="L17">
        <v>2168679.96</v>
      </c>
      <c r="M17" t="s">
        <v>299</v>
      </c>
      <c r="N17" s="46">
        <v>43708</v>
      </c>
      <c r="O17">
        <v>41</v>
      </c>
    </row>
    <row r="18" spans="1:15" x14ac:dyDescent="0.2">
      <c r="A18" t="s">
        <v>67</v>
      </c>
      <c r="B18" t="s">
        <v>300</v>
      </c>
      <c r="C18" t="s">
        <v>83</v>
      </c>
      <c r="D18" t="s">
        <v>82</v>
      </c>
      <c r="E18">
        <v>45580</v>
      </c>
      <c r="F18">
        <v>2201195.64</v>
      </c>
      <c r="G18">
        <v>53.62</v>
      </c>
      <c r="H18">
        <v>2443999.6</v>
      </c>
      <c r="I18" t="s">
        <v>283</v>
      </c>
      <c r="J18">
        <v>53.62</v>
      </c>
      <c r="K18">
        <v>2443999.6</v>
      </c>
      <c r="L18">
        <v>2201195.64</v>
      </c>
      <c r="M18" t="s">
        <v>283</v>
      </c>
      <c r="N18" s="46">
        <v>43708</v>
      </c>
      <c r="O18">
        <v>41</v>
      </c>
    </row>
    <row r="19" spans="1:15" x14ac:dyDescent="0.2">
      <c r="A19" t="s">
        <v>67</v>
      </c>
      <c r="B19" t="s">
        <v>301</v>
      </c>
      <c r="C19" t="s">
        <v>121</v>
      </c>
      <c r="D19" t="s">
        <v>120</v>
      </c>
      <c r="E19">
        <v>34090</v>
      </c>
      <c r="F19">
        <v>1148833</v>
      </c>
      <c r="G19">
        <v>40.74</v>
      </c>
      <c r="H19">
        <v>1388826.6</v>
      </c>
      <c r="I19" t="s">
        <v>283</v>
      </c>
      <c r="J19">
        <v>40.74</v>
      </c>
      <c r="K19">
        <v>1388826.6</v>
      </c>
      <c r="L19">
        <v>1148833</v>
      </c>
      <c r="M19" t="s">
        <v>283</v>
      </c>
      <c r="N19" s="46">
        <v>43708</v>
      </c>
      <c r="O19">
        <v>41</v>
      </c>
    </row>
    <row r="20" spans="1:15" x14ac:dyDescent="0.2">
      <c r="A20" t="s">
        <v>67</v>
      </c>
      <c r="B20" t="s">
        <v>302</v>
      </c>
      <c r="C20" t="s">
        <v>171</v>
      </c>
      <c r="D20" t="s">
        <v>355</v>
      </c>
      <c r="E20">
        <v>27563</v>
      </c>
      <c r="F20">
        <v>1611560.69</v>
      </c>
      <c r="G20">
        <v>84.689307999999997</v>
      </c>
      <c r="H20">
        <v>2334291.4</v>
      </c>
      <c r="I20" t="s">
        <v>283</v>
      </c>
      <c r="J20">
        <v>69.540000000000006</v>
      </c>
      <c r="K20">
        <v>1916731.02</v>
      </c>
      <c r="L20">
        <v>1237574.1599999999</v>
      </c>
      <c r="M20" t="s">
        <v>297</v>
      </c>
      <c r="N20" s="46">
        <v>43708</v>
      </c>
      <c r="O20">
        <v>41</v>
      </c>
    </row>
    <row r="21" spans="1:15" x14ac:dyDescent="0.2">
      <c r="A21" t="s">
        <v>67</v>
      </c>
      <c r="B21" t="s">
        <v>303</v>
      </c>
      <c r="C21" t="s">
        <v>168</v>
      </c>
      <c r="D21" t="s">
        <v>356</v>
      </c>
      <c r="E21">
        <v>54671</v>
      </c>
      <c r="F21">
        <v>1703443.29</v>
      </c>
      <c r="G21">
        <v>24.515326000000002</v>
      </c>
      <c r="H21">
        <v>1340277.3899999999</v>
      </c>
      <c r="I21" t="s">
        <v>283</v>
      </c>
      <c r="J21">
        <v>20.13</v>
      </c>
      <c r="K21">
        <v>1100527.23</v>
      </c>
      <c r="L21">
        <v>1315141.05</v>
      </c>
      <c r="M21" t="s">
        <v>297</v>
      </c>
      <c r="N21" s="46">
        <v>43708</v>
      </c>
      <c r="O21">
        <v>41</v>
      </c>
    </row>
    <row r="22" spans="1:15" x14ac:dyDescent="0.2">
      <c r="A22" t="s">
        <v>67</v>
      </c>
      <c r="B22" t="s">
        <v>304</v>
      </c>
      <c r="C22">
        <v>7333378</v>
      </c>
      <c r="D22">
        <v>733337901</v>
      </c>
      <c r="E22">
        <v>8487</v>
      </c>
      <c r="F22">
        <v>2325928.0299999998</v>
      </c>
      <c r="G22">
        <v>353.52973900000001</v>
      </c>
      <c r="H22">
        <v>3000406.89</v>
      </c>
      <c r="I22" t="s">
        <v>283</v>
      </c>
      <c r="J22">
        <v>349.8</v>
      </c>
      <c r="K22">
        <v>2968752.6</v>
      </c>
      <c r="L22">
        <v>2320345.7999999998</v>
      </c>
      <c r="M22" t="s">
        <v>294</v>
      </c>
      <c r="N22" s="46">
        <v>43708</v>
      </c>
      <c r="O22">
        <v>41</v>
      </c>
    </row>
    <row r="23" spans="1:15" x14ac:dyDescent="0.2">
      <c r="A23" t="s">
        <v>67</v>
      </c>
      <c r="B23" t="s">
        <v>155</v>
      </c>
      <c r="C23">
        <v>7124594</v>
      </c>
      <c r="D23">
        <v>712459908</v>
      </c>
      <c r="E23">
        <v>7989</v>
      </c>
      <c r="F23">
        <v>1234066.6599999999</v>
      </c>
      <c r="G23">
        <v>170.498762</v>
      </c>
      <c r="H23">
        <v>1362114.61</v>
      </c>
      <c r="I23" t="s">
        <v>283</v>
      </c>
      <c r="J23">
        <v>168.7</v>
      </c>
      <c r="K23">
        <v>1347744.3</v>
      </c>
      <c r="L23">
        <v>1231104.8999999999</v>
      </c>
      <c r="M23" t="s">
        <v>294</v>
      </c>
      <c r="N23" s="46">
        <v>43708</v>
      </c>
      <c r="O23">
        <v>41</v>
      </c>
    </row>
    <row r="24" spans="1:15" x14ac:dyDescent="0.2">
      <c r="A24" t="s">
        <v>67</v>
      </c>
      <c r="B24" t="s">
        <v>305</v>
      </c>
      <c r="C24">
        <v>6986041</v>
      </c>
      <c r="D24">
        <v>698604006</v>
      </c>
      <c r="E24">
        <v>24100</v>
      </c>
      <c r="F24">
        <v>646542.4</v>
      </c>
      <c r="G24">
        <v>33.633237999999999</v>
      </c>
      <c r="H24">
        <v>810561.03</v>
      </c>
      <c r="I24" t="s">
        <v>283</v>
      </c>
      <c r="J24">
        <v>3570</v>
      </c>
      <c r="K24">
        <v>86037000</v>
      </c>
      <c r="L24">
        <v>70757600</v>
      </c>
      <c r="M24" t="s">
        <v>306</v>
      </c>
      <c r="N24" s="46">
        <v>43708</v>
      </c>
      <c r="O24">
        <v>41</v>
      </c>
    </row>
    <row r="25" spans="1:15" x14ac:dyDescent="0.2">
      <c r="A25" t="s">
        <v>67</v>
      </c>
      <c r="B25" t="s">
        <v>307</v>
      </c>
      <c r="C25">
        <v>6659428</v>
      </c>
      <c r="D25">
        <v>665942009</v>
      </c>
      <c r="E25">
        <v>15800</v>
      </c>
      <c r="F25">
        <v>617187.5</v>
      </c>
      <c r="G25">
        <v>49.554853999999999</v>
      </c>
      <c r="H25">
        <v>782966.7</v>
      </c>
      <c r="I25" t="s">
        <v>283</v>
      </c>
      <c r="J25">
        <v>5260</v>
      </c>
      <c r="K25">
        <v>83108000</v>
      </c>
      <c r="L25">
        <v>67545000</v>
      </c>
      <c r="M25" t="s">
        <v>306</v>
      </c>
      <c r="N25" s="46">
        <v>43708</v>
      </c>
      <c r="O25">
        <v>41</v>
      </c>
    </row>
    <row r="26" spans="1:15" x14ac:dyDescent="0.2">
      <c r="A26" t="s">
        <v>67</v>
      </c>
      <c r="B26" t="s">
        <v>308</v>
      </c>
      <c r="C26">
        <v>6640682</v>
      </c>
      <c r="D26">
        <v>664068004</v>
      </c>
      <c r="E26">
        <v>18300</v>
      </c>
      <c r="F26">
        <v>2076809.21</v>
      </c>
      <c r="G26">
        <v>130.52899300000001</v>
      </c>
      <c r="H26">
        <v>2388680.58</v>
      </c>
      <c r="I26" t="s">
        <v>283</v>
      </c>
      <c r="J26">
        <v>13855</v>
      </c>
      <c r="K26">
        <v>253546500</v>
      </c>
      <c r="L26">
        <v>227286000</v>
      </c>
      <c r="M26" t="s">
        <v>306</v>
      </c>
      <c r="N26" s="46">
        <v>43708</v>
      </c>
      <c r="O26">
        <v>41</v>
      </c>
    </row>
    <row r="27" spans="1:15" x14ac:dyDescent="0.2">
      <c r="A27" t="s">
        <v>67</v>
      </c>
      <c r="B27" t="s">
        <v>309</v>
      </c>
      <c r="C27">
        <v>6555805</v>
      </c>
      <c r="D27">
        <v>655580009</v>
      </c>
      <c r="E27">
        <v>30900</v>
      </c>
      <c r="F27">
        <v>1136444.6299999999</v>
      </c>
      <c r="G27">
        <v>29.440859</v>
      </c>
      <c r="H27">
        <v>909722.55</v>
      </c>
      <c r="I27" t="s">
        <v>283</v>
      </c>
      <c r="J27">
        <v>3125</v>
      </c>
      <c r="K27">
        <v>96562500</v>
      </c>
      <c r="L27">
        <v>124372500</v>
      </c>
      <c r="M27" t="s">
        <v>306</v>
      </c>
      <c r="N27" s="46">
        <v>43708</v>
      </c>
      <c r="O27">
        <v>41</v>
      </c>
    </row>
    <row r="28" spans="1:15" x14ac:dyDescent="0.2">
      <c r="A28" t="s">
        <v>67</v>
      </c>
      <c r="B28" t="s">
        <v>153</v>
      </c>
      <c r="C28">
        <v>6356406</v>
      </c>
      <c r="D28">
        <v>635640006</v>
      </c>
      <c r="E28">
        <v>25300</v>
      </c>
      <c r="F28">
        <v>591234.92000000004</v>
      </c>
      <c r="G28">
        <v>26.812379</v>
      </c>
      <c r="H28">
        <v>678353.2</v>
      </c>
      <c r="I28" t="s">
        <v>283</v>
      </c>
      <c r="J28">
        <v>2846</v>
      </c>
      <c r="K28">
        <v>72003800</v>
      </c>
      <c r="L28">
        <v>64704750</v>
      </c>
      <c r="M28" t="s">
        <v>306</v>
      </c>
      <c r="N28" s="46">
        <v>43708</v>
      </c>
      <c r="O28">
        <v>41</v>
      </c>
    </row>
    <row r="29" spans="1:15" x14ac:dyDescent="0.2">
      <c r="A29" t="s">
        <v>67</v>
      </c>
      <c r="B29" t="s">
        <v>310</v>
      </c>
      <c r="C29">
        <v>6269861</v>
      </c>
      <c r="D29">
        <v>626986905</v>
      </c>
      <c r="E29">
        <v>66000</v>
      </c>
      <c r="F29">
        <v>998269.25</v>
      </c>
      <c r="G29">
        <v>15.648405</v>
      </c>
      <c r="H29">
        <v>1032794.76</v>
      </c>
      <c r="I29" t="s">
        <v>283</v>
      </c>
      <c r="J29">
        <v>1661</v>
      </c>
      <c r="K29">
        <v>109626000</v>
      </c>
      <c r="L29">
        <v>109729064</v>
      </c>
      <c r="M29" t="s">
        <v>306</v>
      </c>
      <c r="N29" s="46">
        <v>43708</v>
      </c>
      <c r="O29">
        <v>41</v>
      </c>
    </row>
    <row r="30" spans="1:15" x14ac:dyDescent="0.2">
      <c r="A30" t="s">
        <v>67</v>
      </c>
      <c r="B30" t="s">
        <v>311</v>
      </c>
      <c r="C30">
        <v>6229597</v>
      </c>
      <c r="D30">
        <v>622959906</v>
      </c>
      <c r="E30">
        <v>294491</v>
      </c>
      <c r="F30">
        <v>2540522.2200000002</v>
      </c>
      <c r="G30">
        <v>9.4304959999999998</v>
      </c>
      <c r="H30">
        <v>2777196.2</v>
      </c>
      <c r="I30" t="s">
        <v>283</v>
      </c>
      <c r="J30">
        <v>1001</v>
      </c>
      <c r="K30">
        <v>294785491</v>
      </c>
      <c r="L30">
        <v>280071868</v>
      </c>
      <c r="M30" t="s">
        <v>306</v>
      </c>
      <c r="N30" s="46">
        <v>43708</v>
      </c>
      <c r="O30">
        <v>41</v>
      </c>
    </row>
    <row r="31" spans="1:15" x14ac:dyDescent="0.2">
      <c r="A31" t="s">
        <v>67</v>
      </c>
      <c r="B31" t="s">
        <v>312</v>
      </c>
      <c r="C31">
        <v>6054603</v>
      </c>
      <c r="D31">
        <v>605460005</v>
      </c>
      <c r="E31">
        <v>118200</v>
      </c>
      <c r="F31">
        <v>1242050.44</v>
      </c>
      <c r="G31">
        <v>9.0555369999999993</v>
      </c>
      <c r="H31">
        <v>1070364.5</v>
      </c>
      <c r="I31" t="s">
        <v>283</v>
      </c>
      <c r="J31">
        <v>961.2</v>
      </c>
      <c r="K31">
        <v>113613840</v>
      </c>
      <c r="L31">
        <v>135930000</v>
      </c>
      <c r="M31" t="s">
        <v>306</v>
      </c>
      <c r="N31" s="46">
        <v>43708</v>
      </c>
      <c r="O31">
        <v>41</v>
      </c>
    </row>
    <row r="32" spans="1:15" x14ac:dyDescent="0.2">
      <c r="A32" t="s">
        <v>67</v>
      </c>
      <c r="B32" t="s">
        <v>313</v>
      </c>
      <c r="C32">
        <v>6021500</v>
      </c>
      <c r="D32">
        <v>602150005</v>
      </c>
      <c r="E32">
        <v>44000</v>
      </c>
      <c r="F32">
        <v>892554.7</v>
      </c>
      <c r="G32">
        <v>17.476094</v>
      </c>
      <c r="H32">
        <v>768948.14</v>
      </c>
      <c r="I32" t="s">
        <v>283</v>
      </c>
      <c r="J32">
        <v>1855</v>
      </c>
      <c r="K32">
        <v>81620000</v>
      </c>
      <c r="L32">
        <v>97454685</v>
      </c>
      <c r="M32" t="s">
        <v>306</v>
      </c>
      <c r="N32" s="46">
        <v>43708</v>
      </c>
      <c r="O32">
        <v>41</v>
      </c>
    </row>
    <row r="33" spans="1:15" x14ac:dyDescent="0.2">
      <c r="A33" t="s">
        <v>67</v>
      </c>
      <c r="B33" t="s">
        <v>314</v>
      </c>
      <c r="C33">
        <v>5999330</v>
      </c>
      <c r="D33">
        <v>599933900</v>
      </c>
      <c r="E33">
        <v>9594</v>
      </c>
      <c r="F33">
        <v>1624430.3</v>
      </c>
      <c r="G33">
        <v>218.70825600000001</v>
      </c>
      <c r="H33">
        <v>2098287.0099999998</v>
      </c>
      <c r="I33" t="s">
        <v>283</v>
      </c>
      <c r="J33">
        <v>198.6</v>
      </c>
      <c r="K33">
        <v>1905368.4</v>
      </c>
      <c r="L33">
        <v>1433374.7</v>
      </c>
      <c r="M33" t="s">
        <v>299</v>
      </c>
      <c r="N33" s="46">
        <v>43708</v>
      </c>
      <c r="O33">
        <v>41</v>
      </c>
    </row>
    <row r="34" spans="1:15" x14ac:dyDescent="0.2">
      <c r="A34" t="s">
        <v>67</v>
      </c>
      <c r="B34" t="s">
        <v>139</v>
      </c>
      <c r="C34">
        <v>5889505</v>
      </c>
      <c r="D34">
        <v>588950907</v>
      </c>
      <c r="E34">
        <v>105988</v>
      </c>
      <c r="F34">
        <v>2187638.79</v>
      </c>
      <c r="G34">
        <v>17.342485</v>
      </c>
      <c r="H34">
        <v>1838095.34</v>
      </c>
      <c r="I34" t="s">
        <v>283</v>
      </c>
      <c r="J34">
        <v>15.747999999999999</v>
      </c>
      <c r="K34">
        <v>1669099.02</v>
      </c>
      <c r="L34">
        <v>1926331.9</v>
      </c>
      <c r="M34" t="s">
        <v>299</v>
      </c>
      <c r="N34" s="46">
        <v>43708</v>
      </c>
      <c r="O34">
        <v>41</v>
      </c>
    </row>
    <row r="35" spans="1:15" x14ac:dyDescent="0.2">
      <c r="A35" t="s">
        <v>67</v>
      </c>
      <c r="B35" t="s">
        <v>315</v>
      </c>
      <c r="C35">
        <v>5330047</v>
      </c>
      <c r="D35">
        <v>533004909</v>
      </c>
      <c r="E35">
        <v>15763</v>
      </c>
      <c r="F35">
        <v>1972717.83</v>
      </c>
      <c r="G35">
        <v>141.125191</v>
      </c>
      <c r="H35">
        <v>2224556.39</v>
      </c>
      <c r="I35" t="s">
        <v>283</v>
      </c>
      <c r="J35">
        <v>128.15</v>
      </c>
      <c r="K35">
        <v>2020028.45</v>
      </c>
      <c r="L35">
        <v>1737082.6</v>
      </c>
      <c r="M35" t="s">
        <v>299</v>
      </c>
      <c r="N35" s="46">
        <v>43708</v>
      </c>
      <c r="O35">
        <v>41</v>
      </c>
    </row>
    <row r="36" spans="1:15" x14ac:dyDescent="0.2">
      <c r="A36" t="s">
        <v>67</v>
      </c>
      <c r="B36" t="s">
        <v>140</v>
      </c>
      <c r="C36">
        <v>4741844</v>
      </c>
      <c r="D36">
        <v>474184900</v>
      </c>
      <c r="E36">
        <v>13484</v>
      </c>
      <c r="F36">
        <v>1384917.16</v>
      </c>
      <c r="G36">
        <v>107.107578</v>
      </c>
      <c r="H36">
        <v>1444238.58</v>
      </c>
      <c r="I36" t="s">
        <v>283</v>
      </c>
      <c r="J36">
        <v>97.26</v>
      </c>
      <c r="K36">
        <v>1311453.8400000001</v>
      </c>
      <c r="L36">
        <v>1219492.96</v>
      </c>
      <c r="M36" t="s">
        <v>299</v>
      </c>
      <c r="N36" s="46">
        <v>43708</v>
      </c>
      <c r="O36">
        <v>41</v>
      </c>
    </row>
    <row r="37" spans="1:15" x14ac:dyDescent="0.2">
      <c r="A37" t="s">
        <v>67</v>
      </c>
      <c r="B37" t="s">
        <v>316</v>
      </c>
      <c r="C37">
        <v>4031879</v>
      </c>
      <c r="D37">
        <v>403187909</v>
      </c>
      <c r="E37">
        <v>58820</v>
      </c>
      <c r="F37">
        <v>1208058.69</v>
      </c>
      <c r="G37">
        <v>23.952188</v>
      </c>
      <c r="H37">
        <v>1408867.71</v>
      </c>
      <c r="I37" t="s">
        <v>283</v>
      </c>
      <c r="J37">
        <v>21.75</v>
      </c>
      <c r="K37">
        <v>1279335</v>
      </c>
      <c r="L37">
        <v>1063759.7</v>
      </c>
      <c r="M37" t="s">
        <v>299</v>
      </c>
      <c r="N37" s="46">
        <v>43708</v>
      </c>
      <c r="O37">
        <v>41</v>
      </c>
    </row>
    <row r="38" spans="1:15" x14ac:dyDescent="0.2">
      <c r="A38" t="s">
        <v>67</v>
      </c>
      <c r="B38" t="s">
        <v>317</v>
      </c>
      <c r="C38">
        <v>2821481</v>
      </c>
      <c r="D38">
        <v>835699307</v>
      </c>
      <c r="E38">
        <v>53325</v>
      </c>
      <c r="F38">
        <v>2584662.75</v>
      </c>
      <c r="G38">
        <v>56.91</v>
      </c>
      <c r="H38">
        <v>3034725.75</v>
      </c>
      <c r="I38" t="s">
        <v>283</v>
      </c>
      <c r="J38">
        <v>56.91</v>
      </c>
      <c r="K38">
        <v>3034725.75</v>
      </c>
      <c r="L38">
        <v>2584662.75</v>
      </c>
      <c r="M38" t="s">
        <v>283</v>
      </c>
      <c r="N38" s="46">
        <v>43708</v>
      </c>
      <c r="O38">
        <v>43</v>
      </c>
    </row>
    <row r="39" spans="1:15" x14ac:dyDescent="0.2">
      <c r="A39" t="s">
        <v>67</v>
      </c>
      <c r="B39" t="s">
        <v>318</v>
      </c>
      <c r="C39">
        <v>2793193</v>
      </c>
      <c r="D39">
        <v>292505955</v>
      </c>
      <c r="E39">
        <v>56292</v>
      </c>
      <c r="F39">
        <v>390824.51</v>
      </c>
      <c r="G39">
        <v>4.4400959999999996</v>
      </c>
      <c r="H39">
        <v>249941.9</v>
      </c>
      <c r="I39" t="s">
        <v>283</v>
      </c>
      <c r="J39">
        <v>5.9</v>
      </c>
      <c r="K39">
        <v>332122.8</v>
      </c>
      <c r="L39">
        <v>515927.44</v>
      </c>
      <c r="M39" t="s">
        <v>319</v>
      </c>
      <c r="N39" s="46">
        <v>43708</v>
      </c>
      <c r="O39">
        <v>41</v>
      </c>
    </row>
    <row r="40" spans="1:15" x14ac:dyDescent="0.2">
      <c r="A40" t="s">
        <v>67</v>
      </c>
      <c r="B40" t="s">
        <v>318</v>
      </c>
      <c r="C40">
        <v>2793182</v>
      </c>
      <c r="D40">
        <v>292505104</v>
      </c>
      <c r="E40">
        <v>132379</v>
      </c>
      <c r="F40">
        <v>893558.25</v>
      </c>
      <c r="G40">
        <v>4.4400000000000004</v>
      </c>
      <c r="H40">
        <v>587762.76</v>
      </c>
      <c r="I40" t="s">
        <v>283</v>
      </c>
      <c r="J40">
        <v>4.4400000000000004</v>
      </c>
      <c r="K40">
        <v>587762.76</v>
      </c>
      <c r="L40">
        <v>893558.25</v>
      </c>
      <c r="M40" t="s">
        <v>283</v>
      </c>
      <c r="N40" s="46">
        <v>43708</v>
      </c>
      <c r="O40">
        <v>41</v>
      </c>
    </row>
    <row r="41" spans="1:15" x14ac:dyDescent="0.2">
      <c r="A41" t="s">
        <v>67</v>
      </c>
      <c r="B41" t="s">
        <v>320</v>
      </c>
      <c r="C41">
        <v>2775135</v>
      </c>
      <c r="D41">
        <v>803054204</v>
      </c>
      <c r="E41">
        <v>11024</v>
      </c>
      <c r="F41">
        <v>1139109.92</v>
      </c>
      <c r="G41">
        <v>119.15</v>
      </c>
      <c r="H41">
        <v>1313509.6000000001</v>
      </c>
      <c r="I41" t="s">
        <v>283</v>
      </c>
      <c r="J41">
        <v>119.15</v>
      </c>
      <c r="K41">
        <v>1313509.6000000001</v>
      </c>
      <c r="L41">
        <v>1139109.92</v>
      </c>
      <c r="M41" t="s">
        <v>283</v>
      </c>
      <c r="N41" s="46">
        <v>43708</v>
      </c>
      <c r="O41">
        <v>43</v>
      </c>
    </row>
    <row r="42" spans="1:15" x14ac:dyDescent="0.2">
      <c r="A42" t="s">
        <v>67</v>
      </c>
      <c r="B42" t="s">
        <v>321</v>
      </c>
      <c r="C42">
        <v>2655657</v>
      </c>
      <c r="D42">
        <v>683715106</v>
      </c>
      <c r="E42">
        <v>41898</v>
      </c>
      <c r="F42">
        <v>1457212.44</v>
      </c>
      <c r="G42">
        <v>39.090000000000003</v>
      </c>
      <c r="H42">
        <v>1637792.82</v>
      </c>
      <c r="I42" t="s">
        <v>283</v>
      </c>
      <c r="J42">
        <v>39.090000000000003</v>
      </c>
      <c r="K42">
        <v>1637792.82</v>
      </c>
      <c r="L42">
        <v>1457212.44</v>
      </c>
      <c r="M42" t="s">
        <v>283</v>
      </c>
      <c r="N42" s="46">
        <v>43708</v>
      </c>
      <c r="O42">
        <v>41</v>
      </c>
    </row>
    <row r="43" spans="1:15" x14ac:dyDescent="0.2">
      <c r="A43" t="s">
        <v>67</v>
      </c>
      <c r="B43" t="s">
        <v>322</v>
      </c>
      <c r="C43">
        <v>2615565</v>
      </c>
      <c r="D43" t="s">
        <v>130</v>
      </c>
      <c r="E43">
        <v>62948</v>
      </c>
      <c r="F43">
        <v>2397028.89</v>
      </c>
      <c r="G43">
        <v>47.96</v>
      </c>
      <c r="H43">
        <v>3018986.08</v>
      </c>
      <c r="I43" t="s">
        <v>283</v>
      </c>
      <c r="J43">
        <v>47.96</v>
      </c>
      <c r="K43">
        <v>3018986.08</v>
      </c>
      <c r="L43">
        <v>2397028.89</v>
      </c>
      <c r="M43" t="s">
        <v>283</v>
      </c>
      <c r="N43" s="46">
        <v>43708</v>
      </c>
      <c r="O43">
        <v>43</v>
      </c>
    </row>
    <row r="44" spans="1:15" x14ac:dyDescent="0.2">
      <c r="A44" t="s">
        <v>67</v>
      </c>
      <c r="B44" t="s">
        <v>323</v>
      </c>
      <c r="C44">
        <v>2544346</v>
      </c>
      <c r="D44">
        <v>539439109</v>
      </c>
      <c r="E44">
        <v>309000</v>
      </c>
      <c r="F44">
        <v>998249.96</v>
      </c>
      <c r="G44">
        <v>2.39</v>
      </c>
      <c r="H44">
        <v>738510</v>
      </c>
      <c r="I44" t="s">
        <v>283</v>
      </c>
      <c r="J44">
        <v>2.39</v>
      </c>
      <c r="K44">
        <v>738510</v>
      </c>
      <c r="L44">
        <v>998249.96</v>
      </c>
      <c r="M44" t="s">
        <v>283</v>
      </c>
      <c r="N44" s="46">
        <v>43708</v>
      </c>
      <c r="O44">
        <v>43</v>
      </c>
    </row>
    <row r="45" spans="1:15" x14ac:dyDescent="0.2">
      <c r="A45" t="s">
        <v>67</v>
      </c>
      <c r="B45" t="s">
        <v>324</v>
      </c>
      <c r="C45">
        <v>2430025</v>
      </c>
      <c r="D45">
        <v>861012102</v>
      </c>
      <c r="E45">
        <v>113114</v>
      </c>
      <c r="F45">
        <v>1635216.25</v>
      </c>
      <c r="G45">
        <v>17.7</v>
      </c>
      <c r="H45">
        <v>2002117.8</v>
      </c>
      <c r="I45" t="s">
        <v>283</v>
      </c>
      <c r="J45">
        <v>17.7</v>
      </c>
      <c r="K45">
        <v>2002117.8</v>
      </c>
      <c r="L45">
        <v>1635216.25</v>
      </c>
      <c r="M45" t="s">
        <v>283</v>
      </c>
      <c r="N45" s="46">
        <v>43708</v>
      </c>
      <c r="O45">
        <v>43</v>
      </c>
    </row>
    <row r="46" spans="1:15" x14ac:dyDescent="0.2">
      <c r="A46" t="s">
        <v>67</v>
      </c>
      <c r="B46" t="s">
        <v>325</v>
      </c>
      <c r="C46">
        <v>2402444</v>
      </c>
      <c r="D46">
        <v>686330101</v>
      </c>
      <c r="E46">
        <v>21516</v>
      </c>
      <c r="F46">
        <v>1632593.41</v>
      </c>
      <c r="G46">
        <v>73.86</v>
      </c>
      <c r="H46">
        <v>1589171.76</v>
      </c>
      <c r="I46" t="s">
        <v>283</v>
      </c>
      <c r="J46">
        <v>73.86</v>
      </c>
      <c r="K46">
        <v>1589171.76</v>
      </c>
      <c r="L46">
        <v>1632593.41</v>
      </c>
      <c r="M46" t="s">
        <v>283</v>
      </c>
      <c r="N46" s="46">
        <v>43708</v>
      </c>
      <c r="O46">
        <v>43</v>
      </c>
    </row>
    <row r="47" spans="1:15" x14ac:dyDescent="0.2">
      <c r="A47" t="s">
        <v>67</v>
      </c>
      <c r="B47" t="s">
        <v>326</v>
      </c>
      <c r="C47">
        <v>2311614</v>
      </c>
      <c r="D47" t="s">
        <v>96</v>
      </c>
      <c r="E47">
        <v>17686</v>
      </c>
      <c r="F47">
        <v>2171310.2200000002</v>
      </c>
      <c r="G47">
        <v>155.02000000000001</v>
      </c>
      <c r="H47">
        <v>2741683.72</v>
      </c>
      <c r="I47" t="s">
        <v>283</v>
      </c>
      <c r="J47">
        <v>155.02000000000001</v>
      </c>
      <c r="K47">
        <v>2741683.72</v>
      </c>
      <c r="L47">
        <v>2171310.2200000002</v>
      </c>
      <c r="M47" t="s">
        <v>283</v>
      </c>
      <c r="N47" s="46">
        <v>43708</v>
      </c>
      <c r="O47">
        <v>41</v>
      </c>
    </row>
    <row r="48" spans="1:15" x14ac:dyDescent="0.2">
      <c r="A48" t="s">
        <v>67</v>
      </c>
      <c r="B48" t="s">
        <v>321</v>
      </c>
      <c r="C48">
        <v>2260824</v>
      </c>
      <c r="D48">
        <v>683715957</v>
      </c>
      <c r="E48">
        <v>10175</v>
      </c>
      <c r="F48">
        <v>355826.45</v>
      </c>
      <c r="G48">
        <v>39.200783000000001</v>
      </c>
      <c r="H48">
        <v>398867.96</v>
      </c>
      <c r="I48" t="s">
        <v>283</v>
      </c>
      <c r="J48">
        <v>52.09</v>
      </c>
      <c r="K48">
        <v>530015.75</v>
      </c>
      <c r="L48">
        <v>469726.49</v>
      </c>
      <c r="M48" t="s">
        <v>319</v>
      </c>
      <c r="N48" s="46">
        <v>43708</v>
      </c>
      <c r="O48">
        <v>41</v>
      </c>
    </row>
    <row r="49" spans="1:15" x14ac:dyDescent="0.2">
      <c r="A49" t="s">
        <v>67</v>
      </c>
      <c r="B49" t="s">
        <v>93</v>
      </c>
      <c r="C49">
        <v>2181334</v>
      </c>
      <c r="D49" t="s">
        <v>92</v>
      </c>
      <c r="E49">
        <v>17792</v>
      </c>
      <c r="F49">
        <v>1897694.72</v>
      </c>
      <c r="G49">
        <v>107.7</v>
      </c>
      <c r="H49">
        <v>1916198.4</v>
      </c>
      <c r="I49" t="s">
        <v>283</v>
      </c>
      <c r="J49">
        <v>107.7</v>
      </c>
      <c r="K49">
        <v>1916198.4</v>
      </c>
      <c r="L49">
        <v>1897694.72</v>
      </c>
      <c r="M49" t="s">
        <v>283</v>
      </c>
      <c r="N49" s="46">
        <v>43708</v>
      </c>
      <c r="O49">
        <v>41</v>
      </c>
    </row>
    <row r="50" spans="1:15" x14ac:dyDescent="0.2">
      <c r="A50" t="s">
        <v>67</v>
      </c>
      <c r="B50" t="s">
        <v>327</v>
      </c>
      <c r="C50">
        <v>2125097</v>
      </c>
      <c r="D50">
        <v>124765108</v>
      </c>
      <c r="E50">
        <v>82104</v>
      </c>
      <c r="F50">
        <v>1660963.92</v>
      </c>
      <c r="G50">
        <v>26.17</v>
      </c>
      <c r="H50">
        <v>2148661.6800000002</v>
      </c>
      <c r="I50" t="s">
        <v>283</v>
      </c>
      <c r="J50">
        <v>26.17</v>
      </c>
      <c r="K50">
        <v>2148661.6800000002</v>
      </c>
      <c r="L50">
        <v>1660963.92</v>
      </c>
      <c r="M50" t="s">
        <v>283</v>
      </c>
      <c r="N50" s="46">
        <v>43708</v>
      </c>
      <c r="O50">
        <v>41</v>
      </c>
    </row>
    <row r="51" spans="1:15" x14ac:dyDescent="0.2">
      <c r="A51" t="s">
        <v>67</v>
      </c>
      <c r="B51" t="s">
        <v>328</v>
      </c>
      <c r="C51">
        <v>2124533</v>
      </c>
      <c r="D51">
        <v>878742204</v>
      </c>
      <c r="E51">
        <v>35702</v>
      </c>
      <c r="F51">
        <v>797582.68</v>
      </c>
      <c r="G51">
        <v>17.03</v>
      </c>
      <c r="H51">
        <v>608005.06000000006</v>
      </c>
      <c r="I51" t="s">
        <v>283</v>
      </c>
      <c r="J51">
        <v>17.03</v>
      </c>
      <c r="K51">
        <v>608005.06000000006</v>
      </c>
      <c r="L51">
        <v>797582.68</v>
      </c>
      <c r="M51" t="s">
        <v>283</v>
      </c>
      <c r="N51" s="46">
        <v>43708</v>
      </c>
      <c r="O51">
        <v>41</v>
      </c>
    </row>
    <row r="52" spans="1:15" x14ac:dyDescent="0.2">
      <c r="A52" t="s">
        <v>67</v>
      </c>
      <c r="B52" t="s">
        <v>329</v>
      </c>
      <c r="C52">
        <v>2031730</v>
      </c>
      <c r="D52">
        <v>294821608</v>
      </c>
      <c r="E52">
        <v>215693</v>
      </c>
      <c r="F52">
        <v>1807507.34</v>
      </c>
      <c r="G52">
        <v>7.84</v>
      </c>
      <c r="H52">
        <v>1691033.12</v>
      </c>
      <c r="I52" t="s">
        <v>283</v>
      </c>
      <c r="J52">
        <v>7.84</v>
      </c>
      <c r="K52">
        <v>1691033.12</v>
      </c>
      <c r="L52">
        <v>1807507.34</v>
      </c>
      <c r="M52" t="s">
        <v>283</v>
      </c>
      <c r="N52" s="46">
        <v>43708</v>
      </c>
      <c r="O52">
        <v>43</v>
      </c>
    </row>
    <row r="53" spans="1:15" x14ac:dyDescent="0.2">
      <c r="A53" t="s">
        <v>67</v>
      </c>
      <c r="B53" t="s">
        <v>330</v>
      </c>
      <c r="C53" s="61" t="s">
        <v>173</v>
      </c>
      <c r="D53">
        <v>67760009</v>
      </c>
      <c r="E53">
        <v>127466</v>
      </c>
      <c r="F53">
        <v>1517584.49</v>
      </c>
      <c r="G53">
        <v>10.125207</v>
      </c>
      <c r="H53">
        <v>1290619.6499999999</v>
      </c>
      <c r="I53" t="s">
        <v>283</v>
      </c>
      <c r="J53">
        <v>8.3140000000000001</v>
      </c>
      <c r="K53">
        <v>1059752.32</v>
      </c>
      <c r="L53">
        <v>1171183.6499999999</v>
      </c>
      <c r="M53" t="s">
        <v>297</v>
      </c>
      <c r="N53" s="46">
        <v>43708</v>
      </c>
      <c r="O53">
        <v>41</v>
      </c>
    </row>
    <row r="54" spans="1:15" x14ac:dyDescent="0.2">
      <c r="A54" t="s">
        <v>67</v>
      </c>
      <c r="B54" t="s">
        <v>331</v>
      </c>
      <c r="D54" t="s">
        <v>297</v>
      </c>
      <c r="E54">
        <v>15.41</v>
      </c>
      <c r="F54">
        <v>18.87</v>
      </c>
      <c r="G54">
        <v>1.2178500000000001</v>
      </c>
      <c r="H54">
        <v>18.77</v>
      </c>
      <c r="I54" t="s">
        <v>283</v>
      </c>
      <c r="J54">
        <v>1</v>
      </c>
      <c r="K54">
        <v>15.41</v>
      </c>
      <c r="L54">
        <v>15.41</v>
      </c>
      <c r="M54" t="s">
        <v>297</v>
      </c>
      <c r="N54" s="46">
        <v>43708</v>
      </c>
      <c r="O54" t="s">
        <v>357</v>
      </c>
    </row>
    <row r="55" spans="1:15" x14ac:dyDescent="0.2">
      <c r="A55" t="s">
        <v>67</v>
      </c>
      <c r="B55" t="s">
        <v>332</v>
      </c>
      <c r="D55" t="s">
        <v>319</v>
      </c>
      <c r="E55">
        <v>346.06</v>
      </c>
      <c r="F55">
        <v>265.04000000000002</v>
      </c>
      <c r="G55">
        <v>0.75255899999999998</v>
      </c>
      <c r="H55">
        <v>260.43</v>
      </c>
      <c r="I55" t="s">
        <v>283</v>
      </c>
      <c r="J55">
        <v>1</v>
      </c>
      <c r="K55">
        <v>346.06</v>
      </c>
      <c r="L55">
        <v>346.06</v>
      </c>
      <c r="M55" t="s">
        <v>319</v>
      </c>
      <c r="N55" s="46">
        <v>43708</v>
      </c>
      <c r="O55" t="s">
        <v>357</v>
      </c>
    </row>
    <row r="56" spans="1:15" x14ac:dyDescent="0.2">
      <c r="A56" t="s">
        <v>67</v>
      </c>
      <c r="B56" t="s">
        <v>333</v>
      </c>
      <c r="D56" t="s">
        <v>286</v>
      </c>
      <c r="E56">
        <v>10.96</v>
      </c>
      <c r="F56">
        <v>7.67</v>
      </c>
      <c r="G56">
        <v>0.67374999999999996</v>
      </c>
      <c r="H56">
        <v>7.38</v>
      </c>
      <c r="I56" t="s">
        <v>283</v>
      </c>
      <c r="J56">
        <v>1</v>
      </c>
      <c r="K56">
        <v>10.96</v>
      </c>
      <c r="L56">
        <v>10.96</v>
      </c>
      <c r="M56" t="s">
        <v>286</v>
      </c>
      <c r="N56" s="46">
        <v>43708</v>
      </c>
      <c r="O56" t="s">
        <v>357</v>
      </c>
    </row>
    <row r="57" spans="1:15" x14ac:dyDescent="0.2">
      <c r="A57" t="s">
        <v>67</v>
      </c>
      <c r="B57" t="s">
        <v>334</v>
      </c>
      <c r="D57" t="s">
        <v>358</v>
      </c>
      <c r="E57">
        <v>2074538.44</v>
      </c>
      <c r="F57">
        <v>2074538.44</v>
      </c>
      <c r="G57">
        <v>100</v>
      </c>
      <c r="H57">
        <v>2074538.44</v>
      </c>
      <c r="I57" t="s">
        <v>283</v>
      </c>
      <c r="J57">
        <v>100</v>
      </c>
      <c r="K57">
        <v>2074538.44</v>
      </c>
      <c r="L57">
        <v>2074538.44</v>
      </c>
      <c r="M57" t="s">
        <v>283</v>
      </c>
      <c r="N57" s="46">
        <v>43708</v>
      </c>
      <c r="O57" t="s">
        <v>359</v>
      </c>
    </row>
    <row r="58" spans="1:15" x14ac:dyDescent="0.2">
      <c r="A58" t="s">
        <v>67</v>
      </c>
      <c r="B58" t="s">
        <v>335</v>
      </c>
      <c r="D58" t="s">
        <v>283</v>
      </c>
      <c r="E58">
        <v>-245.67</v>
      </c>
      <c r="F58">
        <v>-245.67</v>
      </c>
      <c r="G58">
        <v>1</v>
      </c>
      <c r="H58">
        <v>-245.67</v>
      </c>
      <c r="I58" t="s">
        <v>283</v>
      </c>
      <c r="J58">
        <v>1</v>
      </c>
      <c r="K58">
        <v>-245.67</v>
      </c>
      <c r="L58">
        <v>-245.67</v>
      </c>
      <c r="M58" t="s">
        <v>283</v>
      </c>
      <c r="N58" s="46">
        <v>43708</v>
      </c>
      <c r="O58" t="s">
        <v>357</v>
      </c>
    </row>
    <row r="59" spans="1:15" x14ac:dyDescent="0.2">
      <c r="N59" s="46"/>
    </row>
    <row r="60" spans="1:15" x14ac:dyDescent="0.2">
      <c r="N60" s="46"/>
    </row>
    <row r="61" spans="1:15" x14ac:dyDescent="0.2">
      <c r="N61" s="46"/>
    </row>
    <row r="62" spans="1:15" x14ac:dyDescent="0.2">
      <c r="N62" s="46"/>
    </row>
    <row r="63" spans="1:15" x14ac:dyDescent="0.2">
      <c r="N63" s="46"/>
    </row>
    <row r="64" spans="1:15" x14ac:dyDescent="0.2">
      <c r="N64" s="46"/>
    </row>
    <row r="65" spans="1:8" x14ac:dyDescent="0.2">
      <c r="A65" s="34"/>
      <c r="B65" s="34"/>
      <c r="C65" s="35"/>
      <c r="F65" s="36"/>
      <c r="G65" s="36"/>
      <c r="H65" s="34"/>
    </row>
    <row r="66" spans="1:8" x14ac:dyDescent="0.2">
      <c r="A66" s="34"/>
      <c r="B66" s="34"/>
      <c r="C66" s="35"/>
      <c r="F66" s="36"/>
      <c r="G66" s="36"/>
      <c r="H66" s="34"/>
    </row>
  </sheetData>
  <conditionalFormatting sqref="D54:D58">
    <cfRule type="duplicateValues" dxfId="0" priority="2"/>
  </conditionalFormatting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25"/>
  <sheetViews>
    <sheetView zoomScaleNormal="100" workbookViewId="0">
      <selection activeCell="B14" sqref="B14"/>
    </sheetView>
  </sheetViews>
  <sheetFormatPr defaultRowHeight="12.75" x14ac:dyDescent="0.2"/>
  <cols>
    <col min="1" max="1" width="58.7109375" customWidth="1"/>
    <col min="2" max="2" width="16.28515625" customWidth="1"/>
    <col min="3" max="3" width="24.85546875" customWidth="1"/>
    <col min="4" max="4" width="25.7109375" customWidth="1"/>
    <col min="5" max="5" width="14.28515625" customWidth="1"/>
    <col min="6" max="6" width="24.7109375" customWidth="1"/>
    <col min="7" max="7" width="18.42578125" customWidth="1"/>
    <col min="8" max="8" width="19.5703125" customWidth="1"/>
    <col min="9" max="9" width="27.7109375" customWidth="1"/>
    <col min="10" max="10" width="30.140625" customWidth="1"/>
    <col min="11" max="11" width="20.7109375" customWidth="1"/>
    <col min="13" max="13" width="24.140625" customWidth="1"/>
    <col min="14" max="14" width="22.7109375" customWidth="1"/>
    <col min="15" max="15" width="16.140625" customWidth="1"/>
    <col min="16" max="16" width="14" customWidth="1"/>
  </cols>
  <sheetData>
    <row r="1" spans="1:16" x14ac:dyDescent="0.2">
      <c r="A1" t="s">
        <v>360</v>
      </c>
      <c r="B1" t="s">
        <v>337</v>
      </c>
      <c r="C1" t="s">
        <v>361</v>
      </c>
      <c r="D1" t="s">
        <v>338</v>
      </c>
      <c r="E1" t="s">
        <v>362</v>
      </c>
      <c r="F1" t="s">
        <v>363</v>
      </c>
      <c r="G1" t="s">
        <v>0</v>
      </c>
      <c r="H1" t="s">
        <v>364</v>
      </c>
      <c r="I1" t="s">
        <v>339</v>
      </c>
      <c r="J1" t="s">
        <v>365</v>
      </c>
      <c r="K1" t="s">
        <v>366</v>
      </c>
      <c r="L1" t="s">
        <v>367</v>
      </c>
      <c r="M1" t="s">
        <v>368</v>
      </c>
      <c r="N1" t="s">
        <v>369</v>
      </c>
      <c r="O1" t="s">
        <v>370</v>
      </c>
      <c r="P1" t="s">
        <v>371</v>
      </c>
    </row>
    <row r="2" spans="1:16" x14ac:dyDescent="0.2">
      <c r="A2" t="s">
        <v>372</v>
      </c>
      <c r="B2" t="s">
        <v>108</v>
      </c>
      <c r="C2">
        <v>11691.5</v>
      </c>
      <c r="D2" t="s">
        <v>107</v>
      </c>
      <c r="E2">
        <v>0.39900000000000002</v>
      </c>
      <c r="F2" s="46">
        <v>43741</v>
      </c>
      <c r="G2" t="s">
        <v>67</v>
      </c>
      <c r="H2" t="s">
        <v>373</v>
      </c>
      <c r="I2">
        <v>29302</v>
      </c>
      <c r="J2">
        <v>11691.5</v>
      </c>
      <c r="K2">
        <v>11691.5</v>
      </c>
      <c r="L2">
        <v>0</v>
      </c>
      <c r="M2">
        <v>0</v>
      </c>
      <c r="N2" t="s">
        <v>283</v>
      </c>
      <c r="O2">
        <v>0</v>
      </c>
      <c r="P2" t="s">
        <v>374</v>
      </c>
    </row>
    <row r="3" spans="1:16" x14ac:dyDescent="0.2">
      <c r="A3" t="s">
        <v>375</v>
      </c>
      <c r="B3" t="s">
        <v>105</v>
      </c>
      <c r="C3">
        <v>0</v>
      </c>
      <c r="D3">
        <v>398438408</v>
      </c>
      <c r="E3">
        <v>0.17563799999999999</v>
      </c>
      <c r="F3" s="46">
        <v>43634</v>
      </c>
      <c r="G3" t="s">
        <v>67</v>
      </c>
      <c r="H3" t="s">
        <v>373</v>
      </c>
      <c r="I3">
        <v>63170</v>
      </c>
      <c r="J3">
        <v>0</v>
      </c>
      <c r="K3">
        <v>0</v>
      </c>
      <c r="L3">
        <v>0</v>
      </c>
      <c r="M3">
        <v>0</v>
      </c>
      <c r="N3" t="s">
        <v>283</v>
      </c>
      <c r="O3">
        <v>75</v>
      </c>
      <c r="P3" t="s">
        <v>374</v>
      </c>
    </row>
    <row r="4" spans="1:16" x14ac:dyDescent="0.2">
      <c r="A4" t="s">
        <v>376</v>
      </c>
      <c r="B4" t="s">
        <v>141</v>
      </c>
      <c r="C4">
        <v>0</v>
      </c>
      <c r="D4" t="s">
        <v>354</v>
      </c>
      <c r="E4">
        <v>0.9</v>
      </c>
      <c r="F4" s="46">
        <v>43612</v>
      </c>
      <c r="G4" t="s">
        <v>67</v>
      </c>
      <c r="H4" t="s">
        <v>373</v>
      </c>
      <c r="I4">
        <v>29538</v>
      </c>
      <c r="J4">
        <v>0</v>
      </c>
      <c r="K4">
        <v>0</v>
      </c>
      <c r="L4">
        <v>0</v>
      </c>
      <c r="M4">
        <v>0</v>
      </c>
      <c r="N4" t="s">
        <v>299</v>
      </c>
      <c r="O4">
        <v>97</v>
      </c>
      <c r="P4" t="s">
        <v>374</v>
      </c>
    </row>
    <row r="5" spans="1:16" x14ac:dyDescent="0.2">
      <c r="A5" t="s">
        <v>377</v>
      </c>
      <c r="B5" t="s">
        <v>171</v>
      </c>
      <c r="C5">
        <v>6787.81</v>
      </c>
      <c r="D5" t="s">
        <v>355</v>
      </c>
      <c r="E5">
        <v>0.20100000000000001</v>
      </c>
      <c r="F5" s="46">
        <v>43725</v>
      </c>
      <c r="G5" t="s">
        <v>67</v>
      </c>
      <c r="H5" t="s">
        <v>373</v>
      </c>
      <c r="I5">
        <v>27563</v>
      </c>
      <c r="J5">
        <v>6787.81</v>
      </c>
      <c r="K5">
        <v>6787.81</v>
      </c>
      <c r="L5">
        <v>0</v>
      </c>
      <c r="M5">
        <v>0</v>
      </c>
      <c r="N5" t="s">
        <v>297</v>
      </c>
      <c r="O5">
        <v>0</v>
      </c>
      <c r="P5" t="s">
        <v>374</v>
      </c>
    </row>
    <row r="6" spans="1:16" x14ac:dyDescent="0.2">
      <c r="A6" t="s">
        <v>378</v>
      </c>
      <c r="B6">
        <v>7124594</v>
      </c>
      <c r="C6">
        <v>0</v>
      </c>
      <c r="D6">
        <v>712459908</v>
      </c>
      <c r="E6">
        <v>6</v>
      </c>
      <c r="F6" s="46">
        <v>43591</v>
      </c>
      <c r="G6" t="s">
        <v>67</v>
      </c>
      <c r="H6" t="s">
        <v>373</v>
      </c>
      <c r="I6">
        <v>7989</v>
      </c>
      <c r="J6">
        <v>0</v>
      </c>
      <c r="K6">
        <v>0</v>
      </c>
      <c r="L6">
        <v>0</v>
      </c>
      <c r="M6">
        <v>0</v>
      </c>
      <c r="N6" t="s">
        <v>294</v>
      </c>
      <c r="O6">
        <v>118</v>
      </c>
      <c r="P6" t="s">
        <v>374</v>
      </c>
    </row>
    <row r="7" spans="1:16" x14ac:dyDescent="0.2">
      <c r="A7" t="s">
        <v>379</v>
      </c>
      <c r="B7">
        <v>2544346</v>
      </c>
      <c r="C7">
        <v>16953.59</v>
      </c>
      <c r="D7">
        <v>539439109</v>
      </c>
      <c r="E7">
        <v>5.4865999999999998E-2</v>
      </c>
      <c r="F7" s="46">
        <v>43731</v>
      </c>
      <c r="G7" t="s">
        <v>67</v>
      </c>
      <c r="H7" t="s">
        <v>373</v>
      </c>
      <c r="I7">
        <v>309000</v>
      </c>
      <c r="J7">
        <v>16953.59</v>
      </c>
      <c r="K7">
        <v>16953.59</v>
      </c>
      <c r="L7">
        <v>0</v>
      </c>
      <c r="M7">
        <v>0</v>
      </c>
      <c r="N7" t="s">
        <v>283</v>
      </c>
      <c r="O7">
        <v>0</v>
      </c>
      <c r="P7" t="s">
        <v>374</v>
      </c>
    </row>
    <row r="8" spans="1:16" x14ac:dyDescent="0.2">
      <c r="A8" t="s">
        <v>380</v>
      </c>
      <c r="B8">
        <v>2775135</v>
      </c>
      <c r="C8">
        <v>0</v>
      </c>
      <c r="D8">
        <v>803054204</v>
      </c>
      <c r="E8">
        <v>1.6742699999999999</v>
      </c>
      <c r="F8" s="46">
        <v>43613</v>
      </c>
      <c r="G8" t="s">
        <v>67</v>
      </c>
      <c r="H8" t="s">
        <v>373</v>
      </c>
      <c r="I8">
        <v>11024</v>
      </c>
      <c r="J8">
        <v>0</v>
      </c>
      <c r="K8">
        <v>0</v>
      </c>
      <c r="L8">
        <v>0</v>
      </c>
      <c r="M8">
        <v>0</v>
      </c>
      <c r="N8" t="s">
        <v>283</v>
      </c>
      <c r="O8">
        <v>96</v>
      </c>
      <c r="P8" t="s">
        <v>374</v>
      </c>
    </row>
    <row r="9" spans="1:16" x14ac:dyDescent="0.2">
      <c r="A9" t="s">
        <v>381</v>
      </c>
      <c r="B9">
        <v>2430025</v>
      </c>
      <c r="C9">
        <v>0</v>
      </c>
      <c r="D9">
        <v>861012102</v>
      </c>
      <c r="E9">
        <v>0.06</v>
      </c>
      <c r="F9" s="46">
        <v>43641</v>
      </c>
      <c r="G9" t="s">
        <v>67</v>
      </c>
      <c r="H9" t="s">
        <v>373</v>
      </c>
      <c r="I9">
        <v>113114</v>
      </c>
      <c r="J9">
        <v>0</v>
      </c>
      <c r="K9">
        <v>0</v>
      </c>
      <c r="L9">
        <v>0</v>
      </c>
      <c r="M9">
        <v>0</v>
      </c>
      <c r="N9" t="s">
        <v>283</v>
      </c>
      <c r="O9">
        <v>68</v>
      </c>
      <c r="P9" t="s">
        <v>374</v>
      </c>
    </row>
    <row r="10" spans="1:16" x14ac:dyDescent="0.2">
      <c r="A10" t="s">
        <v>381</v>
      </c>
      <c r="B10">
        <v>2430025</v>
      </c>
      <c r="C10">
        <v>0</v>
      </c>
      <c r="D10">
        <v>861012102</v>
      </c>
      <c r="E10">
        <v>0.06</v>
      </c>
      <c r="F10" s="46">
        <v>43550</v>
      </c>
      <c r="G10" t="s">
        <v>67</v>
      </c>
      <c r="H10" t="s">
        <v>373</v>
      </c>
      <c r="I10">
        <v>113114</v>
      </c>
      <c r="J10">
        <v>0</v>
      </c>
      <c r="K10">
        <v>0</v>
      </c>
      <c r="L10">
        <v>0</v>
      </c>
      <c r="M10">
        <v>0</v>
      </c>
      <c r="N10" t="s">
        <v>283</v>
      </c>
      <c r="O10">
        <v>159</v>
      </c>
      <c r="P10" t="s">
        <v>374</v>
      </c>
    </row>
    <row r="11" spans="1:16" x14ac:dyDescent="0.2">
      <c r="A11" t="s">
        <v>382</v>
      </c>
      <c r="B11">
        <v>5889505</v>
      </c>
      <c r="C11">
        <v>0</v>
      </c>
      <c r="D11">
        <v>588950907</v>
      </c>
      <c r="E11">
        <v>0.27</v>
      </c>
      <c r="F11" s="46">
        <v>43522</v>
      </c>
      <c r="G11" t="s">
        <v>67</v>
      </c>
      <c r="H11" t="s">
        <v>373</v>
      </c>
      <c r="I11">
        <v>105988</v>
      </c>
      <c r="J11">
        <v>0</v>
      </c>
      <c r="K11">
        <v>0</v>
      </c>
      <c r="L11">
        <v>0</v>
      </c>
      <c r="M11">
        <v>0</v>
      </c>
      <c r="N11" t="s">
        <v>299</v>
      </c>
      <c r="O11">
        <v>187</v>
      </c>
      <c r="P11" t="s">
        <v>374</v>
      </c>
    </row>
    <row r="12" spans="1:16" x14ac:dyDescent="0.2">
      <c r="A12" t="s">
        <v>383</v>
      </c>
      <c r="B12">
        <v>4741844</v>
      </c>
      <c r="C12">
        <v>0</v>
      </c>
      <c r="D12">
        <v>474184900</v>
      </c>
      <c r="E12">
        <v>1.25</v>
      </c>
      <c r="F12" s="46">
        <v>43587</v>
      </c>
      <c r="G12" t="s">
        <v>67</v>
      </c>
      <c r="H12" t="s">
        <v>373</v>
      </c>
      <c r="I12">
        <v>13484</v>
      </c>
      <c r="J12">
        <v>0</v>
      </c>
      <c r="K12">
        <v>0</v>
      </c>
      <c r="L12">
        <v>0</v>
      </c>
      <c r="M12">
        <v>0</v>
      </c>
      <c r="N12" t="s">
        <v>299</v>
      </c>
      <c r="O12">
        <v>122</v>
      </c>
      <c r="P12" t="s">
        <v>374</v>
      </c>
    </row>
    <row r="13" spans="1:16" x14ac:dyDescent="0.2">
      <c r="A13" t="s">
        <v>384</v>
      </c>
      <c r="B13" s="66" t="s">
        <v>173</v>
      </c>
      <c r="C13">
        <v>9263.6</v>
      </c>
      <c r="D13">
        <v>67760009</v>
      </c>
      <c r="E13">
        <v>0.06</v>
      </c>
      <c r="F13" s="46">
        <v>43721</v>
      </c>
      <c r="G13" t="s">
        <v>67</v>
      </c>
      <c r="H13" t="s">
        <v>373</v>
      </c>
      <c r="I13">
        <v>127466</v>
      </c>
      <c r="J13">
        <v>9263.6</v>
      </c>
      <c r="K13">
        <v>9263.6</v>
      </c>
      <c r="L13">
        <v>0</v>
      </c>
      <c r="M13">
        <v>0</v>
      </c>
      <c r="N13" t="s">
        <v>297</v>
      </c>
      <c r="O13">
        <v>0</v>
      </c>
      <c r="P13" t="s">
        <v>374</v>
      </c>
    </row>
    <row r="14" spans="1:16" x14ac:dyDescent="0.2">
      <c r="A14" t="s">
        <v>385</v>
      </c>
      <c r="B14">
        <v>2655657</v>
      </c>
      <c r="C14">
        <v>7315.39</v>
      </c>
      <c r="D14">
        <v>683715106</v>
      </c>
      <c r="E14">
        <v>0.17460000000000001</v>
      </c>
      <c r="F14" s="46">
        <v>43728</v>
      </c>
      <c r="G14" t="s">
        <v>67</v>
      </c>
      <c r="H14" t="s">
        <v>373</v>
      </c>
      <c r="I14">
        <v>41898</v>
      </c>
      <c r="J14">
        <v>7315.39</v>
      </c>
      <c r="K14">
        <v>7315.39</v>
      </c>
      <c r="L14">
        <v>0</v>
      </c>
      <c r="M14">
        <v>0</v>
      </c>
      <c r="N14" t="s">
        <v>283</v>
      </c>
      <c r="O14">
        <v>0</v>
      </c>
      <c r="P14" t="s">
        <v>374</v>
      </c>
    </row>
    <row r="15" spans="1:16" x14ac:dyDescent="0.2">
      <c r="A15" t="s">
        <v>386</v>
      </c>
      <c r="B15">
        <v>6986041</v>
      </c>
      <c r="C15">
        <v>5886.61</v>
      </c>
      <c r="D15">
        <v>698604006</v>
      </c>
      <c r="E15">
        <v>26</v>
      </c>
      <c r="F15" s="46">
        <v>43796</v>
      </c>
      <c r="G15" t="s">
        <v>67</v>
      </c>
      <c r="H15" t="s">
        <v>373</v>
      </c>
      <c r="I15">
        <v>24100</v>
      </c>
      <c r="J15">
        <v>5886.61</v>
      </c>
      <c r="K15">
        <v>5886.61</v>
      </c>
      <c r="L15">
        <v>0</v>
      </c>
      <c r="M15">
        <v>0</v>
      </c>
      <c r="N15" t="s">
        <v>306</v>
      </c>
      <c r="O15">
        <v>0</v>
      </c>
      <c r="P15" t="s">
        <v>374</v>
      </c>
    </row>
    <row r="16" spans="1:16" x14ac:dyDescent="0.2">
      <c r="A16" t="s">
        <v>387</v>
      </c>
      <c r="B16">
        <v>6269861</v>
      </c>
      <c r="C16">
        <v>4598.66</v>
      </c>
      <c r="D16">
        <v>626986905</v>
      </c>
      <c r="E16">
        <v>30</v>
      </c>
      <c r="F16" s="46">
        <v>43734</v>
      </c>
      <c r="G16" t="s">
        <v>67</v>
      </c>
      <c r="H16" t="s">
        <v>373</v>
      </c>
      <c r="I16">
        <v>16500</v>
      </c>
      <c r="J16">
        <v>4598.66</v>
      </c>
      <c r="K16">
        <v>4598.66</v>
      </c>
      <c r="L16">
        <v>0</v>
      </c>
      <c r="M16">
        <v>0</v>
      </c>
      <c r="N16" t="s">
        <v>306</v>
      </c>
      <c r="O16">
        <v>0</v>
      </c>
      <c r="P16" t="s">
        <v>374</v>
      </c>
    </row>
    <row r="17" spans="1:16" x14ac:dyDescent="0.2">
      <c r="A17" t="s">
        <v>385</v>
      </c>
      <c r="B17">
        <v>2260824</v>
      </c>
      <c r="C17">
        <v>1776.56</v>
      </c>
      <c r="D17">
        <v>683715957</v>
      </c>
      <c r="E17">
        <v>0.17460000000000001</v>
      </c>
      <c r="F17" s="46">
        <v>43728</v>
      </c>
      <c r="G17" t="s">
        <v>67</v>
      </c>
      <c r="H17" t="s">
        <v>373</v>
      </c>
      <c r="I17">
        <v>10175</v>
      </c>
      <c r="J17">
        <v>1776.56</v>
      </c>
      <c r="K17">
        <v>1776.56</v>
      </c>
      <c r="L17">
        <v>0</v>
      </c>
      <c r="M17">
        <v>0</v>
      </c>
      <c r="N17" t="s">
        <v>283</v>
      </c>
      <c r="O17">
        <v>0</v>
      </c>
      <c r="P17" t="s">
        <v>374</v>
      </c>
    </row>
    <row r="18" spans="1:16" x14ac:dyDescent="0.2">
      <c r="A18" t="s">
        <v>388</v>
      </c>
      <c r="B18" t="s">
        <v>358</v>
      </c>
      <c r="C18">
        <v>4055.18</v>
      </c>
      <c r="D18" t="s">
        <v>358</v>
      </c>
      <c r="E18">
        <v>2.2503060000000001</v>
      </c>
      <c r="F18" s="46">
        <v>43709</v>
      </c>
      <c r="G18" t="s">
        <v>67</v>
      </c>
      <c r="H18" t="s">
        <v>389</v>
      </c>
      <c r="I18">
        <v>2074538.44</v>
      </c>
      <c r="J18">
        <v>4055.18</v>
      </c>
      <c r="K18">
        <v>4055.18</v>
      </c>
      <c r="L18">
        <v>0</v>
      </c>
      <c r="M18">
        <v>0</v>
      </c>
      <c r="N18" t="s">
        <v>283</v>
      </c>
      <c r="O18">
        <v>0</v>
      </c>
      <c r="P18" t="s">
        <v>374</v>
      </c>
    </row>
    <row r="20" spans="1:16" x14ac:dyDescent="0.2">
      <c r="F20" s="46"/>
    </row>
    <row r="21" spans="1:16" x14ac:dyDescent="0.2">
      <c r="F21" s="46"/>
    </row>
    <row r="22" spans="1:16" x14ac:dyDescent="0.2">
      <c r="F22" s="46"/>
    </row>
    <row r="23" spans="1:16" x14ac:dyDescent="0.2">
      <c r="A23" s="39"/>
      <c r="B23" s="39"/>
      <c r="C23" s="43"/>
      <c r="D23" s="40"/>
      <c r="E23" s="41"/>
      <c r="F23" s="39"/>
      <c r="G23" s="39"/>
      <c r="H23" s="42"/>
      <c r="I23" s="43"/>
      <c r="J23" s="43"/>
      <c r="K23" s="43"/>
      <c r="M23" s="42"/>
      <c r="N23" s="39"/>
      <c r="O23" s="44"/>
      <c r="P23" s="39"/>
    </row>
    <row r="24" spans="1:16" x14ac:dyDescent="0.2">
      <c r="A24" s="39"/>
      <c r="B24" s="39"/>
      <c r="C24" s="43"/>
      <c r="D24" s="40"/>
      <c r="E24" s="41"/>
      <c r="F24" s="39"/>
      <c r="G24" s="39"/>
      <c r="H24" s="42"/>
      <c r="I24" s="43"/>
      <c r="J24" s="43"/>
      <c r="K24" s="43"/>
      <c r="M24" s="42"/>
      <c r="N24" s="39"/>
      <c r="O24" s="44"/>
      <c r="P24" s="39"/>
    </row>
    <row r="25" spans="1:16" x14ac:dyDescent="0.2">
      <c r="A25" s="39"/>
      <c r="B25" s="39"/>
      <c r="C25" s="43"/>
      <c r="D25" s="40"/>
      <c r="E25" s="41"/>
      <c r="F25" s="39"/>
      <c r="G25" s="39"/>
      <c r="H25" s="42"/>
      <c r="I25" s="43"/>
      <c r="J25" s="43"/>
      <c r="K25" s="43"/>
      <c r="M25" s="42"/>
      <c r="N25" s="39"/>
      <c r="O25" s="44"/>
      <c r="P25" s="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K43" sqref="K43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11"/>
  <sheetViews>
    <sheetView topLeftCell="A85" workbookViewId="0">
      <selection activeCell="C41" sqref="C41"/>
    </sheetView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9" max="9" width="13.85546875" bestFit="1" customWidth="1"/>
    <col min="12" max="12" width="32.42578125" bestFit="1" customWidth="1"/>
  </cols>
  <sheetData>
    <row r="1" spans="1:12" x14ac:dyDescent="0.2">
      <c r="A1" s="27" t="s">
        <v>50</v>
      </c>
      <c r="B1" s="37" t="s">
        <v>60</v>
      </c>
      <c r="C1" s="38" t="s">
        <v>61</v>
      </c>
      <c r="D1" s="38" t="s">
        <v>62</v>
      </c>
      <c r="E1" s="38" t="s">
        <v>63</v>
      </c>
      <c r="F1" s="38" t="s">
        <v>64</v>
      </c>
      <c r="G1" s="38" t="s">
        <v>65</v>
      </c>
    </row>
    <row r="2" spans="1:12" ht="15" x14ac:dyDescent="0.25">
      <c r="A2" s="26"/>
      <c r="B2" s="39" t="s">
        <v>182</v>
      </c>
      <c r="C2" s="42"/>
      <c r="D2" s="42"/>
      <c r="E2" s="42"/>
      <c r="F2" s="42"/>
      <c r="G2" s="42"/>
    </row>
    <row r="3" spans="1:12" x14ac:dyDescent="0.2">
      <c r="A3" s="16" t="s">
        <v>22</v>
      </c>
      <c r="B3" s="45" t="s">
        <v>183</v>
      </c>
      <c r="C3" s="42">
        <v>77078424.269999996</v>
      </c>
      <c r="D3" s="42">
        <v>0</v>
      </c>
      <c r="E3" s="42">
        <v>0</v>
      </c>
      <c r="F3" s="42">
        <v>0</v>
      </c>
      <c r="G3" s="42">
        <v>77078424.269999996</v>
      </c>
      <c r="H3" s="16"/>
    </row>
    <row r="4" spans="1:12" x14ac:dyDescent="0.2">
      <c r="A4" s="16" t="s">
        <v>22</v>
      </c>
      <c r="B4" s="45" t="s">
        <v>184</v>
      </c>
      <c r="C4" s="42">
        <v>2074538.44</v>
      </c>
      <c r="D4" s="42">
        <v>0</v>
      </c>
      <c r="E4" s="42">
        <v>0</v>
      </c>
      <c r="F4" s="42">
        <v>0</v>
      </c>
      <c r="G4" s="42">
        <v>2074538.44</v>
      </c>
      <c r="H4" s="16"/>
    </row>
    <row r="5" spans="1:12" x14ac:dyDescent="0.2">
      <c r="A5" s="16" t="s">
        <v>22</v>
      </c>
      <c r="B5" s="45" t="s">
        <v>185</v>
      </c>
      <c r="C5" s="42">
        <v>45.91</v>
      </c>
      <c r="D5" s="42">
        <v>0</v>
      </c>
      <c r="E5" s="42">
        <v>0</v>
      </c>
      <c r="F5" s="42">
        <v>0</v>
      </c>
      <c r="G5" s="42">
        <v>45.91</v>
      </c>
      <c r="H5" s="16"/>
    </row>
    <row r="6" spans="1:12" x14ac:dyDescent="0.2">
      <c r="A6" s="16" t="s">
        <v>22</v>
      </c>
      <c r="B6" s="45" t="s">
        <v>186</v>
      </c>
      <c r="C6" s="42">
        <v>2074584.35</v>
      </c>
      <c r="D6" s="42">
        <v>0</v>
      </c>
      <c r="E6" s="42">
        <v>0</v>
      </c>
      <c r="F6" s="42">
        <v>0</v>
      </c>
      <c r="G6" s="42">
        <v>2074584.35</v>
      </c>
      <c r="H6" s="16"/>
    </row>
    <row r="7" spans="1:12" x14ac:dyDescent="0.2">
      <c r="A7" s="16" t="s">
        <v>22</v>
      </c>
      <c r="B7" s="45" t="s">
        <v>187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16"/>
    </row>
    <row r="8" spans="1:12" x14ac:dyDescent="0.2">
      <c r="A8" s="16" t="s">
        <v>35</v>
      </c>
      <c r="B8" s="45" t="s">
        <v>188</v>
      </c>
      <c r="C8" s="42">
        <v>0</v>
      </c>
      <c r="D8" s="42">
        <v>0</v>
      </c>
      <c r="E8" s="42">
        <v>0</v>
      </c>
      <c r="F8" s="42">
        <v>0</v>
      </c>
      <c r="G8" s="42">
        <v>0</v>
      </c>
      <c r="H8" s="2"/>
      <c r="I8" s="64"/>
      <c r="L8" s="16"/>
    </row>
    <row r="9" spans="1:12" x14ac:dyDescent="0.2">
      <c r="A9" s="2" t="s">
        <v>52</v>
      </c>
      <c r="B9" s="45" t="s">
        <v>189</v>
      </c>
      <c r="C9" s="42">
        <v>64273.72</v>
      </c>
      <c r="D9" s="42">
        <v>0</v>
      </c>
      <c r="E9" s="42">
        <v>0</v>
      </c>
      <c r="F9" s="42">
        <v>0</v>
      </c>
      <c r="G9" s="42">
        <v>64273.72</v>
      </c>
      <c r="H9" s="16"/>
      <c r="L9" s="2"/>
    </row>
    <row r="10" spans="1:12" x14ac:dyDescent="0.2">
      <c r="A10" s="29"/>
      <c r="B10" s="45" t="s">
        <v>190</v>
      </c>
      <c r="C10" s="42">
        <v>3799.38</v>
      </c>
      <c r="D10" s="42">
        <v>255.8</v>
      </c>
      <c r="E10" s="42">
        <v>0</v>
      </c>
      <c r="F10" s="42">
        <v>255.8</v>
      </c>
      <c r="G10" s="42">
        <v>4055.18</v>
      </c>
      <c r="L10" s="16"/>
    </row>
    <row r="11" spans="1:12" x14ac:dyDescent="0.2">
      <c r="A11" s="2" t="s">
        <v>24</v>
      </c>
      <c r="B11" s="45" t="s">
        <v>191</v>
      </c>
      <c r="C11" s="42">
        <v>0</v>
      </c>
      <c r="D11" s="42">
        <v>0</v>
      </c>
      <c r="E11" s="42">
        <v>0</v>
      </c>
      <c r="F11" s="42">
        <v>0</v>
      </c>
      <c r="G11" s="42">
        <v>0</v>
      </c>
      <c r="H11" s="2"/>
      <c r="L11" s="2"/>
    </row>
    <row r="12" spans="1:12" x14ac:dyDescent="0.2">
      <c r="A12" s="2" t="s">
        <v>24</v>
      </c>
      <c r="B12" s="45" t="s">
        <v>192</v>
      </c>
      <c r="C12" s="42">
        <v>44999.55</v>
      </c>
      <c r="D12" s="42">
        <v>0</v>
      </c>
      <c r="E12" s="42">
        <v>0</v>
      </c>
      <c r="F12" s="42">
        <v>0</v>
      </c>
      <c r="G12" s="42">
        <v>44999.55</v>
      </c>
      <c r="H12" s="2"/>
      <c r="L12" s="2"/>
    </row>
    <row r="13" spans="1:12" x14ac:dyDescent="0.2">
      <c r="A13" s="2" t="s">
        <v>24</v>
      </c>
      <c r="B13" s="45" t="s">
        <v>193</v>
      </c>
      <c r="C13" s="42">
        <v>0</v>
      </c>
      <c r="D13" s="42">
        <v>0</v>
      </c>
      <c r="E13" s="42">
        <v>0</v>
      </c>
      <c r="F13" s="42">
        <v>0</v>
      </c>
      <c r="G13" s="42">
        <v>0</v>
      </c>
      <c r="H13" s="2"/>
      <c r="L13" s="2"/>
    </row>
    <row r="14" spans="1:12" x14ac:dyDescent="0.2">
      <c r="A14" s="16" t="s">
        <v>35</v>
      </c>
      <c r="B14" s="45" t="s">
        <v>194</v>
      </c>
      <c r="C14" s="42">
        <v>0</v>
      </c>
      <c r="D14" s="42">
        <v>0</v>
      </c>
      <c r="E14" s="42">
        <v>0</v>
      </c>
      <c r="F14" s="42">
        <v>0</v>
      </c>
      <c r="G14" s="42">
        <v>0</v>
      </c>
      <c r="H14" s="16"/>
      <c r="L14" s="2"/>
    </row>
    <row r="15" spans="1:12" x14ac:dyDescent="0.2">
      <c r="A15" s="2" t="s">
        <v>24</v>
      </c>
      <c r="B15" s="45" t="s">
        <v>195</v>
      </c>
      <c r="C15" s="42">
        <v>0</v>
      </c>
      <c r="D15" s="42">
        <v>0</v>
      </c>
      <c r="E15" s="42">
        <v>0</v>
      </c>
      <c r="F15" s="42">
        <v>0</v>
      </c>
      <c r="G15" s="42">
        <v>0</v>
      </c>
      <c r="H15" s="2"/>
    </row>
    <row r="16" spans="1:12" x14ac:dyDescent="0.2">
      <c r="A16" s="16" t="s">
        <v>22</v>
      </c>
      <c r="B16" s="45" t="s">
        <v>196</v>
      </c>
      <c r="C16" s="42">
        <v>79266081.269999996</v>
      </c>
      <c r="D16" s="42">
        <v>255.8</v>
      </c>
      <c r="E16" s="42">
        <v>0</v>
      </c>
      <c r="F16" s="42">
        <v>255.8</v>
      </c>
      <c r="G16" s="42">
        <v>79266337.069999993</v>
      </c>
      <c r="H16" s="16"/>
    </row>
    <row r="17" spans="1:8" x14ac:dyDescent="0.2">
      <c r="A17" s="2" t="s">
        <v>33</v>
      </c>
      <c r="B17" s="39" t="s">
        <v>197</v>
      </c>
      <c r="C17" s="42"/>
      <c r="D17" s="42"/>
      <c r="E17" s="42"/>
      <c r="F17" s="42"/>
      <c r="G17" s="42"/>
      <c r="H17" s="2"/>
    </row>
    <row r="18" spans="1:8" x14ac:dyDescent="0.2">
      <c r="A18" s="29"/>
      <c r="B18" s="45" t="s">
        <v>198</v>
      </c>
      <c r="C18" s="42">
        <v>0</v>
      </c>
      <c r="D18" s="42">
        <v>0</v>
      </c>
      <c r="E18" s="42">
        <v>0</v>
      </c>
      <c r="F18" s="42">
        <v>0</v>
      </c>
      <c r="G18" s="42">
        <v>0</v>
      </c>
    </row>
    <row r="19" spans="1:8" x14ac:dyDescent="0.2">
      <c r="A19" s="29"/>
      <c r="B19" s="45" t="s">
        <v>199</v>
      </c>
      <c r="C19" s="42">
        <v>0</v>
      </c>
      <c r="D19" s="42">
        <v>0</v>
      </c>
      <c r="E19" s="42">
        <v>0</v>
      </c>
      <c r="F19" s="42">
        <v>0</v>
      </c>
      <c r="G19" s="42">
        <v>0</v>
      </c>
    </row>
    <row r="20" spans="1:8" x14ac:dyDescent="0.2">
      <c r="A20" s="2" t="s">
        <v>28</v>
      </c>
      <c r="B20" s="45" t="s">
        <v>200</v>
      </c>
      <c r="C20" s="42">
        <v>0</v>
      </c>
      <c r="D20" s="42">
        <v>0</v>
      </c>
      <c r="E20" s="42">
        <v>0</v>
      </c>
      <c r="F20" s="42">
        <v>0</v>
      </c>
      <c r="G20" s="42">
        <v>0</v>
      </c>
      <c r="H20" s="2"/>
    </row>
    <row r="21" spans="1:8" x14ac:dyDescent="0.2">
      <c r="A21" s="2" t="s">
        <v>52</v>
      </c>
      <c r="B21" s="45" t="s">
        <v>201</v>
      </c>
      <c r="C21" s="42">
        <v>0</v>
      </c>
      <c r="D21" s="42">
        <v>0</v>
      </c>
      <c r="E21" s="42">
        <v>0</v>
      </c>
      <c r="F21" s="42">
        <v>0</v>
      </c>
      <c r="G21" s="42">
        <v>0</v>
      </c>
      <c r="H21" s="16"/>
    </row>
    <row r="22" spans="1:8" x14ac:dyDescent="0.2">
      <c r="A22" s="29"/>
      <c r="B22" s="45" t="s">
        <v>202</v>
      </c>
      <c r="C22" s="42">
        <v>0</v>
      </c>
      <c r="D22" s="42">
        <v>0</v>
      </c>
      <c r="E22" s="42">
        <v>0</v>
      </c>
      <c r="F22" s="42">
        <v>0</v>
      </c>
      <c r="G22" s="42">
        <v>0</v>
      </c>
    </row>
    <row r="23" spans="1:8" x14ac:dyDescent="0.2">
      <c r="A23" s="2" t="s">
        <v>24</v>
      </c>
      <c r="B23" s="45" t="s">
        <v>203</v>
      </c>
      <c r="C23" s="42">
        <v>0</v>
      </c>
      <c r="D23" s="42">
        <v>0</v>
      </c>
      <c r="E23" s="42">
        <v>0</v>
      </c>
      <c r="F23" s="42">
        <v>0</v>
      </c>
      <c r="G23" s="42">
        <v>0</v>
      </c>
      <c r="H23" s="2"/>
    </row>
    <row r="24" spans="1:8" x14ac:dyDescent="0.2">
      <c r="A24" s="16" t="s">
        <v>22</v>
      </c>
      <c r="B24" s="45" t="s">
        <v>204</v>
      </c>
      <c r="C24" s="42">
        <v>0</v>
      </c>
      <c r="D24" s="42">
        <v>0</v>
      </c>
      <c r="E24" s="42">
        <v>0</v>
      </c>
      <c r="F24" s="42">
        <v>0</v>
      </c>
      <c r="G24" s="42">
        <v>0</v>
      </c>
      <c r="H24" s="16"/>
    </row>
    <row r="25" spans="1:8" x14ac:dyDescent="0.2">
      <c r="A25" s="16" t="s">
        <v>22</v>
      </c>
      <c r="B25" s="45" t="s">
        <v>205</v>
      </c>
      <c r="C25" s="42">
        <v>0</v>
      </c>
      <c r="D25" s="42">
        <v>0</v>
      </c>
      <c r="E25" s="42">
        <v>0</v>
      </c>
      <c r="F25" s="42">
        <v>0</v>
      </c>
      <c r="G25" s="42">
        <v>0</v>
      </c>
      <c r="H25" s="16"/>
    </row>
    <row r="26" spans="1:8" x14ac:dyDescent="0.2">
      <c r="A26" s="2" t="s">
        <v>27</v>
      </c>
      <c r="B26" s="45" t="s">
        <v>206</v>
      </c>
      <c r="C26" s="42">
        <v>0</v>
      </c>
      <c r="D26" s="42">
        <v>0</v>
      </c>
      <c r="E26" s="42">
        <v>0</v>
      </c>
      <c r="F26" s="42">
        <v>0</v>
      </c>
      <c r="G26" s="42">
        <v>0</v>
      </c>
      <c r="H26" s="2"/>
    </row>
    <row r="27" spans="1:8" x14ac:dyDescent="0.2">
      <c r="A27" s="2" t="s">
        <v>24</v>
      </c>
      <c r="B27" s="45" t="s">
        <v>207</v>
      </c>
      <c r="C27" s="42">
        <v>0</v>
      </c>
      <c r="D27" s="42">
        <v>0</v>
      </c>
      <c r="E27" s="42">
        <v>0</v>
      </c>
      <c r="F27" s="42">
        <v>0</v>
      </c>
      <c r="G27" s="42">
        <v>0</v>
      </c>
      <c r="H27" s="2"/>
    </row>
    <row r="28" spans="1:8" x14ac:dyDescent="0.2">
      <c r="A28" s="2" t="s">
        <v>33</v>
      </c>
      <c r="B28" s="45" t="s">
        <v>208</v>
      </c>
      <c r="C28" s="42">
        <v>79266081.269999996</v>
      </c>
      <c r="D28" s="42">
        <v>255.8</v>
      </c>
      <c r="E28" s="42">
        <v>0</v>
      </c>
      <c r="F28" s="42">
        <v>255.8</v>
      </c>
      <c r="G28" s="42">
        <v>79266337.069999993</v>
      </c>
      <c r="H28" s="2"/>
    </row>
    <row r="29" spans="1:8" x14ac:dyDescent="0.2">
      <c r="A29" s="29"/>
      <c r="B29" s="39" t="s">
        <v>209</v>
      </c>
      <c r="C29" s="42"/>
      <c r="D29" s="42"/>
      <c r="E29" s="42"/>
      <c r="F29" s="42"/>
      <c r="G29" s="42"/>
    </row>
    <row r="30" spans="1:8" x14ac:dyDescent="0.2">
      <c r="A30" s="29"/>
      <c r="B30" s="45" t="s">
        <v>210</v>
      </c>
      <c r="C30" s="42">
        <v>9877222.1099999994</v>
      </c>
      <c r="D30" s="42">
        <v>-10216205.880000001</v>
      </c>
      <c r="E30" s="42">
        <v>-338983.77</v>
      </c>
      <c r="F30" s="42">
        <v>-9877222.1099999994</v>
      </c>
      <c r="G30" s="42">
        <v>0</v>
      </c>
    </row>
    <row r="31" spans="1:8" x14ac:dyDescent="0.2">
      <c r="A31" s="29"/>
      <c r="B31" s="45" t="s">
        <v>211</v>
      </c>
      <c r="C31" s="42">
        <v>-5.21</v>
      </c>
      <c r="D31" s="42">
        <v>0</v>
      </c>
      <c r="E31" s="42">
        <v>-5.21</v>
      </c>
      <c r="F31" s="42">
        <v>5.21</v>
      </c>
      <c r="G31" s="42">
        <v>0</v>
      </c>
    </row>
    <row r="32" spans="1:8" x14ac:dyDescent="0.2">
      <c r="A32" s="16" t="s">
        <v>22</v>
      </c>
      <c r="B32" s="45" t="s">
        <v>212</v>
      </c>
      <c r="C32" s="42">
        <v>363.79</v>
      </c>
      <c r="D32" s="42">
        <v>-672.61</v>
      </c>
      <c r="E32" s="42">
        <v>-308.82</v>
      </c>
      <c r="F32" s="42">
        <v>-363.79</v>
      </c>
      <c r="G32" s="42">
        <v>0</v>
      </c>
      <c r="H32" s="16"/>
    </row>
    <row r="33" spans="1:8" x14ac:dyDescent="0.2">
      <c r="A33" s="16" t="s">
        <v>22</v>
      </c>
      <c r="B33" s="45" t="s">
        <v>213</v>
      </c>
      <c r="C33" s="42">
        <v>0</v>
      </c>
      <c r="D33" s="42">
        <v>0</v>
      </c>
      <c r="E33" s="42">
        <v>0</v>
      </c>
      <c r="F33" s="42">
        <v>0</v>
      </c>
      <c r="G33" s="42">
        <v>0</v>
      </c>
      <c r="H33" s="16"/>
    </row>
    <row r="34" spans="1:8" x14ac:dyDescent="0.2">
      <c r="A34" s="16" t="s">
        <v>22</v>
      </c>
      <c r="B34" s="45" t="s">
        <v>214</v>
      </c>
      <c r="C34" s="42">
        <v>0</v>
      </c>
      <c r="D34" s="42">
        <v>0</v>
      </c>
      <c r="E34" s="42">
        <v>0</v>
      </c>
      <c r="F34" s="42">
        <v>0</v>
      </c>
      <c r="G34" s="42">
        <v>0</v>
      </c>
      <c r="H34" s="16"/>
    </row>
    <row r="35" spans="1:8" x14ac:dyDescent="0.2">
      <c r="A35" s="16" t="s">
        <v>22</v>
      </c>
      <c r="B35" s="45" t="s">
        <v>215</v>
      </c>
      <c r="C35" s="42">
        <v>0</v>
      </c>
      <c r="D35" s="42">
        <v>0</v>
      </c>
      <c r="E35" s="42">
        <v>0</v>
      </c>
      <c r="F35" s="42">
        <v>0</v>
      </c>
      <c r="G35" s="42">
        <v>0</v>
      </c>
      <c r="H35" s="16"/>
    </row>
    <row r="36" spans="1:8" x14ac:dyDescent="0.2">
      <c r="A36" s="2" t="s">
        <v>24</v>
      </c>
      <c r="B36" s="45" t="s">
        <v>216</v>
      </c>
      <c r="C36" s="42">
        <v>0</v>
      </c>
      <c r="D36" s="42">
        <v>0</v>
      </c>
      <c r="E36" s="42">
        <v>0</v>
      </c>
      <c r="F36" s="42">
        <v>0</v>
      </c>
      <c r="G36" s="42">
        <v>0</v>
      </c>
      <c r="H36" s="2"/>
    </row>
    <row r="37" spans="1:8" x14ac:dyDescent="0.2">
      <c r="A37" s="16" t="s">
        <v>35</v>
      </c>
      <c r="B37" s="45" t="s">
        <v>217</v>
      </c>
      <c r="C37" s="42">
        <v>0</v>
      </c>
      <c r="D37" s="42">
        <v>0</v>
      </c>
      <c r="E37" s="42">
        <v>0</v>
      </c>
      <c r="F37" s="42">
        <v>0</v>
      </c>
      <c r="G37" s="42">
        <v>0</v>
      </c>
      <c r="H37" s="16"/>
    </row>
    <row r="38" spans="1:8" x14ac:dyDescent="0.2">
      <c r="A38" s="2" t="s">
        <v>28</v>
      </c>
      <c r="B38" s="45" t="s">
        <v>218</v>
      </c>
      <c r="C38" s="42">
        <v>0</v>
      </c>
      <c r="D38" s="42">
        <v>0</v>
      </c>
      <c r="E38" s="42">
        <v>0</v>
      </c>
      <c r="F38" s="42">
        <v>0</v>
      </c>
      <c r="G38" s="42">
        <v>0</v>
      </c>
      <c r="H38" s="2"/>
    </row>
    <row r="39" spans="1:8" x14ac:dyDescent="0.2">
      <c r="A39" s="2" t="s">
        <v>52</v>
      </c>
      <c r="B39" s="45" t="s">
        <v>219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2"/>
    </row>
    <row r="40" spans="1:8" x14ac:dyDescent="0.2">
      <c r="A40" s="2" t="s">
        <v>52</v>
      </c>
      <c r="B40" s="45" t="s">
        <v>220</v>
      </c>
      <c r="C40" s="42">
        <v>9877580.6899999995</v>
      </c>
      <c r="D40" s="42">
        <v>-10216878.49</v>
      </c>
      <c r="E40" s="42">
        <v>-339297.8</v>
      </c>
      <c r="F40" s="42">
        <v>-9877580.6899999995</v>
      </c>
      <c r="G40" s="42">
        <v>0</v>
      </c>
      <c r="H40" s="2"/>
    </row>
    <row r="41" spans="1:8" x14ac:dyDescent="0.2">
      <c r="A41" s="31" t="s">
        <v>51</v>
      </c>
      <c r="B41" s="45" t="s">
        <v>221</v>
      </c>
      <c r="C41" s="42">
        <v>89143661.959999993</v>
      </c>
      <c r="D41" s="42">
        <v>-10216622.689999999</v>
      </c>
      <c r="E41" s="42">
        <v>-339297.8</v>
      </c>
      <c r="F41" s="42">
        <v>-9877324.8900000006</v>
      </c>
      <c r="G41" s="42">
        <v>79266337.069999993</v>
      </c>
    </row>
    <row r="42" spans="1:8" x14ac:dyDescent="0.2">
      <c r="A42" s="31" t="s">
        <v>51</v>
      </c>
      <c r="B42" s="39" t="s">
        <v>222</v>
      </c>
      <c r="C42" s="42"/>
      <c r="D42" s="42"/>
      <c r="E42" s="42"/>
      <c r="F42" s="42"/>
      <c r="G42" s="42"/>
    </row>
    <row r="43" spans="1:8" x14ac:dyDescent="0.2">
      <c r="A43" s="31" t="s">
        <v>51</v>
      </c>
      <c r="B43" s="45" t="s">
        <v>223</v>
      </c>
      <c r="C43" s="42">
        <v>59675.06</v>
      </c>
      <c r="D43" s="42">
        <v>0</v>
      </c>
      <c r="E43" s="42">
        <v>0</v>
      </c>
      <c r="F43" s="42">
        <v>0</v>
      </c>
      <c r="G43" s="42">
        <v>59675.06</v>
      </c>
    </row>
    <row r="44" spans="1:8" ht="15" x14ac:dyDescent="0.25">
      <c r="A44" s="26"/>
      <c r="B44" s="45" t="s">
        <v>224</v>
      </c>
      <c r="C44" s="42">
        <v>8167.11</v>
      </c>
      <c r="D44" s="42">
        <v>0</v>
      </c>
      <c r="E44" s="42">
        <v>255.8</v>
      </c>
      <c r="F44" s="42">
        <v>255.8</v>
      </c>
      <c r="G44" s="42">
        <v>8422.91</v>
      </c>
    </row>
    <row r="45" spans="1:8" x14ac:dyDescent="0.2">
      <c r="A45" s="28" t="s">
        <v>51</v>
      </c>
      <c r="B45" s="45" t="s">
        <v>225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</row>
    <row r="46" spans="1:8" x14ac:dyDescent="0.2">
      <c r="A46" s="28" t="s">
        <v>51</v>
      </c>
      <c r="B46" s="45" t="s">
        <v>226</v>
      </c>
      <c r="C46" s="42">
        <v>-303.10000000000002</v>
      </c>
      <c r="D46" s="42">
        <v>0</v>
      </c>
      <c r="E46" s="42">
        <v>0</v>
      </c>
      <c r="F46" s="42">
        <v>0</v>
      </c>
      <c r="G46" s="42">
        <v>-303.10000000000002</v>
      </c>
    </row>
    <row r="47" spans="1:8" x14ac:dyDescent="0.2">
      <c r="A47" s="28" t="s">
        <v>51</v>
      </c>
      <c r="B47" s="45" t="s">
        <v>227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</row>
    <row r="48" spans="1:8" x14ac:dyDescent="0.2">
      <c r="A48" s="28" t="s">
        <v>51</v>
      </c>
      <c r="B48" s="45" t="s">
        <v>228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</row>
    <row r="49" spans="1:7" x14ac:dyDescent="0.2">
      <c r="A49" s="28" t="s">
        <v>51</v>
      </c>
      <c r="B49" s="45" t="s">
        <v>229</v>
      </c>
      <c r="C49" s="42">
        <v>0.01</v>
      </c>
      <c r="D49" s="42">
        <v>0</v>
      </c>
      <c r="E49" s="42">
        <v>0</v>
      </c>
      <c r="F49" s="42">
        <v>0</v>
      </c>
      <c r="G49" s="42">
        <v>0.01</v>
      </c>
    </row>
    <row r="50" spans="1:7" x14ac:dyDescent="0.2">
      <c r="A50" s="28" t="s">
        <v>51</v>
      </c>
      <c r="B50" s="45" t="s">
        <v>230</v>
      </c>
      <c r="C50" s="42">
        <v>0</v>
      </c>
      <c r="D50" s="42">
        <v>0</v>
      </c>
      <c r="E50" s="42">
        <v>0</v>
      </c>
      <c r="F50" s="42">
        <v>0</v>
      </c>
      <c r="G50" s="42">
        <v>0</v>
      </c>
    </row>
    <row r="51" spans="1:7" x14ac:dyDescent="0.2">
      <c r="A51" s="28" t="s">
        <v>51</v>
      </c>
      <c r="B51" s="45" t="s">
        <v>231</v>
      </c>
      <c r="C51" s="42">
        <v>-144.91999999999999</v>
      </c>
      <c r="D51" s="42">
        <v>0</v>
      </c>
      <c r="E51" s="42">
        <v>0</v>
      </c>
      <c r="F51" s="42">
        <v>0</v>
      </c>
      <c r="G51" s="42">
        <v>-144.91999999999999</v>
      </c>
    </row>
    <row r="52" spans="1:7" x14ac:dyDescent="0.2">
      <c r="A52" s="28" t="s">
        <v>51</v>
      </c>
      <c r="B52" s="45" t="s">
        <v>232</v>
      </c>
      <c r="C52" s="42">
        <v>185.98</v>
      </c>
      <c r="D52" s="42">
        <v>0</v>
      </c>
      <c r="E52" s="42">
        <v>0</v>
      </c>
      <c r="F52" s="42">
        <v>0</v>
      </c>
      <c r="G52" s="42">
        <v>185.98</v>
      </c>
    </row>
    <row r="53" spans="1:7" x14ac:dyDescent="0.2">
      <c r="A53" s="28" t="s">
        <v>51</v>
      </c>
      <c r="B53" s="45" t="s">
        <v>233</v>
      </c>
      <c r="C53" s="42">
        <v>0</v>
      </c>
      <c r="D53" s="42">
        <v>0</v>
      </c>
      <c r="E53" s="42">
        <v>0</v>
      </c>
      <c r="F53" s="42">
        <v>0</v>
      </c>
      <c r="G53" s="42">
        <v>0</v>
      </c>
    </row>
    <row r="54" spans="1:7" x14ac:dyDescent="0.2">
      <c r="A54" s="28" t="s">
        <v>51</v>
      </c>
      <c r="B54" s="45" t="s">
        <v>234</v>
      </c>
      <c r="C54" s="42">
        <v>0</v>
      </c>
      <c r="D54" s="42">
        <v>0</v>
      </c>
      <c r="E54" s="42">
        <v>0</v>
      </c>
      <c r="F54" s="42">
        <v>0</v>
      </c>
      <c r="G54" s="42">
        <v>0</v>
      </c>
    </row>
    <row r="55" spans="1:7" x14ac:dyDescent="0.2">
      <c r="A55" s="28" t="s">
        <v>51</v>
      </c>
      <c r="B55" s="45" t="s">
        <v>235</v>
      </c>
      <c r="C55" s="42">
        <v>0</v>
      </c>
      <c r="D55" s="42">
        <v>0</v>
      </c>
      <c r="E55" s="42">
        <v>0</v>
      </c>
      <c r="F55" s="42">
        <v>0</v>
      </c>
      <c r="G55" s="42">
        <v>0</v>
      </c>
    </row>
    <row r="56" spans="1:7" x14ac:dyDescent="0.2">
      <c r="A56" s="28" t="s">
        <v>51</v>
      </c>
      <c r="B56" s="45" t="s">
        <v>236</v>
      </c>
      <c r="C56" s="42">
        <v>0</v>
      </c>
      <c r="D56" s="42">
        <v>0</v>
      </c>
      <c r="E56" s="42">
        <v>0</v>
      </c>
      <c r="F56" s="42">
        <v>0</v>
      </c>
      <c r="G56" s="42">
        <v>0</v>
      </c>
    </row>
    <row r="57" spans="1:7" x14ac:dyDescent="0.2">
      <c r="A57" s="28" t="s">
        <v>51</v>
      </c>
      <c r="B57" s="45" t="s">
        <v>237</v>
      </c>
      <c r="C57" s="42">
        <v>0</v>
      </c>
      <c r="D57" s="42">
        <v>0</v>
      </c>
      <c r="E57" s="42">
        <v>0</v>
      </c>
      <c r="F57" s="42">
        <v>0</v>
      </c>
      <c r="G57" s="42">
        <v>0</v>
      </c>
    </row>
    <row r="58" spans="1:7" ht="15" x14ac:dyDescent="0.25">
      <c r="A58" s="26"/>
      <c r="B58" s="45" t="s">
        <v>238</v>
      </c>
      <c r="C58" s="42">
        <v>13.66</v>
      </c>
      <c r="D58" s="42">
        <v>0</v>
      </c>
      <c r="E58" s="42">
        <v>0</v>
      </c>
      <c r="F58" s="42">
        <v>0</v>
      </c>
      <c r="G58" s="42">
        <v>13.66</v>
      </c>
    </row>
    <row r="59" spans="1:7" x14ac:dyDescent="0.2">
      <c r="A59" s="28" t="s">
        <v>51</v>
      </c>
      <c r="B59" s="45" t="s">
        <v>239</v>
      </c>
      <c r="C59" s="42">
        <v>0</v>
      </c>
      <c r="D59" s="42">
        <v>0</v>
      </c>
      <c r="E59" s="42">
        <v>0</v>
      </c>
      <c r="F59" s="42">
        <v>0</v>
      </c>
      <c r="G59" s="42">
        <v>0</v>
      </c>
    </row>
    <row r="60" spans="1:7" x14ac:dyDescent="0.2">
      <c r="A60" s="28" t="s">
        <v>51</v>
      </c>
      <c r="B60" s="45" t="s">
        <v>240</v>
      </c>
      <c r="C60" s="42">
        <v>0</v>
      </c>
      <c r="D60" s="42">
        <v>0</v>
      </c>
      <c r="E60" s="42">
        <v>0</v>
      </c>
      <c r="F60" s="42">
        <v>0</v>
      </c>
      <c r="G60" s="42">
        <v>0</v>
      </c>
    </row>
    <row r="61" spans="1:7" x14ac:dyDescent="0.2">
      <c r="A61" s="28" t="s">
        <v>51</v>
      </c>
      <c r="B61" s="45" t="s">
        <v>241</v>
      </c>
      <c r="C61" s="42">
        <v>0</v>
      </c>
      <c r="D61" s="42">
        <v>0</v>
      </c>
      <c r="E61" s="42">
        <v>0</v>
      </c>
      <c r="F61" s="42">
        <v>0</v>
      </c>
      <c r="G61" s="42">
        <v>0</v>
      </c>
    </row>
    <row r="62" spans="1:7" x14ac:dyDescent="0.2">
      <c r="A62" s="28" t="s">
        <v>51</v>
      </c>
      <c r="B62" s="45" t="s">
        <v>242</v>
      </c>
      <c r="C62" s="42">
        <v>67593.8</v>
      </c>
      <c r="D62" s="42">
        <v>0</v>
      </c>
      <c r="E62" s="42">
        <v>255.8</v>
      </c>
      <c r="F62" s="42">
        <v>255.8</v>
      </c>
      <c r="G62" s="42">
        <v>67849.600000000006</v>
      </c>
    </row>
    <row r="63" spans="1:7" x14ac:dyDescent="0.2">
      <c r="A63" s="28" t="s">
        <v>51</v>
      </c>
      <c r="B63" s="39" t="s">
        <v>243</v>
      </c>
      <c r="C63" s="42"/>
      <c r="D63" s="42"/>
      <c r="E63" s="42"/>
      <c r="F63" s="42"/>
      <c r="G63" s="42"/>
    </row>
    <row r="64" spans="1:7" x14ac:dyDescent="0.2">
      <c r="A64" s="28" t="s">
        <v>51</v>
      </c>
      <c r="B64" s="45" t="s">
        <v>244</v>
      </c>
      <c r="C64" s="42">
        <v>56292.83</v>
      </c>
      <c r="D64" s="42">
        <v>0</v>
      </c>
      <c r="E64" s="42">
        <v>0</v>
      </c>
      <c r="F64" s="42">
        <v>0</v>
      </c>
      <c r="G64" s="42">
        <v>56292.83</v>
      </c>
    </row>
    <row r="65" spans="1:7" x14ac:dyDescent="0.2">
      <c r="A65" s="28" t="s">
        <v>51</v>
      </c>
      <c r="B65" s="45" t="s">
        <v>245</v>
      </c>
      <c r="C65" s="42">
        <v>0</v>
      </c>
      <c r="D65" s="42">
        <v>0</v>
      </c>
      <c r="E65" s="42">
        <v>0</v>
      </c>
      <c r="F65" s="42">
        <v>0</v>
      </c>
      <c r="G65" s="42">
        <v>0</v>
      </c>
    </row>
    <row r="66" spans="1:7" x14ac:dyDescent="0.2">
      <c r="A66" s="28" t="s">
        <v>51</v>
      </c>
      <c r="B66" s="45" t="s">
        <v>246</v>
      </c>
      <c r="C66" s="42">
        <v>0</v>
      </c>
      <c r="D66" s="42">
        <v>0</v>
      </c>
      <c r="E66" s="42">
        <v>0</v>
      </c>
      <c r="F66" s="42">
        <v>0</v>
      </c>
      <c r="G66" s="42">
        <v>0</v>
      </c>
    </row>
    <row r="67" spans="1:7" x14ac:dyDescent="0.2">
      <c r="A67" s="28" t="s">
        <v>51</v>
      </c>
      <c r="B67" s="45" t="s">
        <v>247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</row>
    <row r="68" spans="1:7" x14ac:dyDescent="0.2">
      <c r="A68" s="28" t="s">
        <v>51</v>
      </c>
      <c r="B68" s="45" t="s">
        <v>248</v>
      </c>
      <c r="C68" s="42">
        <v>0</v>
      </c>
      <c r="D68" s="42">
        <v>0</v>
      </c>
      <c r="E68" s="42">
        <v>0</v>
      </c>
      <c r="F68" s="42">
        <v>0</v>
      </c>
      <c r="G68" s="42">
        <v>0</v>
      </c>
    </row>
    <row r="69" spans="1:7" x14ac:dyDescent="0.2">
      <c r="A69" s="28" t="s">
        <v>51</v>
      </c>
      <c r="B69" s="45" t="s">
        <v>249</v>
      </c>
      <c r="C69" s="42">
        <v>56292.83</v>
      </c>
      <c r="D69" s="42">
        <v>0</v>
      </c>
      <c r="E69" s="42">
        <v>0</v>
      </c>
      <c r="F69" s="42">
        <v>0</v>
      </c>
      <c r="G69" s="42">
        <v>56292.83</v>
      </c>
    </row>
    <row r="70" spans="1:7" ht="15" x14ac:dyDescent="0.25">
      <c r="A70" s="26"/>
      <c r="B70" s="45" t="s">
        <v>250</v>
      </c>
      <c r="C70" s="42">
        <v>11300.97</v>
      </c>
      <c r="D70" s="42">
        <v>0</v>
      </c>
      <c r="E70" s="42">
        <v>255.8</v>
      </c>
      <c r="F70" s="42">
        <v>255.8</v>
      </c>
      <c r="G70" s="42">
        <v>11556.77</v>
      </c>
    </row>
    <row r="71" spans="1:7" x14ac:dyDescent="0.2">
      <c r="A71" s="28" t="s">
        <v>51</v>
      </c>
      <c r="B71" s="39" t="s">
        <v>251</v>
      </c>
      <c r="C71" s="42"/>
      <c r="D71" s="42"/>
      <c r="E71" s="42"/>
      <c r="F71" s="42"/>
      <c r="G71" s="42"/>
    </row>
    <row r="72" spans="1:7" x14ac:dyDescent="0.2">
      <c r="A72" s="28" t="s">
        <v>51</v>
      </c>
      <c r="B72" s="45" t="s">
        <v>252</v>
      </c>
      <c r="C72" s="42">
        <v>79254692.310000002</v>
      </c>
      <c r="D72" s="42">
        <v>0</v>
      </c>
      <c r="E72" s="42">
        <v>0</v>
      </c>
      <c r="F72" s="42">
        <v>0</v>
      </c>
      <c r="G72" s="42">
        <v>79254692.310000002</v>
      </c>
    </row>
    <row r="73" spans="1:7" x14ac:dyDescent="0.2">
      <c r="A73" s="28" t="s">
        <v>51</v>
      </c>
      <c r="B73" s="45" t="s">
        <v>253</v>
      </c>
      <c r="C73" s="42">
        <v>11300.97</v>
      </c>
      <c r="D73" s="42">
        <v>0</v>
      </c>
      <c r="E73" s="42">
        <v>255.8</v>
      </c>
      <c r="F73" s="42">
        <v>255.8</v>
      </c>
      <c r="G73" s="42">
        <v>11556.77</v>
      </c>
    </row>
    <row r="74" spans="1:7" ht="15" x14ac:dyDescent="0.25">
      <c r="A74" s="26"/>
      <c r="B74" s="45" t="s">
        <v>254</v>
      </c>
      <c r="C74" s="42">
        <v>0</v>
      </c>
      <c r="D74" s="42">
        <v>0</v>
      </c>
      <c r="E74" s="42">
        <v>0</v>
      </c>
      <c r="F74" s="42">
        <v>0</v>
      </c>
      <c r="G74" s="42">
        <v>0</v>
      </c>
    </row>
    <row r="75" spans="1:7" x14ac:dyDescent="0.2">
      <c r="A75" s="28" t="s">
        <v>51</v>
      </c>
      <c r="B75" s="45" t="s">
        <v>255</v>
      </c>
      <c r="C75" s="42">
        <v>0</v>
      </c>
      <c r="D75" s="42">
        <v>0</v>
      </c>
      <c r="E75" s="42">
        <v>0</v>
      </c>
      <c r="F75" s="42">
        <v>0</v>
      </c>
      <c r="G75" s="42">
        <v>0</v>
      </c>
    </row>
    <row r="76" spans="1:7" x14ac:dyDescent="0.2">
      <c r="A76" s="28" t="s">
        <v>51</v>
      </c>
      <c r="B76" s="45" t="s">
        <v>256</v>
      </c>
      <c r="C76" s="42">
        <v>0</v>
      </c>
      <c r="D76" s="42">
        <v>0</v>
      </c>
      <c r="E76" s="42">
        <v>0</v>
      </c>
      <c r="F76" s="42">
        <v>0</v>
      </c>
      <c r="G76" s="42">
        <v>0</v>
      </c>
    </row>
    <row r="77" spans="1:7" x14ac:dyDescent="0.2">
      <c r="A77" s="28" t="s">
        <v>51</v>
      </c>
      <c r="B77" s="45" t="s">
        <v>257</v>
      </c>
      <c r="C77" s="42">
        <v>0</v>
      </c>
      <c r="D77" s="42">
        <v>0</v>
      </c>
      <c r="E77" s="42">
        <v>0</v>
      </c>
      <c r="F77" s="42">
        <v>0</v>
      </c>
      <c r="G77" s="42">
        <v>0</v>
      </c>
    </row>
    <row r="78" spans="1:7" x14ac:dyDescent="0.2">
      <c r="A78" s="28" t="s">
        <v>51</v>
      </c>
      <c r="B78" s="45" t="s">
        <v>258</v>
      </c>
      <c r="C78" s="42">
        <v>0</v>
      </c>
      <c r="D78" s="42">
        <v>0</v>
      </c>
      <c r="E78" s="42">
        <v>0</v>
      </c>
      <c r="F78" s="42">
        <v>0</v>
      </c>
      <c r="G78" s="42">
        <v>0</v>
      </c>
    </row>
    <row r="79" spans="1:7" x14ac:dyDescent="0.2">
      <c r="A79" s="28" t="s">
        <v>51</v>
      </c>
      <c r="B79" s="45" t="s">
        <v>259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</row>
    <row r="80" spans="1:7" x14ac:dyDescent="0.2">
      <c r="A80" s="28" t="s">
        <v>51</v>
      </c>
      <c r="B80" s="45" t="s">
        <v>260</v>
      </c>
      <c r="C80" s="42">
        <v>1420863.09</v>
      </c>
      <c r="D80" s="42">
        <v>0</v>
      </c>
      <c r="E80" s="42">
        <v>0</v>
      </c>
      <c r="F80" s="42">
        <v>0</v>
      </c>
      <c r="G80" s="42">
        <v>1420863.09</v>
      </c>
    </row>
    <row r="81" spans="1:7" x14ac:dyDescent="0.2">
      <c r="A81" s="28" t="s">
        <v>51</v>
      </c>
      <c r="B81" s="45" t="s">
        <v>261</v>
      </c>
      <c r="C81" s="42">
        <v>-1420863.09</v>
      </c>
      <c r="D81" s="42">
        <v>0</v>
      </c>
      <c r="E81" s="42">
        <v>0</v>
      </c>
      <c r="F81" s="42">
        <v>0</v>
      </c>
      <c r="G81" s="42">
        <v>-1420863.09</v>
      </c>
    </row>
    <row r="82" spans="1:7" x14ac:dyDescent="0.2">
      <c r="A82" s="28" t="s">
        <v>51</v>
      </c>
      <c r="B82" s="45" t="s">
        <v>262</v>
      </c>
      <c r="C82" s="42">
        <v>0</v>
      </c>
      <c r="D82" s="42">
        <v>0</v>
      </c>
      <c r="E82" s="42">
        <v>0</v>
      </c>
      <c r="F82" s="42">
        <v>0</v>
      </c>
      <c r="G82" s="42">
        <v>0</v>
      </c>
    </row>
    <row r="83" spans="1:7" x14ac:dyDescent="0.2">
      <c r="A83" s="28" t="s">
        <v>51</v>
      </c>
      <c r="B83" s="45" t="s">
        <v>263</v>
      </c>
      <c r="C83" s="42">
        <v>87.99</v>
      </c>
      <c r="D83" s="42">
        <v>0</v>
      </c>
      <c r="E83" s="42">
        <v>0</v>
      </c>
      <c r="F83" s="42">
        <v>0</v>
      </c>
      <c r="G83" s="42">
        <v>87.99</v>
      </c>
    </row>
    <row r="84" spans="1:7" x14ac:dyDescent="0.2">
      <c r="A84" s="28" t="s">
        <v>51</v>
      </c>
      <c r="B84" s="45" t="s">
        <v>264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</row>
    <row r="85" spans="1:7" x14ac:dyDescent="0.2">
      <c r="A85" s="28" t="s">
        <v>51</v>
      </c>
      <c r="B85" s="45" t="s">
        <v>265</v>
      </c>
      <c r="C85" s="42">
        <v>87.99</v>
      </c>
      <c r="D85" s="42">
        <v>0</v>
      </c>
      <c r="E85" s="42">
        <v>0</v>
      </c>
      <c r="F85" s="42">
        <v>0</v>
      </c>
      <c r="G85" s="42">
        <v>87.99</v>
      </c>
    </row>
    <row r="86" spans="1:7" x14ac:dyDescent="0.2">
      <c r="A86" s="28" t="s">
        <v>51</v>
      </c>
      <c r="B86" s="45" t="s">
        <v>266</v>
      </c>
      <c r="C86" s="42">
        <v>0</v>
      </c>
      <c r="D86" s="42">
        <v>0</v>
      </c>
      <c r="E86" s="42">
        <v>0</v>
      </c>
      <c r="F86" s="42">
        <v>0</v>
      </c>
      <c r="G86" s="42">
        <v>0</v>
      </c>
    </row>
    <row r="87" spans="1:7" x14ac:dyDescent="0.2">
      <c r="A87" s="28" t="s">
        <v>51</v>
      </c>
      <c r="B87" s="45" t="s">
        <v>267</v>
      </c>
      <c r="C87" s="42">
        <v>0</v>
      </c>
      <c r="D87" s="42">
        <v>0</v>
      </c>
      <c r="E87" s="42">
        <v>0</v>
      </c>
      <c r="F87" s="42">
        <v>0</v>
      </c>
      <c r="G87" s="42">
        <v>0</v>
      </c>
    </row>
    <row r="88" spans="1:7" x14ac:dyDescent="0.2">
      <c r="A88" s="28" t="s">
        <v>51</v>
      </c>
      <c r="B88" s="45" t="s">
        <v>268</v>
      </c>
      <c r="C88" s="42">
        <v>0</v>
      </c>
      <c r="D88" s="42">
        <v>0</v>
      </c>
      <c r="E88" s="42">
        <v>0</v>
      </c>
      <c r="F88" s="42">
        <v>0</v>
      </c>
      <c r="G88" s="42">
        <v>0</v>
      </c>
    </row>
    <row r="89" spans="1:7" x14ac:dyDescent="0.2">
      <c r="A89" s="28" t="s">
        <v>51</v>
      </c>
      <c r="B89" s="45" t="s">
        <v>269</v>
      </c>
      <c r="C89" s="42">
        <v>0</v>
      </c>
      <c r="D89" s="42">
        <v>0</v>
      </c>
      <c r="E89" s="42">
        <v>0</v>
      </c>
      <c r="F89" s="42">
        <v>0</v>
      </c>
      <c r="G89" s="42">
        <v>0</v>
      </c>
    </row>
    <row r="90" spans="1:7" x14ac:dyDescent="0.2">
      <c r="A90" s="28" t="s">
        <v>51</v>
      </c>
      <c r="B90" s="45" t="s">
        <v>270</v>
      </c>
      <c r="C90" s="42">
        <v>0</v>
      </c>
      <c r="D90" s="42">
        <v>0</v>
      </c>
      <c r="E90" s="42">
        <v>0</v>
      </c>
      <c r="F90" s="42">
        <v>0</v>
      </c>
      <c r="G90" s="42">
        <v>0</v>
      </c>
    </row>
    <row r="91" spans="1:7" x14ac:dyDescent="0.2">
      <c r="A91" s="28" t="s">
        <v>51</v>
      </c>
      <c r="B91" s="45" t="s">
        <v>271</v>
      </c>
      <c r="C91" s="42">
        <v>0</v>
      </c>
      <c r="D91" s="42">
        <v>0</v>
      </c>
      <c r="E91" s="42">
        <v>0</v>
      </c>
      <c r="F91" s="42">
        <v>0</v>
      </c>
      <c r="G91" s="42">
        <v>0</v>
      </c>
    </row>
    <row r="92" spans="1:7" x14ac:dyDescent="0.2">
      <c r="A92" s="28" t="s">
        <v>51</v>
      </c>
      <c r="B92" s="45" t="s">
        <v>272</v>
      </c>
      <c r="C92" s="42">
        <v>79266081.269999996</v>
      </c>
      <c r="D92" s="42">
        <v>0</v>
      </c>
      <c r="E92" s="42">
        <v>255.8</v>
      </c>
      <c r="F92" s="42">
        <v>255.8</v>
      </c>
      <c r="G92" s="42">
        <v>79266337.069999993</v>
      </c>
    </row>
    <row r="93" spans="1:7" ht="15" x14ac:dyDescent="0.25">
      <c r="A93" s="26"/>
      <c r="B93" s="45" t="s">
        <v>273</v>
      </c>
      <c r="C93" s="42">
        <v>9877580.6899999995</v>
      </c>
      <c r="D93" s="42">
        <v>-339297.8</v>
      </c>
      <c r="E93" s="42">
        <v>-10216878.49</v>
      </c>
      <c r="F93" s="42">
        <v>-9877580.6899999995</v>
      </c>
      <c r="G93" s="42">
        <v>0</v>
      </c>
    </row>
    <row r="94" spans="1:7" x14ac:dyDescent="0.2">
      <c r="A94" s="28" t="s">
        <v>51</v>
      </c>
      <c r="B94" s="45" t="s">
        <v>274</v>
      </c>
      <c r="C94" s="42">
        <v>89143661.959999993</v>
      </c>
      <c r="D94" s="42">
        <v>-339297.8</v>
      </c>
      <c r="E94" s="42">
        <v>-10216622.689999999</v>
      </c>
      <c r="F94" s="42">
        <v>-9877324.8900000006</v>
      </c>
      <c r="G94" s="42">
        <v>79266337.069999993</v>
      </c>
    </row>
    <row r="95" spans="1:7" x14ac:dyDescent="0.2">
      <c r="A95" s="28" t="s">
        <v>51</v>
      </c>
      <c r="B95" s="45" t="s">
        <v>182</v>
      </c>
      <c r="C95" s="42">
        <v>79266081.269999996</v>
      </c>
      <c r="D95" s="42">
        <v>255.8</v>
      </c>
      <c r="E95" s="42">
        <v>0</v>
      </c>
      <c r="F95" s="42">
        <v>255.8</v>
      </c>
      <c r="G95" s="42">
        <v>79266337.069999993</v>
      </c>
    </row>
    <row r="96" spans="1:7" x14ac:dyDescent="0.2">
      <c r="A96" s="28" t="s">
        <v>51</v>
      </c>
      <c r="B96" s="45" t="s">
        <v>197</v>
      </c>
      <c r="C96" s="42">
        <v>0</v>
      </c>
      <c r="D96" s="42">
        <v>0</v>
      </c>
      <c r="E96" s="42">
        <v>0</v>
      </c>
      <c r="F96" s="42">
        <v>0</v>
      </c>
      <c r="G96" s="42">
        <v>0</v>
      </c>
    </row>
    <row r="97" spans="1:7" x14ac:dyDescent="0.2">
      <c r="A97" s="28" t="s">
        <v>51</v>
      </c>
      <c r="B97" s="45" t="s">
        <v>251</v>
      </c>
      <c r="C97" s="42">
        <v>79266081.269999996</v>
      </c>
      <c r="D97" s="42">
        <v>0</v>
      </c>
      <c r="E97" s="42">
        <v>255.8</v>
      </c>
      <c r="F97" s="42">
        <v>255.8</v>
      </c>
      <c r="G97" s="42">
        <v>79266337.069999993</v>
      </c>
    </row>
    <row r="98" spans="1:7" x14ac:dyDescent="0.2">
      <c r="A98" s="28" t="s">
        <v>51</v>
      </c>
      <c r="B98" s="45" t="s">
        <v>275</v>
      </c>
      <c r="C98" s="42">
        <v>0</v>
      </c>
      <c r="D98" s="42">
        <v>-10555920.49</v>
      </c>
      <c r="E98" s="42">
        <v>-10555920.49</v>
      </c>
      <c r="F98" s="42">
        <v>0</v>
      </c>
      <c r="G98" s="42">
        <v>0</v>
      </c>
    </row>
    <row r="99" spans="1:7" x14ac:dyDescent="0.2">
      <c r="A99" s="28" t="s">
        <v>51</v>
      </c>
      <c r="B99" s="45" t="s">
        <v>276</v>
      </c>
      <c r="C99" s="42">
        <v>89030589.310000002</v>
      </c>
      <c r="D99" s="42">
        <v>-10216878.49</v>
      </c>
      <c r="E99" s="42">
        <v>-339297.8</v>
      </c>
      <c r="F99" s="42">
        <v>-9877580.6899999995</v>
      </c>
      <c r="G99" s="42">
        <v>79153008.620000005</v>
      </c>
    </row>
    <row r="100" spans="1:7" x14ac:dyDescent="0.2">
      <c r="A100" s="28" t="s">
        <v>51</v>
      </c>
      <c r="B100" s="45" t="s">
        <v>277</v>
      </c>
      <c r="C100" s="42">
        <v>89143661.959999993</v>
      </c>
      <c r="D100" s="42">
        <v>-10216622.689999999</v>
      </c>
      <c r="E100" s="42">
        <v>-339297.8</v>
      </c>
      <c r="F100" s="42">
        <v>-9877324.8900000006</v>
      </c>
      <c r="G100" s="42">
        <v>79266337.069999993</v>
      </c>
    </row>
    <row r="101" spans="1:7" x14ac:dyDescent="0.2">
      <c r="A101" s="28" t="s">
        <v>51</v>
      </c>
      <c r="B101" s="45" t="s">
        <v>278</v>
      </c>
      <c r="C101" s="42">
        <v>0</v>
      </c>
      <c r="D101" s="42">
        <v>0</v>
      </c>
      <c r="E101" s="42">
        <v>0</v>
      </c>
      <c r="F101" s="42">
        <v>0</v>
      </c>
      <c r="G101" s="42">
        <v>0</v>
      </c>
    </row>
    <row r="102" spans="1:7" x14ac:dyDescent="0.2">
      <c r="A102" s="28" t="s">
        <v>51</v>
      </c>
      <c r="B102" s="45" t="s">
        <v>279</v>
      </c>
      <c r="C102" s="42">
        <v>0</v>
      </c>
      <c r="D102" s="42">
        <v>0</v>
      </c>
      <c r="E102" s="42">
        <v>0</v>
      </c>
      <c r="F102" s="42">
        <v>0</v>
      </c>
      <c r="G102" s="42">
        <v>0</v>
      </c>
    </row>
    <row r="103" spans="1:7" x14ac:dyDescent="0.2">
      <c r="A103" s="28" t="s">
        <v>51</v>
      </c>
      <c r="B103" s="45" t="s">
        <v>280</v>
      </c>
      <c r="C103" s="42">
        <v>0</v>
      </c>
      <c r="D103" s="42">
        <v>0</v>
      </c>
      <c r="E103" s="42">
        <v>0</v>
      </c>
      <c r="F103" s="42">
        <v>0</v>
      </c>
      <c r="G103" s="42">
        <v>0</v>
      </c>
    </row>
    <row r="104" spans="1:7" x14ac:dyDescent="0.2">
      <c r="A104" s="28" t="s">
        <v>51</v>
      </c>
      <c r="B104" s="45" t="s">
        <v>281</v>
      </c>
      <c r="C104" s="42">
        <v>0</v>
      </c>
      <c r="D104" s="42">
        <v>0</v>
      </c>
      <c r="E104" s="42">
        <v>0</v>
      </c>
      <c r="F104" s="42">
        <v>0</v>
      </c>
      <c r="G104" s="42">
        <v>0</v>
      </c>
    </row>
    <row r="105" spans="1:7" x14ac:dyDescent="0.2">
      <c r="B105" s="45"/>
      <c r="C105" s="42"/>
      <c r="D105" s="42"/>
      <c r="E105" s="42"/>
      <c r="F105" s="42"/>
      <c r="G105" s="42"/>
    </row>
    <row r="109" spans="1:7" x14ac:dyDescent="0.2">
      <c r="E109" s="65"/>
      <c r="F109" s="65"/>
    </row>
    <row r="111" spans="1:7" x14ac:dyDescent="0.2">
      <c r="F111" s="65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57"/>
  <sheetViews>
    <sheetView zoomScale="80" zoomScaleNormal="80" workbookViewId="0">
      <pane ySplit="1" topLeftCell="A38" activePane="bottomLeft" state="frozen"/>
      <selection pane="bottomLeft" activeCell="G82" sqref="G82"/>
    </sheetView>
  </sheetViews>
  <sheetFormatPr defaultRowHeight="12.75" x14ac:dyDescent="0.2"/>
  <cols>
    <col min="2" max="3" width="17" customWidth="1"/>
    <col min="4" max="4" width="35.42578125" customWidth="1"/>
    <col min="10" max="10" width="18.5703125" customWidth="1"/>
    <col min="13" max="13" width="16.5703125" customWidth="1"/>
  </cols>
  <sheetData>
    <row r="1" spans="1:13" x14ac:dyDescent="0.2">
      <c r="A1" t="s">
        <v>68</v>
      </c>
      <c r="B1" t="s">
        <v>69</v>
      </c>
      <c r="C1" t="s">
        <v>70</v>
      </c>
      <c r="D1" t="s">
        <v>71</v>
      </c>
      <c r="E1" t="s">
        <v>72</v>
      </c>
      <c r="F1" t="s">
        <v>73</v>
      </c>
      <c r="G1" t="s">
        <v>74</v>
      </c>
      <c r="H1" t="s">
        <v>75</v>
      </c>
      <c r="I1" t="s">
        <v>76</v>
      </c>
      <c r="J1" t="s">
        <v>77</v>
      </c>
      <c r="K1" t="s">
        <v>78</v>
      </c>
      <c r="L1" t="s">
        <v>79</v>
      </c>
      <c r="M1" t="s">
        <v>80</v>
      </c>
    </row>
    <row r="2" spans="1:13" x14ac:dyDescent="0.2">
      <c r="A2" t="s">
        <v>81</v>
      </c>
      <c r="B2" t="s">
        <v>82</v>
      </c>
      <c r="C2" t="s">
        <v>83</v>
      </c>
      <c r="D2" t="s">
        <v>84</v>
      </c>
      <c r="E2">
        <v>45580</v>
      </c>
      <c r="F2">
        <v>2221590.7000000002</v>
      </c>
      <c r="G2">
        <v>53.62</v>
      </c>
      <c r="H2">
        <v>2443999.6</v>
      </c>
      <c r="I2">
        <v>2221590.7000000002</v>
      </c>
      <c r="J2">
        <v>53.62</v>
      </c>
      <c r="K2">
        <v>2443999.6</v>
      </c>
      <c r="L2" t="s">
        <v>85</v>
      </c>
      <c r="M2" s="46">
        <v>43708</v>
      </c>
    </row>
    <row r="3" spans="1:13" x14ac:dyDescent="0.2">
      <c r="A3" t="s">
        <v>81</v>
      </c>
      <c r="B3" t="s">
        <v>86</v>
      </c>
      <c r="C3" t="s">
        <v>87</v>
      </c>
      <c r="D3" t="s">
        <v>88</v>
      </c>
      <c r="E3">
        <v>146956</v>
      </c>
      <c r="F3">
        <v>1419575.12</v>
      </c>
      <c r="G3">
        <v>9.82</v>
      </c>
      <c r="H3">
        <v>1443107.92</v>
      </c>
      <c r="I3">
        <v>1419575.12</v>
      </c>
      <c r="J3">
        <v>9.82</v>
      </c>
      <c r="K3">
        <v>1443107.92</v>
      </c>
      <c r="L3" t="s">
        <v>85</v>
      </c>
      <c r="M3" s="46">
        <v>43708</v>
      </c>
    </row>
    <row r="4" spans="1:13" x14ac:dyDescent="0.2">
      <c r="A4" t="s">
        <v>81</v>
      </c>
      <c r="B4" t="s">
        <v>89</v>
      </c>
      <c r="C4" t="s">
        <v>90</v>
      </c>
      <c r="D4" t="s">
        <v>91</v>
      </c>
      <c r="E4">
        <v>37061</v>
      </c>
      <c r="F4">
        <v>2385987.1800000002</v>
      </c>
      <c r="G4">
        <v>78.48</v>
      </c>
      <c r="H4">
        <v>2908547.28</v>
      </c>
      <c r="I4">
        <v>2385987.1800000002</v>
      </c>
      <c r="J4">
        <v>78.48</v>
      </c>
      <c r="K4">
        <v>2908547.28</v>
      </c>
      <c r="L4" t="s">
        <v>85</v>
      </c>
      <c r="M4" s="46">
        <v>43708</v>
      </c>
    </row>
    <row r="5" spans="1:13" x14ac:dyDescent="0.2">
      <c r="A5" t="s">
        <v>81</v>
      </c>
      <c r="B5" t="s">
        <v>92</v>
      </c>
      <c r="C5">
        <v>2181334</v>
      </c>
      <c r="D5" t="s">
        <v>93</v>
      </c>
      <c r="E5">
        <v>17792</v>
      </c>
      <c r="F5">
        <v>1897694.72</v>
      </c>
      <c r="G5">
        <v>107.7</v>
      </c>
      <c r="H5">
        <v>1916198.4</v>
      </c>
      <c r="I5">
        <v>1897694.72</v>
      </c>
      <c r="J5">
        <v>107.7</v>
      </c>
      <c r="K5">
        <v>1916198.4</v>
      </c>
      <c r="L5" t="s">
        <v>85</v>
      </c>
      <c r="M5" s="46">
        <v>43708</v>
      </c>
    </row>
    <row r="6" spans="1:13" x14ac:dyDescent="0.2">
      <c r="A6" t="s">
        <v>81</v>
      </c>
      <c r="B6">
        <v>124765108</v>
      </c>
      <c r="C6">
        <v>2125097</v>
      </c>
      <c r="D6" t="s">
        <v>94</v>
      </c>
      <c r="E6">
        <v>82104</v>
      </c>
      <c r="F6">
        <v>1660963.92</v>
      </c>
      <c r="G6">
        <v>26.17</v>
      </c>
      <c r="H6">
        <v>2148661.6800000002</v>
      </c>
      <c r="I6">
        <v>1660963.92</v>
      </c>
      <c r="J6">
        <v>26.17</v>
      </c>
      <c r="K6">
        <v>2148661.6800000002</v>
      </c>
      <c r="L6" t="s">
        <v>85</v>
      </c>
      <c r="M6" s="46">
        <v>43708</v>
      </c>
    </row>
    <row r="7" spans="1:13" x14ac:dyDescent="0.2">
      <c r="A7" t="s">
        <v>81</v>
      </c>
      <c r="B7">
        <v>294821608</v>
      </c>
      <c r="C7">
        <v>2031730</v>
      </c>
      <c r="D7" t="s">
        <v>95</v>
      </c>
      <c r="E7">
        <v>215693</v>
      </c>
      <c r="F7">
        <v>1807507.34</v>
      </c>
      <c r="G7">
        <v>7.84</v>
      </c>
      <c r="H7">
        <v>1691033.12</v>
      </c>
      <c r="I7">
        <v>1807507.34</v>
      </c>
      <c r="J7">
        <v>7.84</v>
      </c>
      <c r="K7">
        <v>1691033.12</v>
      </c>
      <c r="L7" t="s">
        <v>85</v>
      </c>
      <c r="M7" s="46">
        <v>43708</v>
      </c>
    </row>
    <row r="8" spans="1:13" x14ac:dyDescent="0.2">
      <c r="A8" t="s">
        <v>81</v>
      </c>
      <c r="B8" t="s">
        <v>96</v>
      </c>
      <c r="C8">
        <v>2311614</v>
      </c>
      <c r="D8" t="s">
        <v>97</v>
      </c>
      <c r="E8">
        <v>17686</v>
      </c>
      <c r="F8">
        <v>2171310.2200000002</v>
      </c>
      <c r="G8">
        <v>155.02000000000001</v>
      </c>
      <c r="H8">
        <v>2741683.72</v>
      </c>
      <c r="I8">
        <v>2171310.2200000002</v>
      </c>
      <c r="J8">
        <v>155.02000000000001</v>
      </c>
      <c r="K8">
        <v>2741683.72</v>
      </c>
      <c r="L8" t="s">
        <v>85</v>
      </c>
      <c r="M8" s="46">
        <v>43708</v>
      </c>
    </row>
    <row r="9" spans="1:13" x14ac:dyDescent="0.2">
      <c r="A9" t="s">
        <v>81</v>
      </c>
      <c r="B9">
        <v>292505104</v>
      </c>
      <c r="C9">
        <v>2793182</v>
      </c>
      <c r="D9" t="s">
        <v>98</v>
      </c>
      <c r="E9">
        <v>132379</v>
      </c>
      <c r="F9">
        <v>893558.25</v>
      </c>
      <c r="G9">
        <v>4.4400000000000004</v>
      </c>
      <c r="H9">
        <v>587762.76</v>
      </c>
      <c r="I9">
        <v>893558.25</v>
      </c>
      <c r="J9">
        <v>4.4400000000000004</v>
      </c>
      <c r="K9">
        <v>587762.76</v>
      </c>
      <c r="L9" t="s">
        <v>85</v>
      </c>
      <c r="M9" s="46">
        <v>43708</v>
      </c>
    </row>
    <row r="10" spans="1:13" x14ac:dyDescent="0.2">
      <c r="A10" t="s">
        <v>81</v>
      </c>
      <c r="B10" t="s">
        <v>99</v>
      </c>
      <c r="C10" t="s">
        <v>100</v>
      </c>
      <c r="D10" t="s">
        <v>101</v>
      </c>
      <c r="E10">
        <v>18335</v>
      </c>
      <c r="F10">
        <v>2047836.15</v>
      </c>
      <c r="G10">
        <v>157.75</v>
      </c>
      <c r="H10">
        <v>2892346.25</v>
      </c>
      <c r="I10">
        <v>2047836.15</v>
      </c>
      <c r="J10">
        <v>157.75</v>
      </c>
      <c r="K10">
        <v>2892346.25</v>
      </c>
      <c r="L10" t="s">
        <v>85</v>
      </c>
      <c r="M10" s="46">
        <v>43708</v>
      </c>
    </row>
    <row r="11" spans="1:13" x14ac:dyDescent="0.2">
      <c r="A11" t="s">
        <v>81</v>
      </c>
      <c r="B11" t="s">
        <v>102</v>
      </c>
      <c r="C11" t="s">
        <v>103</v>
      </c>
      <c r="D11" t="s">
        <v>104</v>
      </c>
      <c r="E11">
        <v>7083</v>
      </c>
      <c r="F11">
        <v>734365.44</v>
      </c>
      <c r="G11">
        <v>168.17</v>
      </c>
      <c r="H11">
        <v>1191148.1100000001</v>
      </c>
      <c r="I11">
        <v>734365.44</v>
      </c>
      <c r="J11">
        <v>168.17</v>
      </c>
      <c r="K11">
        <v>1191148.1100000001</v>
      </c>
      <c r="L11" t="s">
        <v>85</v>
      </c>
      <c r="M11" s="46">
        <v>43708</v>
      </c>
    </row>
    <row r="12" spans="1:13" x14ac:dyDescent="0.2">
      <c r="A12" t="s">
        <v>81</v>
      </c>
      <c r="B12">
        <v>398438408</v>
      </c>
      <c r="C12" t="s">
        <v>105</v>
      </c>
      <c r="D12" t="s">
        <v>106</v>
      </c>
      <c r="E12">
        <v>63170</v>
      </c>
      <c r="F12">
        <v>1205283.6000000001</v>
      </c>
      <c r="G12">
        <v>21.3</v>
      </c>
      <c r="H12">
        <v>1345521</v>
      </c>
      <c r="I12">
        <v>1205283.6000000001</v>
      </c>
      <c r="J12">
        <v>21.3</v>
      </c>
      <c r="K12">
        <v>1345521</v>
      </c>
      <c r="L12" t="s">
        <v>85</v>
      </c>
      <c r="M12" s="46">
        <v>43708</v>
      </c>
    </row>
    <row r="13" spans="1:13" x14ac:dyDescent="0.2">
      <c r="A13" t="s">
        <v>81</v>
      </c>
      <c r="B13" t="s">
        <v>107</v>
      </c>
      <c r="C13" t="s">
        <v>108</v>
      </c>
      <c r="D13" t="s">
        <v>109</v>
      </c>
      <c r="E13">
        <v>29302</v>
      </c>
      <c r="F13">
        <v>1677539.5</v>
      </c>
      <c r="G13">
        <v>62.68</v>
      </c>
      <c r="H13">
        <v>1836649.36</v>
      </c>
      <c r="I13">
        <v>1677539.5</v>
      </c>
      <c r="J13">
        <v>62.68</v>
      </c>
      <c r="K13">
        <v>1836649.36</v>
      </c>
      <c r="L13" t="s">
        <v>85</v>
      </c>
      <c r="M13" s="46">
        <v>43708</v>
      </c>
    </row>
    <row r="14" spans="1:13" x14ac:dyDescent="0.2">
      <c r="A14" t="s">
        <v>81</v>
      </c>
      <c r="B14" t="s">
        <v>110</v>
      </c>
      <c r="C14" t="s">
        <v>111</v>
      </c>
      <c r="D14" t="s">
        <v>112</v>
      </c>
      <c r="E14">
        <v>27165</v>
      </c>
      <c r="F14">
        <v>1643278.6</v>
      </c>
      <c r="G14">
        <v>80.94</v>
      </c>
      <c r="H14">
        <v>2198735.1</v>
      </c>
      <c r="I14">
        <v>1643278.6</v>
      </c>
      <c r="J14">
        <v>80.94</v>
      </c>
      <c r="K14">
        <v>2198735.1</v>
      </c>
      <c r="L14" t="s">
        <v>85</v>
      </c>
      <c r="M14" s="46">
        <v>43708</v>
      </c>
    </row>
    <row r="15" spans="1:13" x14ac:dyDescent="0.2">
      <c r="A15" t="s">
        <v>81</v>
      </c>
      <c r="B15" t="s">
        <v>113</v>
      </c>
      <c r="C15" t="s">
        <v>114</v>
      </c>
      <c r="D15" t="s">
        <v>115</v>
      </c>
      <c r="E15">
        <v>13426</v>
      </c>
      <c r="F15">
        <v>1775991.28</v>
      </c>
      <c r="G15">
        <v>154.19</v>
      </c>
      <c r="H15">
        <v>2070154.94</v>
      </c>
      <c r="I15">
        <v>1775991.28</v>
      </c>
      <c r="J15">
        <v>154.19</v>
      </c>
      <c r="K15">
        <v>2070154.94</v>
      </c>
      <c r="L15" t="s">
        <v>85</v>
      </c>
      <c r="M15" s="46">
        <v>43708</v>
      </c>
    </row>
    <row r="16" spans="1:13" x14ac:dyDescent="0.2">
      <c r="A16" t="s">
        <v>81</v>
      </c>
      <c r="B16" t="s">
        <v>116</v>
      </c>
      <c r="C16" t="s">
        <v>117</v>
      </c>
      <c r="D16" t="s">
        <v>118</v>
      </c>
      <c r="E16">
        <v>58027</v>
      </c>
      <c r="F16">
        <v>2079818.68</v>
      </c>
      <c r="G16">
        <v>35.33</v>
      </c>
      <c r="H16">
        <v>2050093.91</v>
      </c>
      <c r="I16">
        <v>2079818.68</v>
      </c>
      <c r="J16">
        <v>35.33</v>
      </c>
      <c r="K16">
        <v>2050093.91</v>
      </c>
      <c r="L16" t="s">
        <v>85</v>
      </c>
      <c r="M16" s="46">
        <v>43708</v>
      </c>
    </row>
    <row r="17" spans="1:13" x14ac:dyDescent="0.2">
      <c r="A17" t="s">
        <v>81</v>
      </c>
      <c r="B17">
        <v>539439109</v>
      </c>
      <c r="C17">
        <v>2544346</v>
      </c>
      <c r="D17" t="s">
        <v>119</v>
      </c>
      <c r="E17">
        <v>309000</v>
      </c>
      <c r="F17">
        <v>998249.96</v>
      </c>
      <c r="G17">
        <v>2.39</v>
      </c>
      <c r="H17">
        <v>738510</v>
      </c>
      <c r="I17">
        <v>998249.96</v>
      </c>
      <c r="J17">
        <v>2.39</v>
      </c>
      <c r="K17">
        <v>738510</v>
      </c>
      <c r="L17" t="s">
        <v>85</v>
      </c>
      <c r="M17" s="46">
        <v>43708</v>
      </c>
    </row>
    <row r="18" spans="1:13" x14ac:dyDescent="0.2">
      <c r="A18" t="s">
        <v>81</v>
      </c>
      <c r="B18" t="s">
        <v>120</v>
      </c>
      <c r="C18" t="s">
        <v>121</v>
      </c>
      <c r="D18" t="s">
        <v>122</v>
      </c>
      <c r="E18">
        <v>34090</v>
      </c>
      <c r="F18">
        <v>1148833</v>
      </c>
      <c r="G18">
        <v>40.74</v>
      </c>
      <c r="H18">
        <v>1388826.6</v>
      </c>
      <c r="I18">
        <v>1148833</v>
      </c>
      <c r="J18">
        <v>40.74</v>
      </c>
      <c r="K18">
        <v>1388826.6</v>
      </c>
      <c r="L18" t="s">
        <v>85</v>
      </c>
      <c r="M18" s="46">
        <v>43708</v>
      </c>
    </row>
    <row r="19" spans="1:13" x14ac:dyDescent="0.2">
      <c r="A19" t="s">
        <v>81</v>
      </c>
      <c r="B19">
        <v>683715106</v>
      </c>
      <c r="C19">
        <v>2655657</v>
      </c>
      <c r="D19" t="s">
        <v>123</v>
      </c>
      <c r="E19">
        <v>41898</v>
      </c>
      <c r="F19">
        <v>1457212.44</v>
      </c>
      <c r="G19">
        <v>39.090000000000003</v>
      </c>
      <c r="H19">
        <v>1637792.82</v>
      </c>
      <c r="I19">
        <v>1457212.44</v>
      </c>
      <c r="J19">
        <v>39.090000000000003</v>
      </c>
      <c r="K19">
        <v>1637792.82</v>
      </c>
      <c r="L19" t="s">
        <v>85</v>
      </c>
      <c r="M19" s="46">
        <v>43708</v>
      </c>
    </row>
    <row r="20" spans="1:13" x14ac:dyDescent="0.2">
      <c r="A20" t="s">
        <v>81</v>
      </c>
      <c r="B20">
        <v>686330101</v>
      </c>
      <c r="C20">
        <v>2402444</v>
      </c>
      <c r="D20" t="s">
        <v>124</v>
      </c>
      <c r="E20">
        <v>21516</v>
      </c>
      <c r="F20">
        <v>1632593.41</v>
      </c>
      <c r="G20">
        <v>73.86</v>
      </c>
      <c r="H20">
        <v>1589171.76</v>
      </c>
      <c r="I20">
        <v>1632593.41</v>
      </c>
      <c r="J20">
        <v>73.86</v>
      </c>
      <c r="K20">
        <v>1589171.76</v>
      </c>
      <c r="L20" t="s">
        <v>85</v>
      </c>
      <c r="M20" s="46">
        <v>43708</v>
      </c>
    </row>
    <row r="21" spans="1:13" x14ac:dyDescent="0.2">
      <c r="A21" t="s">
        <v>81</v>
      </c>
      <c r="B21">
        <v>803054204</v>
      </c>
      <c r="C21">
        <v>2775135</v>
      </c>
      <c r="D21" t="s">
        <v>125</v>
      </c>
      <c r="E21">
        <v>11024</v>
      </c>
      <c r="F21">
        <v>1139109.92</v>
      </c>
      <c r="G21">
        <v>119.15</v>
      </c>
      <c r="H21">
        <v>1313509.6000000001</v>
      </c>
      <c r="I21">
        <v>1139109.92</v>
      </c>
      <c r="J21">
        <v>119.15</v>
      </c>
      <c r="K21">
        <v>1313509.6000000001</v>
      </c>
      <c r="L21" t="s">
        <v>85</v>
      </c>
      <c r="M21" s="46">
        <v>43708</v>
      </c>
    </row>
    <row r="22" spans="1:13" x14ac:dyDescent="0.2">
      <c r="A22" t="s">
        <v>81</v>
      </c>
      <c r="B22">
        <v>835699307</v>
      </c>
      <c r="C22">
        <v>2821481</v>
      </c>
      <c r="D22" t="s">
        <v>126</v>
      </c>
      <c r="E22">
        <v>53325</v>
      </c>
      <c r="F22">
        <v>2584662.75</v>
      </c>
      <c r="G22">
        <v>56.91</v>
      </c>
      <c r="H22">
        <v>3034725.75</v>
      </c>
      <c r="I22">
        <v>2584662.75</v>
      </c>
      <c r="J22">
        <v>56.91</v>
      </c>
      <c r="K22">
        <v>3034725.75</v>
      </c>
      <c r="L22" t="s">
        <v>85</v>
      </c>
      <c r="M22" s="46">
        <v>43708</v>
      </c>
    </row>
    <row r="23" spans="1:13" x14ac:dyDescent="0.2">
      <c r="A23" t="s">
        <v>81</v>
      </c>
      <c r="B23" t="s">
        <v>127</v>
      </c>
      <c r="C23" t="s">
        <v>128</v>
      </c>
      <c r="D23" t="s">
        <v>129</v>
      </c>
      <c r="E23">
        <v>9312</v>
      </c>
      <c r="F23">
        <v>1490131.01</v>
      </c>
      <c r="G23">
        <v>385.39</v>
      </c>
      <c r="H23">
        <v>3588751.68</v>
      </c>
      <c r="I23">
        <v>1490131.01</v>
      </c>
      <c r="J23">
        <v>385.39</v>
      </c>
      <c r="K23">
        <v>3588751.68</v>
      </c>
      <c r="L23" t="s">
        <v>85</v>
      </c>
      <c r="M23" s="46">
        <v>43708</v>
      </c>
    </row>
    <row r="24" spans="1:13" x14ac:dyDescent="0.2">
      <c r="A24" t="s">
        <v>81</v>
      </c>
      <c r="B24" t="s">
        <v>130</v>
      </c>
      <c r="C24">
        <v>2615565</v>
      </c>
      <c r="D24" t="s">
        <v>131</v>
      </c>
      <c r="E24">
        <v>62948</v>
      </c>
      <c r="F24">
        <v>2397028.89</v>
      </c>
      <c r="G24">
        <v>47.96</v>
      </c>
      <c r="H24">
        <v>3018986.08</v>
      </c>
      <c r="I24">
        <v>2397028.89</v>
      </c>
      <c r="J24">
        <v>47.96</v>
      </c>
      <c r="K24">
        <v>3018986.08</v>
      </c>
      <c r="L24" t="s">
        <v>85</v>
      </c>
      <c r="M24" s="46">
        <v>43708</v>
      </c>
    </row>
    <row r="25" spans="1:13" x14ac:dyDescent="0.2">
      <c r="A25" t="s">
        <v>81</v>
      </c>
      <c r="B25">
        <v>861012102</v>
      </c>
      <c r="C25">
        <v>2430025</v>
      </c>
      <c r="D25" t="s">
        <v>132</v>
      </c>
      <c r="E25">
        <v>113114</v>
      </c>
      <c r="F25">
        <v>1635216.25</v>
      </c>
      <c r="G25">
        <v>17.7</v>
      </c>
      <c r="H25">
        <v>2002117.8</v>
      </c>
      <c r="I25">
        <v>1635216.25</v>
      </c>
      <c r="J25">
        <v>17.7</v>
      </c>
      <c r="K25">
        <v>2002117.8</v>
      </c>
      <c r="L25" t="s">
        <v>85</v>
      </c>
      <c r="M25" s="46">
        <v>43708</v>
      </c>
    </row>
    <row r="26" spans="1:13" x14ac:dyDescent="0.2">
      <c r="A26" t="s">
        <v>81</v>
      </c>
      <c r="B26">
        <v>878742204</v>
      </c>
      <c r="C26">
        <v>2124533</v>
      </c>
      <c r="D26" t="s">
        <v>133</v>
      </c>
      <c r="E26">
        <v>35702</v>
      </c>
      <c r="F26">
        <v>797582.68</v>
      </c>
      <c r="G26">
        <v>17.03</v>
      </c>
      <c r="H26">
        <v>608005.06000000006</v>
      </c>
      <c r="I26">
        <v>797582.68</v>
      </c>
      <c r="J26">
        <v>17.03</v>
      </c>
      <c r="K26">
        <v>608005.06000000006</v>
      </c>
      <c r="L26" t="s">
        <v>85</v>
      </c>
      <c r="M26" s="46">
        <v>43708</v>
      </c>
    </row>
    <row r="27" spans="1:13" x14ac:dyDescent="0.2">
      <c r="A27" t="s">
        <v>81</v>
      </c>
      <c r="B27" t="s">
        <v>134</v>
      </c>
      <c r="C27" t="s">
        <v>135</v>
      </c>
      <c r="D27" t="s">
        <v>136</v>
      </c>
      <c r="E27">
        <v>40220</v>
      </c>
      <c r="F27">
        <v>1252450.8</v>
      </c>
      <c r="G27">
        <v>54.25</v>
      </c>
      <c r="H27">
        <v>2181935</v>
      </c>
      <c r="I27">
        <v>1252450.8</v>
      </c>
      <c r="J27">
        <v>54.25</v>
      </c>
      <c r="K27">
        <v>2181935</v>
      </c>
      <c r="L27" t="s">
        <v>85</v>
      </c>
      <c r="M27" s="46">
        <v>43708</v>
      </c>
    </row>
    <row r="28" spans="1:13" x14ac:dyDescent="0.2">
      <c r="A28" t="s">
        <v>81</v>
      </c>
      <c r="B28">
        <v>5330047</v>
      </c>
      <c r="C28">
        <v>5330047</v>
      </c>
      <c r="D28" t="s">
        <v>137</v>
      </c>
      <c r="E28">
        <v>15763</v>
      </c>
      <c r="F28">
        <v>1972717.83</v>
      </c>
      <c r="G28">
        <v>140.82</v>
      </c>
      <c r="H28">
        <v>2219809.2599999998</v>
      </c>
      <c r="I28">
        <v>1737082.6</v>
      </c>
      <c r="J28">
        <v>128.15</v>
      </c>
      <c r="K28">
        <v>2020028.45</v>
      </c>
      <c r="L28" t="s">
        <v>138</v>
      </c>
      <c r="M28" s="46">
        <v>43708</v>
      </c>
    </row>
    <row r="29" spans="1:13" x14ac:dyDescent="0.2">
      <c r="A29" t="s">
        <v>81</v>
      </c>
      <c r="B29">
        <v>5889505</v>
      </c>
      <c r="C29">
        <v>5889505</v>
      </c>
      <c r="D29" t="s">
        <v>139</v>
      </c>
      <c r="E29">
        <v>105988</v>
      </c>
      <c r="F29">
        <v>2187638.79</v>
      </c>
      <c r="G29">
        <v>17.309999999999999</v>
      </c>
      <c r="H29">
        <v>1834172.92</v>
      </c>
      <c r="I29">
        <v>1926331.9</v>
      </c>
      <c r="J29">
        <v>15.75</v>
      </c>
      <c r="K29">
        <v>1669099.02</v>
      </c>
      <c r="L29" t="s">
        <v>138</v>
      </c>
      <c r="M29" s="46">
        <v>43708</v>
      </c>
    </row>
    <row r="30" spans="1:13" x14ac:dyDescent="0.2">
      <c r="A30" t="s">
        <v>81</v>
      </c>
      <c r="B30">
        <v>4741844</v>
      </c>
      <c r="C30">
        <v>4741844</v>
      </c>
      <c r="D30" t="s">
        <v>140</v>
      </c>
      <c r="E30">
        <v>13484</v>
      </c>
      <c r="F30">
        <v>1384917.16</v>
      </c>
      <c r="G30">
        <v>106.88</v>
      </c>
      <c r="H30">
        <v>1441156.62</v>
      </c>
      <c r="I30">
        <v>1219492.96</v>
      </c>
      <c r="J30">
        <v>97.26</v>
      </c>
      <c r="K30">
        <v>1311453.8400000001</v>
      </c>
      <c r="L30" t="s">
        <v>138</v>
      </c>
      <c r="M30" s="46">
        <v>43708</v>
      </c>
    </row>
    <row r="31" spans="1:13" x14ac:dyDescent="0.2">
      <c r="A31" t="s">
        <v>81</v>
      </c>
      <c r="B31" t="s">
        <v>141</v>
      </c>
      <c r="C31" t="s">
        <v>141</v>
      </c>
      <c r="D31" t="s">
        <v>142</v>
      </c>
      <c r="E31">
        <v>29538</v>
      </c>
      <c r="F31">
        <v>2462861.36</v>
      </c>
      <c r="G31">
        <v>93.32</v>
      </c>
      <c r="H31">
        <v>2756444.45</v>
      </c>
      <c r="I31">
        <v>2168679.96</v>
      </c>
      <c r="J31">
        <v>84.92</v>
      </c>
      <c r="K31">
        <v>2508366.96</v>
      </c>
      <c r="L31" t="s">
        <v>138</v>
      </c>
      <c r="M31" s="46">
        <v>43708</v>
      </c>
    </row>
    <row r="32" spans="1:13" x14ac:dyDescent="0.2">
      <c r="A32" t="s">
        <v>81</v>
      </c>
      <c r="B32">
        <v>5999330</v>
      </c>
      <c r="C32">
        <v>5999330</v>
      </c>
      <c r="D32" t="s">
        <v>143</v>
      </c>
      <c r="E32">
        <v>9594</v>
      </c>
      <c r="F32">
        <v>1624430.3</v>
      </c>
      <c r="G32">
        <v>218.24</v>
      </c>
      <c r="H32">
        <v>2093809.33</v>
      </c>
      <c r="I32">
        <v>1433374.7</v>
      </c>
      <c r="J32">
        <v>198.6</v>
      </c>
      <c r="K32">
        <v>1905368.4</v>
      </c>
      <c r="L32" t="s">
        <v>138</v>
      </c>
      <c r="M32" s="46">
        <v>43708</v>
      </c>
    </row>
    <row r="33" spans="1:13" x14ac:dyDescent="0.2">
      <c r="A33" t="s">
        <v>81</v>
      </c>
      <c r="B33">
        <v>4031879</v>
      </c>
      <c r="C33">
        <v>4031879</v>
      </c>
      <c r="D33" t="s">
        <v>144</v>
      </c>
      <c r="E33">
        <v>58820</v>
      </c>
      <c r="F33">
        <v>1208058.69</v>
      </c>
      <c r="G33">
        <v>23.9</v>
      </c>
      <c r="H33">
        <v>1405861.23</v>
      </c>
      <c r="I33">
        <v>1063759.7</v>
      </c>
      <c r="J33">
        <v>21.75</v>
      </c>
      <c r="K33">
        <v>1279335</v>
      </c>
      <c r="L33" t="s">
        <v>138</v>
      </c>
      <c r="M33" s="46">
        <v>43708</v>
      </c>
    </row>
    <row r="34" spans="1:13" x14ac:dyDescent="0.2">
      <c r="A34" t="s">
        <v>81</v>
      </c>
      <c r="B34">
        <v>6021500</v>
      </c>
      <c r="C34">
        <v>6021500</v>
      </c>
      <c r="D34" t="s">
        <v>145</v>
      </c>
      <c r="E34">
        <v>44000</v>
      </c>
      <c r="F34">
        <v>892554.7</v>
      </c>
      <c r="G34">
        <v>17.45</v>
      </c>
      <c r="H34">
        <v>767899.14</v>
      </c>
      <c r="I34">
        <v>97454685</v>
      </c>
      <c r="J34">
        <v>1855</v>
      </c>
      <c r="K34">
        <v>81620000</v>
      </c>
      <c r="L34" t="s">
        <v>146</v>
      </c>
      <c r="M34" s="46">
        <v>43708</v>
      </c>
    </row>
    <row r="35" spans="1:13" x14ac:dyDescent="0.2">
      <c r="A35" t="s">
        <v>81</v>
      </c>
      <c r="B35">
        <v>6054603</v>
      </c>
      <c r="C35">
        <v>6054603</v>
      </c>
      <c r="D35" t="s">
        <v>147</v>
      </c>
      <c r="E35">
        <v>118200</v>
      </c>
      <c r="F35">
        <v>1242050.44</v>
      </c>
      <c r="G35">
        <v>9.0399999999999991</v>
      </c>
      <c r="H35">
        <v>1068904.32</v>
      </c>
      <c r="I35">
        <v>135930000</v>
      </c>
      <c r="J35">
        <v>961.2</v>
      </c>
      <c r="K35">
        <v>113613840</v>
      </c>
      <c r="L35" t="s">
        <v>146</v>
      </c>
      <c r="M35" s="46">
        <v>43708</v>
      </c>
    </row>
    <row r="36" spans="1:13" x14ac:dyDescent="0.2">
      <c r="A36" t="s">
        <v>81</v>
      </c>
      <c r="B36">
        <v>6555805</v>
      </c>
      <c r="C36">
        <v>6555805</v>
      </c>
      <c r="D36" t="s">
        <v>148</v>
      </c>
      <c r="E36">
        <v>30900</v>
      </c>
      <c r="F36">
        <v>1136444.6299999999</v>
      </c>
      <c r="G36">
        <v>29.4</v>
      </c>
      <c r="H36">
        <v>908481.51</v>
      </c>
      <c r="I36">
        <v>124372500</v>
      </c>
      <c r="J36">
        <v>3125</v>
      </c>
      <c r="K36">
        <v>96562500</v>
      </c>
      <c r="L36" t="s">
        <v>146</v>
      </c>
      <c r="M36" s="46">
        <v>43708</v>
      </c>
    </row>
    <row r="37" spans="1:13" x14ac:dyDescent="0.2">
      <c r="A37" t="s">
        <v>81</v>
      </c>
      <c r="B37">
        <v>6640682</v>
      </c>
      <c r="C37">
        <v>6640682</v>
      </c>
      <c r="D37" t="s">
        <v>149</v>
      </c>
      <c r="E37">
        <v>18300</v>
      </c>
      <c r="F37">
        <v>2076809.21</v>
      </c>
      <c r="G37">
        <v>130.35</v>
      </c>
      <c r="H37">
        <v>2385421.96</v>
      </c>
      <c r="I37">
        <v>227286000</v>
      </c>
      <c r="J37">
        <v>13855</v>
      </c>
      <c r="K37">
        <v>253546500</v>
      </c>
      <c r="L37" t="s">
        <v>146</v>
      </c>
      <c r="M37" s="46">
        <v>43708</v>
      </c>
    </row>
    <row r="38" spans="1:13" x14ac:dyDescent="0.2">
      <c r="A38" t="s">
        <v>81</v>
      </c>
      <c r="B38">
        <v>6659428</v>
      </c>
      <c r="C38">
        <v>6659428</v>
      </c>
      <c r="D38" t="s">
        <v>150</v>
      </c>
      <c r="E38">
        <v>15800</v>
      </c>
      <c r="F38">
        <v>617187.5</v>
      </c>
      <c r="G38">
        <v>49.49</v>
      </c>
      <c r="H38">
        <v>781898.58</v>
      </c>
      <c r="I38">
        <v>67545000</v>
      </c>
      <c r="J38">
        <v>5260</v>
      </c>
      <c r="K38">
        <v>83108000</v>
      </c>
      <c r="L38" t="s">
        <v>146</v>
      </c>
      <c r="M38" s="46">
        <v>43708</v>
      </c>
    </row>
    <row r="39" spans="1:13" x14ac:dyDescent="0.2">
      <c r="A39" t="s">
        <v>81</v>
      </c>
      <c r="B39">
        <v>6269861</v>
      </c>
      <c r="C39">
        <v>6269861</v>
      </c>
      <c r="D39" t="s">
        <v>151</v>
      </c>
      <c r="E39">
        <v>66000</v>
      </c>
      <c r="F39">
        <v>998269.25</v>
      </c>
      <c r="G39">
        <v>15.63</v>
      </c>
      <c r="H39">
        <v>1031385.83</v>
      </c>
      <c r="I39">
        <v>109729064</v>
      </c>
      <c r="J39">
        <v>1661</v>
      </c>
      <c r="K39">
        <v>109626000</v>
      </c>
      <c r="L39" t="s">
        <v>146</v>
      </c>
      <c r="M39" s="46">
        <v>43708</v>
      </c>
    </row>
    <row r="40" spans="1:13" x14ac:dyDescent="0.2">
      <c r="A40" t="s">
        <v>81</v>
      </c>
      <c r="B40">
        <v>6229597</v>
      </c>
      <c r="C40">
        <v>6229597</v>
      </c>
      <c r="D40" t="s">
        <v>152</v>
      </c>
      <c r="E40">
        <v>294491</v>
      </c>
      <c r="F40">
        <v>2540522.21</v>
      </c>
      <c r="G40">
        <v>9.42</v>
      </c>
      <c r="H40">
        <v>2773407.57</v>
      </c>
      <c r="I40">
        <v>280071868</v>
      </c>
      <c r="J40">
        <v>1001</v>
      </c>
      <c r="K40">
        <v>294785491</v>
      </c>
      <c r="L40" t="s">
        <v>146</v>
      </c>
      <c r="M40" s="46">
        <v>43708</v>
      </c>
    </row>
    <row r="41" spans="1:13" x14ac:dyDescent="0.2">
      <c r="A41" t="s">
        <v>81</v>
      </c>
      <c r="B41">
        <v>6356406</v>
      </c>
      <c r="C41">
        <v>6356406</v>
      </c>
      <c r="D41" t="s">
        <v>153</v>
      </c>
      <c r="E41">
        <v>25300</v>
      </c>
      <c r="F41">
        <v>591234.92000000004</v>
      </c>
      <c r="G41">
        <v>26.78</v>
      </c>
      <c r="H41">
        <v>677427.79</v>
      </c>
      <c r="I41">
        <v>64704750</v>
      </c>
      <c r="J41">
        <v>2846</v>
      </c>
      <c r="K41">
        <v>72003800</v>
      </c>
      <c r="L41" t="s">
        <v>146</v>
      </c>
      <c r="M41" s="46">
        <v>43708</v>
      </c>
    </row>
    <row r="42" spans="1:13" x14ac:dyDescent="0.2">
      <c r="A42" t="s">
        <v>81</v>
      </c>
      <c r="B42">
        <v>6986041</v>
      </c>
      <c r="C42">
        <v>6986041</v>
      </c>
      <c r="D42" t="s">
        <v>154</v>
      </c>
      <c r="E42">
        <v>24100</v>
      </c>
      <c r="F42">
        <v>646542.4</v>
      </c>
      <c r="G42">
        <v>33.590000000000003</v>
      </c>
      <c r="H42">
        <v>809455.26</v>
      </c>
      <c r="I42">
        <v>70757600</v>
      </c>
      <c r="J42">
        <v>3570</v>
      </c>
      <c r="K42">
        <v>86037000</v>
      </c>
      <c r="L42" t="s">
        <v>146</v>
      </c>
      <c r="M42" s="46">
        <v>43708</v>
      </c>
    </row>
    <row r="43" spans="1:13" x14ac:dyDescent="0.2">
      <c r="A43" t="s">
        <v>81</v>
      </c>
      <c r="B43">
        <v>7124594</v>
      </c>
      <c r="C43">
        <v>7124594</v>
      </c>
      <c r="D43" t="s">
        <v>155</v>
      </c>
      <c r="E43">
        <v>7989</v>
      </c>
      <c r="F43">
        <v>1234066.6599999999</v>
      </c>
      <c r="G43">
        <v>170.42</v>
      </c>
      <c r="H43">
        <v>1361495.4</v>
      </c>
      <c r="I43">
        <v>1231104.8999999999</v>
      </c>
      <c r="J43">
        <v>168.7</v>
      </c>
      <c r="K43">
        <v>1347744.3</v>
      </c>
      <c r="L43" t="s">
        <v>156</v>
      </c>
      <c r="M43" s="46">
        <v>43708</v>
      </c>
    </row>
    <row r="44" spans="1:13" x14ac:dyDescent="0.2">
      <c r="A44" t="s">
        <v>81</v>
      </c>
      <c r="B44" t="s">
        <v>157</v>
      </c>
      <c r="C44" t="s">
        <v>157</v>
      </c>
      <c r="D44" t="s">
        <v>158</v>
      </c>
      <c r="E44">
        <v>31384</v>
      </c>
      <c r="F44">
        <v>1268763.25</v>
      </c>
      <c r="G44">
        <v>39.53</v>
      </c>
      <c r="H44">
        <v>1240585.8400000001</v>
      </c>
      <c r="I44">
        <v>1268878.6000000001</v>
      </c>
      <c r="J44">
        <v>39.130000000000003</v>
      </c>
      <c r="K44">
        <v>1228055.92</v>
      </c>
      <c r="L44" t="s">
        <v>156</v>
      </c>
      <c r="M44" s="46">
        <v>43708</v>
      </c>
    </row>
    <row r="45" spans="1:13" x14ac:dyDescent="0.2">
      <c r="A45" t="s">
        <v>81</v>
      </c>
      <c r="B45">
        <v>7333378</v>
      </c>
      <c r="C45">
        <v>7333378</v>
      </c>
      <c r="D45" t="s">
        <v>159</v>
      </c>
      <c r="E45">
        <v>8487</v>
      </c>
      <c r="F45">
        <v>2325928.0299999998</v>
      </c>
      <c r="G45">
        <v>353.37</v>
      </c>
      <c r="H45">
        <v>2999042.93</v>
      </c>
      <c r="I45">
        <v>2320345.7999999998</v>
      </c>
      <c r="J45">
        <v>349.8</v>
      </c>
      <c r="K45">
        <v>2968752.6</v>
      </c>
      <c r="L45" t="s">
        <v>156</v>
      </c>
      <c r="M45" s="46">
        <v>43708</v>
      </c>
    </row>
    <row r="46" spans="1:13" x14ac:dyDescent="0.2">
      <c r="A46" t="s">
        <v>81</v>
      </c>
      <c r="B46" t="s">
        <v>160</v>
      </c>
      <c r="C46" t="s">
        <v>160</v>
      </c>
      <c r="D46" t="s">
        <v>161</v>
      </c>
      <c r="E46">
        <v>514932</v>
      </c>
      <c r="F46">
        <v>1234996.1200000001</v>
      </c>
      <c r="G46">
        <v>1.78</v>
      </c>
      <c r="H46">
        <v>915705.64</v>
      </c>
      <c r="I46">
        <v>1730171.52</v>
      </c>
      <c r="J46">
        <v>2.64</v>
      </c>
      <c r="K46">
        <v>1359420.48</v>
      </c>
      <c r="L46" t="s">
        <v>162</v>
      </c>
      <c r="M46" s="46">
        <v>43708</v>
      </c>
    </row>
    <row r="47" spans="1:13" x14ac:dyDescent="0.2">
      <c r="A47" t="s">
        <v>81</v>
      </c>
      <c r="B47" t="s">
        <v>163</v>
      </c>
      <c r="C47" t="s">
        <v>163</v>
      </c>
      <c r="D47" t="s">
        <v>164</v>
      </c>
      <c r="E47">
        <v>82823</v>
      </c>
      <c r="F47">
        <v>916345.16</v>
      </c>
      <c r="G47">
        <v>12.62</v>
      </c>
      <c r="H47">
        <v>1045496.59</v>
      </c>
      <c r="I47">
        <v>1283756.5</v>
      </c>
      <c r="J47">
        <v>18.739999999999998</v>
      </c>
      <c r="K47">
        <v>1552103.02</v>
      </c>
      <c r="L47" t="s">
        <v>162</v>
      </c>
      <c r="M47" s="46">
        <v>43708</v>
      </c>
    </row>
    <row r="48" spans="1:13" x14ac:dyDescent="0.2">
      <c r="A48" t="s">
        <v>81</v>
      </c>
      <c r="B48">
        <v>2793193</v>
      </c>
      <c r="C48">
        <v>2793193</v>
      </c>
      <c r="D48" t="s">
        <v>165</v>
      </c>
      <c r="E48">
        <v>56292</v>
      </c>
      <c r="F48">
        <v>390824.51</v>
      </c>
      <c r="G48">
        <v>4.43</v>
      </c>
      <c r="H48">
        <v>249528.78</v>
      </c>
      <c r="I48">
        <v>515927.44</v>
      </c>
      <c r="J48">
        <v>5.9</v>
      </c>
      <c r="K48">
        <v>332122.8</v>
      </c>
      <c r="L48" t="s">
        <v>166</v>
      </c>
      <c r="M48" s="46">
        <v>43708</v>
      </c>
    </row>
    <row r="49" spans="1:13" x14ac:dyDescent="0.2">
      <c r="A49" t="s">
        <v>81</v>
      </c>
      <c r="B49">
        <v>2260824</v>
      </c>
      <c r="C49">
        <v>2260824</v>
      </c>
      <c r="D49" t="s">
        <v>167</v>
      </c>
      <c r="E49">
        <v>10175</v>
      </c>
      <c r="F49">
        <v>355826.44</v>
      </c>
      <c r="G49">
        <v>39.14</v>
      </c>
      <c r="H49">
        <v>398208.68</v>
      </c>
      <c r="I49">
        <v>469726.49</v>
      </c>
      <c r="J49">
        <v>52.09</v>
      </c>
      <c r="K49">
        <v>530015.75</v>
      </c>
      <c r="L49" t="s">
        <v>166</v>
      </c>
      <c r="M49" s="46">
        <v>43708</v>
      </c>
    </row>
    <row r="50" spans="1:13" x14ac:dyDescent="0.2">
      <c r="A50" t="s">
        <v>81</v>
      </c>
      <c r="B50" t="s">
        <v>168</v>
      </c>
      <c r="C50" t="s">
        <v>168</v>
      </c>
      <c r="D50" t="s">
        <v>169</v>
      </c>
      <c r="E50">
        <v>54671</v>
      </c>
      <c r="F50">
        <v>1703443.28</v>
      </c>
      <c r="G50">
        <v>24.47</v>
      </c>
      <c r="H50">
        <v>1337800.8999999999</v>
      </c>
      <c r="I50">
        <v>1315141.05</v>
      </c>
      <c r="J50">
        <v>20.13</v>
      </c>
      <c r="K50">
        <v>1100527.23</v>
      </c>
      <c r="L50" t="s">
        <v>170</v>
      </c>
      <c r="M50" s="46">
        <v>43708</v>
      </c>
    </row>
    <row r="51" spans="1:13" x14ac:dyDescent="0.2">
      <c r="A51" t="s">
        <v>81</v>
      </c>
      <c r="B51" t="s">
        <v>171</v>
      </c>
      <c r="C51" t="s">
        <v>171</v>
      </c>
      <c r="D51" t="s">
        <v>172</v>
      </c>
      <c r="E51">
        <v>27563</v>
      </c>
      <c r="F51">
        <v>1611560.69</v>
      </c>
      <c r="G51">
        <v>84.53</v>
      </c>
      <c r="H51">
        <v>2329978.23</v>
      </c>
      <c r="I51">
        <v>1237574.1599999999</v>
      </c>
      <c r="J51">
        <v>69.540000000000006</v>
      </c>
      <c r="K51">
        <v>1916731.02</v>
      </c>
      <c r="L51" t="s">
        <v>170</v>
      </c>
      <c r="M51" s="46">
        <v>43708</v>
      </c>
    </row>
    <row r="52" spans="1:13" x14ac:dyDescent="0.2">
      <c r="A52" t="s">
        <v>81</v>
      </c>
      <c r="B52" s="61" t="s">
        <v>173</v>
      </c>
      <c r="C52" s="61" t="s">
        <v>173</v>
      </c>
      <c r="D52" t="s">
        <v>174</v>
      </c>
      <c r="E52">
        <v>127466</v>
      </c>
      <c r="F52">
        <v>1517584.49</v>
      </c>
      <c r="G52">
        <v>10.11</v>
      </c>
      <c r="H52">
        <v>1288234.93</v>
      </c>
      <c r="I52">
        <v>1171183.6499999999</v>
      </c>
      <c r="J52">
        <v>8.31</v>
      </c>
      <c r="K52">
        <v>1059752.32</v>
      </c>
      <c r="L52" t="s">
        <v>170</v>
      </c>
      <c r="M52" s="46">
        <v>43708</v>
      </c>
    </row>
    <row r="53" spans="1:13" x14ac:dyDescent="0.2">
      <c r="A53" t="s">
        <v>81</v>
      </c>
      <c r="B53" t="s">
        <v>175</v>
      </c>
      <c r="C53" t="s">
        <v>175</v>
      </c>
      <c r="D53" t="s">
        <v>176</v>
      </c>
      <c r="E53">
        <v>42992</v>
      </c>
      <c r="F53">
        <v>811465.2</v>
      </c>
      <c r="G53">
        <v>20.29</v>
      </c>
      <c r="H53">
        <v>872498.65</v>
      </c>
      <c r="I53">
        <v>626178.48</v>
      </c>
      <c r="J53">
        <v>16.690000000000001</v>
      </c>
      <c r="K53">
        <v>717751.44</v>
      </c>
      <c r="L53" t="s">
        <v>170</v>
      </c>
      <c r="M53" s="46">
        <v>43708</v>
      </c>
    </row>
    <row r="54" spans="1:13" x14ac:dyDescent="0.2">
      <c r="A54" t="s">
        <v>81</v>
      </c>
      <c r="B54" t="s">
        <v>177</v>
      </c>
      <c r="C54" t="s">
        <v>177</v>
      </c>
      <c r="D54" t="s">
        <v>178</v>
      </c>
      <c r="F54">
        <v>2074292.77</v>
      </c>
      <c r="H54">
        <v>2074292.77</v>
      </c>
      <c r="I54">
        <v>2074292.77</v>
      </c>
      <c r="K54">
        <v>2074292.77</v>
      </c>
      <c r="L54" t="s">
        <v>85</v>
      </c>
      <c r="M54" s="46">
        <v>43708</v>
      </c>
    </row>
    <row r="55" spans="1:13" x14ac:dyDescent="0.2">
      <c r="A55" t="s">
        <v>81</v>
      </c>
      <c r="B55" t="s">
        <v>177</v>
      </c>
      <c r="C55" t="s">
        <v>177</v>
      </c>
      <c r="D55" t="s">
        <v>179</v>
      </c>
      <c r="E55">
        <v>346.06</v>
      </c>
      <c r="F55">
        <v>264.73</v>
      </c>
      <c r="G55">
        <v>0.75</v>
      </c>
      <c r="H55">
        <v>260</v>
      </c>
      <c r="I55">
        <v>346.06</v>
      </c>
      <c r="J55">
        <v>1</v>
      </c>
      <c r="K55">
        <v>346.06</v>
      </c>
      <c r="L55" t="s">
        <v>166</v>
      </c>
      <c r="M55" s="46">
        <v>43708</v>
      </c>
    </row>
    <row r="56" spans="1:13" x14ac:dyDescent="0.2">
      <c r="A56" t="s">
        <v>81</v>
      </c>
      <c r="B56" t="s">
        <v>177</v>
      </c>
      <c r="C56" t="s">
        <v>177</v>
      </c>
      <c r="D56" t="s">
        <v>180</v>
      </c>
      <c r="E56">
        <v>15.41</v>
      </c>
      <c r="F56">
        <v>18.920000000000002</v>
      </c>
      <c r="G56">
        <v>1.22</v>
      </c>
      <c r="H56">
        <v>18.73</v>
      </c>
      <c r="I56">
        <v>15.41</v>
      </c>
      <c r="J56">
        <v>1</v>
      </c>
      <c r="K56">
        <v>15.41</v>
      </c>
      <c r="L56" t="s">
        <v>170</v>
      </c>
      <c r="M56" s="46">
        <v>43708</v>
      </c>
    </row>
    <row r="57" spans="1:13" x14ac:dyDescent="0.2">
      <c r="A57" t="s">
        <v>81</v>
      </c>
      <c r="B57" t="s">
        <v>177</v>
      </c>
      <c r="C57" t="s">
        <v>177</v>
      </c>
      <c r="D57" t="s">
        <v>181</v>
      </c>
      <c r="E57">
        <v>10.96</v>
      </c>
      <c r="F57">
        <v>7.62</v>
      </c>
      <c r="G57">
        <v>0.67</v>
      </c>
      <c r="H57">
        <v>7.38</v>
      </c>
      <c r="I57">
        <v>10.96</v>
      </c>
      <c r="J57">
        <v>1</v>
      </c>
      <c r="K57">
        <v>10.96</v>
      </c>
      <c r="L57" t="s">
        <v>162</v>
      </c>
      <c r="M57" s="46">
        <v>43708</v>
      </c>
    </row>
  </sheetData>
  <sortState xmlns:xlrd2="http://schemas.microsoft.com/office/spreadsheetml/2017/richdata2" ref="A1:M49">
    <sortCondition ref="D1:D49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aidan oleary</cp:lastModifiedBy>
  <cp:lastPrinted>2016-07-25T17:31:02Z</cp:lastPrinted>
  <dcterms:created xsi:type="dcterms:W3CDTF">2008-02-25T17:41:07Z</dcterms:created>
  <dcterms:modified xsi:type="dcterms:W3CDTF">2019-09-04T13:42:10Z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