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na\OneDrive\Documents\CALSTRS\"/>
    </mc:Choice>
  </mc:AlternateContent>
  <xr:revisionPtr revIDLastSave="0" documentId="8_{D84409EE-E93C-40D4-8616-779404D1A7D6}" xr6:coauthVersionLast="40" xr6:coauthVersionMax="40" xr10:uidLastSave="{00000000-0000-0000-0000-000000000000}"/>
  <bookViews>
    <workbookView xWindow="-108" yWindow="-108" windowWidth="23256" windowHeight="12576" tabRatio="801" activeTab="2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Sheet1!$A$1:$L$66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7" i="1" l="1"/>
  <c r="M68" i="1"/>
  <c r="M73" i="1"/>
  <c r="M76" i="1"/>
  <c r="M55" i="1"/>
  <c r="M51" i="1"/>
  <c r="M47" i="1"/>
  <c r="M43" i="1"/>
  <c r="M19" i="1"/>
  <c r="M26" i="1"/>
  <c r="M27" i="1"/>
  <c r="M30" i="1"/>
  <c r="M31" i="1"/>
  <c r="M33" i="1"/>
  <c r="M37" i="1"/>
  <c r="M38" i="1"/>
  <c r="M39" i="1"/>
  <c r="M40" i="1"/>
  <c r="M41" i="1"/>
  <c r="M44" i="1"/>
  <c r="M50" i="1"/>
  <c r="M53" i="1"/>
  <c r="M57" i="1"/>
  <c r="M58" i="1"/>
  <c r="M61" i="1"/>
  <c r="M64" i="1"/>
  <c r="M77" i="1"/>
  <c r="K68" i="1"/>
  <c r="Q77" i="1" l="1"/>
  <c r="Q78" i="1"/>
  <c r="K42" i="1" l="1"/>
  <c r="K25" i="1"/>
  <c r="K21" i="1"/>
  <c r="N14" i="1"/>
  <c r="N15" i="1"/>
  <c r="N16" i="1"/>
  <c r="N17" i="1"/>
  <c r="N18" i="1"/>
  <c r="N19" i="1"/>
  <c r="N20" i="1"/>
  <c r="N24" i="1"/>
  <c r="N26" i="1"/>
  <c r="N27" i="1"/>
  <c r="N28" i="1"/>
  <c r="N31" i="1"/>
  <c r="N34" i="1"/>
  <c r="N37" i="1"/>
  <c r="N38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61" i="1"/>
  <c r="N62" i="1"/>
  <c r="N64" i="1"/>
  <c r="N65" i="1"/>
  <c r="N66" i="1"/>
  <c r="N67" i="1"/>
  <c r="N68" i="1"/>
  <c r="N69" i="1"/>
  <c r="N70" i="1"/>
  <c r="N71" i="1"/>
  <c r="N72" i="1"/>
  <c r="N73" i="1"/>
  <c r="N74" i="1"/>
  <c r="N75" i="1"/>
  <c r="N78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K65" i="1"/>
  <c r="K67" i="1"/>
  <c r="K69" i="1"/>
  <c r="K70" i="1"/>
  <c r="K72" i="1"/>
  <c r="K73" i="1"/>
  <c r="K74" i="1"/>
  <c r="K75" i="1"/>
  <c r="K78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4" i="1"/>
  <c r="H65" i="1"/>
  <c r="H66" i="1"/>
  <c r="H67" i="1"/>
  <c r="H68" i="1"/>
  <c r="H69" i="1"/>
  <c r="H70" i="1"/>
  <c r="H72" i="1"/>
  <c r="H73" i="1"/>
  <c r="H74" i="1"/>
  <c r="H75" i="1"/>
  <c r="H78" i="1"/>
  <c r="N77" i="1"/>
  <c r="H77" i="1"/>
  <c r="K39" i="1"/>
  <c r="N33" i="1"/>
  <c r="N76" i="1"/>
  <c r="N59" i="1"/>
  <c r="N40" i="1"/>
  <c r="N22" i="1"/>
  <c r="N36" i="1"/>
  <c r="N63" i="1"/>
  <c r="N23" i="1"/>
  <c r="N39" i="1"/>
  <c r="N29" i="1"/>
  <c r="N35" i="1"/>
  <c r="N30" i="1"/>
  <c r="N21" i="1"/>
  <c r="N60" i="1"/>
  <c r="N42" i="1"/>
  <c r="N32" i="1"/>
  <c r="N41" i="1"/>
  <c r="N25" i="1"/>
  <c r="K33" i="1"/>
  <c r="K71" i="1"/>
  <c r="K76" i="1"/>
  <c r="K59" i="1"/>
  <c r="K40" i="1"/>
  <c r="K22" i="1"/>
  <c r="K34" i="1"/>
  <c r="K36" i="1"/>
  <c r="K46" i="1"/>
  <c r="K17" i="1"/>
  <c r="K23" i="1"/>
  <c r="K29" i="1"/>
  <c r="K66" i="1"/>
  <c r="K37" i="1"/>
  <c r="K38" i="1"/>
  <c r="K32" i="1"/>
  <c r="K56" i="1"/>
  <c r="K41" i="1"/>
  <c r="K77" i="1"/>
  <c r="H46" i="1"/>
  <c r="H17" i="1"/>
  <c r="H33" i="1"/>
  <c r="H71" i="1"/>
  <c r="H76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 l="1"/>
  <c r="Q75" i="1" l="1"/>
  <c r="Q76" i="1"/>
  <c r="Q14" i="1" l="1"/>
  <c r="Q74" i="1" l="1"/>
  <c r="D15" i="2" l="1"/>
  <c r="N3" i="1" l="1"/>
  <c r="Q73" i="1" l="1"/>
  <c r="Q50" i="1" l="1"/>
  <c r="B3" i="1" l="1"/>
  <c r="E16" i="2" s="1"/>
  <c r="D16" i="2" l="1"/>
  <c r="D17" i="2"/>
  <c r="F17" i="2" s="1"/>
  <c r="D18" i="2"/>
  <c r="F18" i="2" s="1"/>
  <c r="D19" i="2"/>
  <c r="F19" i="2" s="1"/>
  <c r="D20" i="2"/>
  <c r="D21" i="2"/>
  <c r="D24" i="2"/>
  <c r="N4" i="1"/>
  <c r="B4" i="1"/>
  <c r="S5" i="1" s="1"/>
  <c r="Q17" i="1"/>
  <c r="Q18" i="1"/>
  <c r="Q19" i="1"/>
  <c r="Q20" i="1"/>
  <c r="Q21" i="1"/>
  <c r="Q22" i="1"/>
  <c r="Q23" i="1"/>
  <c r="Q24" i="1"/>
  <c r="N13" i="1"/>
  <c r="K13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1" i="1"/>
  <c r="Q52" i="1"/>
  <c r="Q53" i="1"/>
  <c r="Q54" i="1"/>
  <c r="Q55" i="1"/>
  <c r="Q25" i="1"/>
  <c r="Q26" i="1"/>
  <c r="Q27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13" i="1"/>
  <c r="Q15" i="1"/>
  <c r="Q16" i="1"/>
  <c r="Q72" i="1"/>
  <c r="F16" i="2" l="1"/>
  <c r="D23" i="2"/>
  <c r="D26" i="2" s="1"/>
  <c r="B5" i="1"/>
  <c r="H3" i="1"/>
  <c r="E15" i="2" s="1"/>
  <c r="E23" i="2" s="1"/>
  <c r="H4" i="1"/>
  <c r="N5" i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<sst xmlns="http://schemas.openxmlformats.org/spreadsheetml/2006/main" count="1122" uniqueCount="430">
  <si>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</si>
  <si>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</si>
  <si>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</si>
  <si>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</si>
  <si>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</si>
  <si>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</si>
  <si>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</si>
  <si>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</si>
  <si>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</si>
  <si>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</si>
  <si>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</si>
  <si>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</si>
  <si>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</si>
  <si>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</si>
  <si>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</si>
  <si>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</si>
  <si>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</si>
  <si>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</si>
  <si>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</si>
  <si>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</si>
  <si>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</si>
  <si>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</si>
  <si>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</si>
  <si>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</si>
  <si>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</si>
  <si>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</si>
  <si>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</si>
  <si>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</si>
  <si>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</si>
  <si>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</si>
  <si>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</si>
  <si>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</si>
  <si>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</si>
  <si>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</si>
  <si>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</si>
  <si>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</si>
  <si>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</si>
  <si>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</si>
  <si>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</si>
  <si>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</si>
  <si>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</si>
  <si>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</si>
  <si>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</si>
  <si>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</si>
  <si>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</si>
  <si>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</si>
  <si>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</si>
  <si>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</si>
  <si>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</si>
  <si>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</si>
  <si>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</si>
  <si>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</si>
  <si>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</si>
  <si>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</si>
  <si>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</si>
  <si>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</si>
  <si>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</si>
  <si>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</si>
  <si>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</si>
  <si>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</si>
  <si>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</si>
  <si>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</si>
  <si>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Henry James International</t>
  </si>
  <si>
    <t>N00985106</t>
  </si>
  <si>
    <t>INFINEON TECHNOLOGIES AG</t>
  </si>
  <si>
    <t>CHECK POINT SOFTWARE TECH</t>
  </si>
  <si>
    <t>M22465104</t>
  </si>
  <si>
    <t>83175M205</t>
  </si>
  <si>
    <t>JULIUS BAER GROUP LTD</t>
  </si>
  <si>
    <t>SUBARU CORP</t>
  </si>
  <si>
    <t>36315X101</t>
  </si>
  <si>
    <t>N90064101</t>
  </si>
  <si>
    <t>15117K103</t>
  </si>
  <si>
    <t>45662N103</t>
  </si>
  <si>
    <t>BALOISE HOLDING AG   REG</t>
  </si>
  <si>
    <t>INTERXION HOLDING NV</t>
  </si>
  <si>
    <t>N47279109</t>
  </si>
  <si>
    <t>N3167Y103</t>
  </si>
  <si>
    <t>53567X101</t>
  </si>
  <si>
    <t>H50430232</t>
  </si>
  <si>
    <t>M3760D101</t>
  </si>
  <si>
    <t>G4705A100</t>
  </si>
  <si>
    <t>84473L105</t>
  </si>
  <si>
    <t>TCL8</t>
  </si>
  <si>
    <t>48137C108</t>
  </si>
  <si>
    <t>87155N109</t>
  </si>
  <si>
    <t>Month-End</t>
  </si>
  <si>
    <t>82509L107</t>
  </si>
  <si>
    <t>portfolio</t>
  </si>
  <si>
    <t>cusip</t>
  </si>
  <si>
    <t>security</t>
  </si>
  <si>
    <t>quantity</t>
  </si>
  <si>
    <t>cost</t>
  </si>
  <si>
    <t>cost local</t>
  </si>
  <si>
    <t>price</t>
  </si>
  <si>
    <t>market value</t>
  </si>
  <si>
    <t>price local</t>
  </si>
  <si>
    <t>mkt value local</t>
  </si>
  <si>
    <t>country</t>
  </si>
  <si>
    <t>date</t>
  </si>
  <si>
    <t>tcl8</t>
  </si>
  <si>
    <t>Aercap Holdings N.V.</t>
  </si>
  <si>
    <t>us</t>
  </si>
  <si>
    <t>Cae Inc.</t>
  </si>
  <si>
    <t>Cellectis SA Sponsored ADR</t>
  </si>
  <si>
    <t>ERICSSON L M TELEPHONE CO</t>
  </si>
  <si>
    <t>Elbit Systems Ltd.</t>
  </si>
  <si>
    <t>Encana Corp.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</si>
  <si>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</si>
  <si>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</si>
  <si>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</si>
  <si>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</si>
  <si>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</si>
  <si>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</si>
  <si>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</si>
  <si>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</si>
  <si>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</si>
  <si>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</si>
  <si>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</si>
  <si>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</si>
  <si>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</si>
  <si>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</si>
  <si>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</si>
  <si>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</si>
  <si>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</si>
  <si>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</si>
  <si>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</si>
  <si>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</si>
  <si>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</si>
  <si>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uniQure N.V.</t>
  </si>
  <si>
    <t>Dassault System S.A.</t>
  </si>
  <si>
    <t>eu</t>
  </si>
  <si>
    <t>B1JB4K8</t>
  </si>
  <si>
    <t>Symrise AG</t>
  </si>
  <si>
    <t>Teleperformance SE</t>
  </si>
  <si>
    <t>Veolia Environnement</t>
  </si>
  <si>
    <t>Alps Electric Co., Ltd</t>
  </si>
  <si>
    <t>jp</t>
  </si>
  <si>
    <t>Asahi Kasei Corp ADR</t>
  </si>
  <si>
    <t>Don Quijote Holdings Co.,Ltd.</t>
  </si>
  <si>
    <t>Makita Corp.</t>
  </si>
  <si>
    <t>Nidec Corp.</t>
  </si>
  <si>
    <t>Seiko Epson</t>
  </si>
  <si>
    <t>TDK Corp. Sponsored</t>
  </si>
  <si>
    <t>Sedbank Ab</t>
  </si>
  <si>
    <t>se</t>
  </si>
  <si>
    <t>ch</t>
  </si>
  <si>
    <t>B4R2R50</t>
  </si>
  <si>
    <t>Lonza Group AG</t>
  </si>
  <si>
    <t>Amcor Ltd</t>
  </si>
  <si>
    <t>au</t>
  </si>
  <si>
    <t>B61JC67</t>
  </si>
  <si>
    <t>Treasury Wine Estates ltd</t>
  </si>
  <si>
    <t>B0744B3</t>
  </si>
  <si>
    <t>BUNZL PLC Common Stock</t>
  </si>
  <si>
    <t>gb</t>
  </si>
  <si>
    <t>B0SWJX3</t>
  </si>
  <si>
    <t>London Stock Exchange Grpoup P</t>
  </si>
  <si>
    <t>BDVZYZ7</t>
  </si>
  <si>
    <t>Royal Mail PLC</t>
  </si>
  <si>
    <t>B1WY233</t>
  </si>
  <si>
    <t>Smith Group PLC</t>
  </si>
  <si>
    <t>money</t>
  </si>
  <si>
    <t>US Dollar</t>
  </si>
  <si>
    <t>UK Pound</t>
  </si>
  <si>
    <t>Swedish Krona</t>
  </si>
  <si>
    <t>Swiss Franc</t>
  </si>
  <si>
    <t>Japanese Yen</t>
  </si>
  <si>
    <t>Australian Dollar</t>
  </si>
  <si>
    <t>European Union Euro</t>
  </si>
  <si>
    <t>Morphosys AG</t>
  </si>
  <si>
    <t>45857P806</t>
  </si>
  <si>
    <t>OMRON Corporation</t>
  </si>
  <si>
    <t>Rakuten, Inc.</t>
  </si>
  <si>
    <t>Yaskawa Electric Corporation</t>
  </si>
  <si>
    <t>12532H104</t>
  </si>
  <si>
    <t>CGI Inc.</t>
  </si>
  <si>
    <t>STRS LIQUIDITY FUND</t>
  </si>
  <si>
    <t>8322049D5</t>
  </si>
  <si>
    <t>PAN PACIFIC INTERNATIONAL HO</t>
  </si>
  <si>
    <t>626986905</t>
  </si>
  <si>
    <t>OPEN TEXT CORP</t>
  </si>
  <si>
    <t>683715106</t>
  </si>
  <si>
    <t>SWEDISH KRONA</t>
  </si>
  <si>
    <t>SEK</t>
  </si>
  <si>
    <t>SAP SE SPONSORED ADR</t>
  </si>
  <si>
    <t>803054204</t>
  </si>
  <si>
    <t>LONZA GROUP AG REG</t>
  </si>
  <si>
    <t>733337901</t>
  </si>
  <si>
    <t>SYMRISE AG UNSPON ADR</t>
  </si>
  <si>
    <t>TREASURY WINE ESTATES LTD</t>
  </si>
  <si>
    <t>B61JC6908</t>
  </si>
  <si>
    <t>GRIFOLS SA ADR</t>
  </si>
  <si>
    <t>398438408</t>
  </si>
  <si>
    <t>TECK RESOURCES LTD CLS B</t>
  </si>
  <si>
    <t>878742204</t>
  </si>
  <si>
    <t>YASKAWA ELECTRIC CORP</t>
  </si>
  <si>
    <t>698604006</t>
  </si>
  <si>
    <t>ALPS ALPINE CO LTD</t>
  </si>
  <si>
    <t>602150005</t>
  </si>
  <si>
    <t>SMITHS GROUP PLC</t>
  </si>
  <si>
    <t>B1WY23900</t>
  </si>
  <si>
    <t>LINE CORP SPONSORED ADR</t>
  </si>
  <si>
    <t>INTERCONTINENTAL HOTELS ADR</t>
  </si>
  <si>
    <t>TDK CORP</t>
  </si>
  <si>
    <t>686930009</t>
  </si>
  <si>
    <t>ENCANA CORP</t>
  </si>
  <si>
    <t>292505104</t>
  </si>
  <si>
    <t>JULIUS BAER GROUP LTD UN ADR</t>
  </si>
  <si>
    <t>SOUTH32   ADR</t>
  </si>
  <si>
    <t>MORPHOSYS AG ADR</t>
  </si>
  <si>
    <t>617760202</t>
  </si>
  <si>
    <t>ELBIT SYSTEMS LTD</t>
  </si>
  <si>
    <t>CAE INC</t>
  </si>
  <si>
    <t>124765108</t>
  </si>
  <si>
    <t>AUSTRALIAN DOLLAR</t>
  </si>
  <si>
    <t>AUD</t>
  </si>
  <si>
    <t>BUNZL PLC</t>
  </si>
  <si>
    <t>B0744B906</t>
  </si>
  <si>
    <t>GALAPAGOS NV SPON ADR</t>
  </si>
  <si>
    <t>ICON PLC</t>
  </si>
  <si>
    <t>CELLECTIS   ADR</t>
  </si>
  <si>
    <t>SHOPIFY INC   CLASS A</t>
  </si>
  <si>
    <t>FERRARI NV</t>
  </si>
  <si>
    <t>DASSAULT SYSTEMES SA</t>
  </si>
  <si>
    <t>533004909</t>
  </si>
  <si>
    <t>SYMRISE AG</t>
  </si>
  <si>
    <t>B1JB4K905</t>
  </si>
  <si>
    <t>UNIQURE NV</t>
  </si>
  <si>
    <t>RAKUTEN INC</t>
  </si>
  <si>
    <t>622959906</t>
  </si>
  <si>
    <t>OMRON CORP</t>
  </si>
  <si>
    <t>665942009</t>
  </si>
  <si>
    <t>635640006</t>
  </si>
  <si>
    <t>STMICROELECTRONICS NV NY SHS</t>
  </si>
  <si>
    <t>861012102</t>
  </si>
  <si>
    <t>ERICSSON (LM) TEL SP ADR</t>
  </si>
  <si>
    <t>294821608</t>
  </si>
  <si>
    <t>AERCAP HOLDINGS NV</t>
  </si>
  <si>
    <t>ROYAL MAIL PLC</t>
  </si>
  <si>
    <t>BDVZYZ906</t>
  </si>
  <si>
    <t>TELEPERFORMANCE</t>
  </si>
  <si>
    <t>599933900</t>
  </si>
  <si>
    <t>INFINEON TECHNOLOGIES ADR</t>
  </si>
  <si>
    <t>POUND STERLING</t>
  </si>
  <si>
    <t>GBP</t>
  </si>
  <si>
    <t>SWISS FRANC</t>
  </si>
  <si>
    <t>CHF</t>
  </si>
  <si>
    <t>SWEDBANK AB   A SHARES</t>
  </si>
  <si>
    <t>484652904</t>
  </si>
  <si>
    <t>SMITH + NEPHEW PLC  SPON ADR</t>
  </si>
  <si>
    <t>SEIKO EPSON CORP</t>
  </si>
  <si>
    <t>661650903</t>
  </si>
  <si>
    <t>LONDON STOCK EXCHANGE GROUP</t>
  </si>
  <si>
    <t>B0SWJX907</t>
  </si>
  <si>
    <t>LOGITECH INTERNATIONAL REG</t>
  </si>
  <si>
    <t>B4R2R5908</t>
  </si>
  <si>
    <t>MERCK KGAA SPONSORED ADR</t>
  </si>
  <si>
    <t>589339209</t>
  </si>
  <si>
    <t>CGI INC</t>
  </si>
  <si>
    <t>PEARSON PLC SPONSORED ADR</t>
  </si>
  <si>
    <t>705015105</t>
  </si>
  <si>
    <t>ORIX    SPONSORED ADR</t>
  </si>
  <si>
    <t>686330101</t>
  </si>
  <si>
    <t>VEOLIA ENVIRONNEMENT</t>
  </si>
  <si>
    <t>403187909</t>
  </si>
  <si>
    <t>JAPANESE YEN</t>
  </si>
  <si>
    <t>JPY</t>
  </si>
  <si>
    <t>ASAHI KASEI CORP</t>
  </si>
  <si>
    <t>605460005</t>
  </si>
  <si>
    <t>AMCOR LIMITED</t>
  </si>
  <si>
    <t>606660009</t>
  </si>
  <si>
    <t>MAKITA CORP</t>
  </si>
  <si>
    <t>655580009</t>
  </si>
  <si>
    <t>NIDEC CORP</t>
  </si>
  <si>
    <t>664068004</t>
  </si>
  <si>
    <t>588950907</t>
  </si>
  <si>
    <t>EURO CURRENCY</t>
  </si>
  <si>
    <t>EUR</t>
  </si>
  <si>
    <t>SONY CORP SPONSORED ADR</t>
  </si>
  <si>
    <t>835699307</t>
  </si>
  <si>
    <t>712459908</t>
  </si>
  <si>
    <t>Security Long Name</t>
  </si>
  <si>
    <t>CUSIP Number</t>
  </si>
  <si>
    <t>Dividend/Interest Rate</t>
  </si>
  <si>
    <t>Payable Date</t>
  </si>
  <si>
    <t>Income Indicator</t>
  </si>
  <si>
    <t>Shares/Par Value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</si>
  <si>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</si>
  <si>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</si>
  <si>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</si>
  <si>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</si>
  <si>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</si>
  <si>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</si>
  <si>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</si>
  <si>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</si>
  <si>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LOGITECH INTERNATIONAL REG COMMON STOCK CHF.25</t>
  </si>
  <si>
    <t>DR</t>
  </si>
  <si>
    <t>USD</t>
  </si>
  <si>
    <t>N</t>
  </si>
  <si>
    <t>GRIFOLS SA ADR ADR</t>
  </si>
  <si>
    <t>OPEN TEXT CORP COMMON STOCK</t>
  </si>
  <si>
    <t>RAKUTEN INC COMMON STOCK</t>
  </si>
  <si>
    <t>YASKAWA ELECTRIC CORP COMMON STOCK</t>
  </si>
  <si>
    <t>INFINEON TECHNOLOGIES ADR ADR</t>
  </si>
  <si>
    <t>SYMRISE AG COMMON STOCK</t>
  </si>
  <si>
    <t>MERCK KGAA UNSPONSORED ADR ADR</t>
  </si>
  <si>
    <t>589339100</t>
  </si>
  <si>
    <t>INFINEON TECHNOLOGIES AG COMMON STOCK</t>
  </si>
  <si>
    <t>STMICROELECTRONICS NV NY SHS NY REG SHRS</t>
  </si>
  <si>
    <t>INTERCONTINENTAL HOTELS ADR ADR</t>
  </si>
  <si>
    <t>45857P707</t>
  </si>
  <si>
    <t>IR</t>
  </si>
  <si>
    <t>DEUTSCHE BANK AG REGISTERED COMMON STOCK</t>
  </si>
  <si>
    <t>D18190898</t>
  </si>
  <si>
    <t>JULIUS BAER GROUP LTD UN ADR ADR</t>
  </si>
  <si>
    <t>PAN PACIFIC INTERNATIONAL HO COMMON STOCK</t>
  </si>
  <si>
    <t>CORE LABORATORIES N.V. COMMON STOCK EUR.02</t>
  </si>
  <si>
    <t>N22717107</t>
  </si>
  <si>
    <t>Description</t>
  </si>
  <si>
    <t>Starting Balance</t>
  </si>
  <si>
    <t>Debits</t>
  </si>
  <si>
    <t>Credits</t>
  </si>
  <si>
    <t>Net Activity</t>
  </si>
  <si>
    <t>Ending Balance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</si>
  <si>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</si>
  <si>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</si>
  <si>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</si>
  <si>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</si>
  <si>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</si>
  <si>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</si>
  <si>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</si>
  <si>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</si>
  <si>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</si>
  <si>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</si>
  <si>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</si>
  <si>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</si>
  <si>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</si>
  <si>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</si>
  <si>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</si>
  <si>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</si>
  <si>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</si>
  <si>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</si>
  <si>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</si>
  <si>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</si>
  <si>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</si>
  <si>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</si>
  <si>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</si>
  <si>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  OPTIONS AVG COST</t>
  </si>
  <si>
    <t>ACCRUED EXPENSES</t>
  </si>
  <si>
    <t>TAXES WITHHELD LIABILITY</t>
  </si>
  <si>
    <t>OTHER PAYABLES</t>
  </si>
  <si>
    <t>TOTAL LIABILITIES</t>
  </si>
  <si>
    <t>NET ASSETS - EXCLUDING MARKET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</si>
  <si>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</si>
  <si>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</si>
  <si>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</si>
  <si>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</si>
  <si>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</si>
  <si>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</si>
  <si>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</si>
  <si>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</si>
  <si>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</si>
  <si>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</si>
  <si>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</si>
  <si>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</si>
  <si>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</si>
  <si>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</si>
  <si>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</si>
  <si>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</si>
  <si>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</si>
  <si>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</si>
  <si>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</si>
  <si>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</si>
  <si>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</si>
  <si>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</si>
  <si>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</si>
  <si>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</si>
  <si>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</si>
  <si>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</si>
  <si>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</si>
  <si>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</si>
  <si>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</si>
  <si>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</si>
  <si>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</si>
  <si>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</si>
  <si>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</t>
  </si>
  <si>
    <t>NET INCOME - CURRENT PERIOD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</si>
  <si>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</si>
  <si>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</si>
  <si>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</si>
  <si>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</si>
  <si>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</si>
  <si>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</si>
  <si>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</si>
  <si>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</si>
  <si>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</si>
  <si>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</si>
  <si>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</si>
  <si>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</si>
  <si>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</si>
  <si>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</si>
  <si>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</si>
  <si>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</si>
  <si>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</si>
  <si>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</si>
  <si>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</si>
  <si>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</si>
  <si>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</si>
  <si>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</si>
  <si>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</si>
  <si>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</si>
  <si>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</si>
  <si>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</t>
  </si>
  <si>
    <t>NET CAPITAL AT MARKET</t>
  </si>
  <si>
    <t>NET SHARES OUTSTANDING</t>
  </si>
  <si>
    <t>NET ASSET VALUE PER SHARE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</si>
  <si>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</si>
  <si>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</si>
  <si>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</si>
  <si>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</si>
  <si>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</si>
  <si>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</si>
  <si>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</si>
  <si>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Security Name</t>
  </si>
  <si>
    <t>Base Total Cost</t>
  </si>
  <si>
    <t>Currency Code</t>
  </si>
  <si>
    <t>Base Price Amount</t>
  </si>
  <si>
    <t>Base Market Value</t>
  </si>
  <si>
    <t>Base Currency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</si>
</sst>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20" fillId="0" borderId="0"/>
    <xf numFmtId="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3">
    <xf numFmtId="0" fontId="0" fillId="0" borderId="0" xfId="0"/>
    <xf numFmtId="0" fontId="9" fillId="2" borderId="1" xfId="0" applyFont="1" applyFill="1" applyBorder="1" applyAlignment="1">
      <alignment horizontal="centerContinuous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5" fontId="11" fillId="0" borderId="8" xfId="0" applyNumberFormat="1" applyFont="1" applyBorder="1"/>
    <xf numFmtId="40" fontId="11" fillId="0" borderId="9" xfId="0" applyNumberFormat="1" applyFont="1" applyBorder="1"/>
    <xf numFmtId="40" fontId="11" fillId="0" borderId="8" xfId="0" applyNumberFormat="1" applyFont="1" applyBorder="1" applyAlignment="1">
      <alignment horizontal="center"/>
    </xf>
    <xf numFmtId="0" fontId="11" fillId="0" borderId="9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0" xfId="0" applyFont="1"/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5" fontId="11" fillId="0" borderId="13" xfId="0" applyNumberFormat="1" applyFont="1" applyBorder="1"/>
    <xf numFmtId="0" fontId="11" fillId="0" borderId="0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43" fontId="15" fillId="0" borderId="0" xfId="1" applyFont="1"/>
    <xf numFmtId="43" fontId="11" fillId="0" borderId="0" xfId="1" applyFont="1"/>
    <xf numFmtId="43" fontId="11" fillId="0" borderId="0" xfId="1" applyFont="1" applyBorder="1"/>
    <xf numFmtId="0" fontId="11" fillId="0" borderId="14" xfId="0" applyFont="1" applyBorder="1"/>
    <xf numFmtId="0" fontId="11" fillId="0" borderId="0" xfId="0" quotePrefix="1" applyFont="1" applyAlignment="1">
      <alignment horizontal="left"/>
    </xf>
    <xf numFmtId="43" fontId="11" fillId="0" borderId="15" xfId="1" applyFont="1" applyBorder="1"/>
    <xf numFmtId="0" fontId="16" fillId="0" borderId="0" xfId="0" applyFont="1"/>
    <xf numFmtId="43" fontId="16" fillId="0" borderId="0" xfId="1" quotePrefix="1" applyFont="1" applyAlignment="1">
      <alignment horizontal="left"/>
    </xf>
    <xf numFmtId="43" fontId="16" fillId="0" borderId="0" xfId="1" applyFont="1"/>
    <xf numFmtId="0" fontId="17" fillId="0" borderId="0" xfId="0" applyFont="1"/>
    <xf numFmtId="165" fontId="11" fillId="0" borderId="0" xfId="0" applyNumberFormat="1" applyFont="1" applyAlignment="1">
      <alignment wrapText="1"/>
    </xf>
    <xf numFmtId="43" fontId="11" fillId="0" borderId="0" xfId="1" applyFont="1" applyAlignment="1">
      <alignment wrapText="1"/>
    </xf>
    <xf numFmtId="166" fontId="11" fillId="0" borderId="0" xfId="3" applyNumberFormat="1" applyFont="1"/>
    <xf numFmtId="43" fontId="11" fillId="0" borderId="0" xfId="0" applyNumberFormat="1" applyFont="1"/>
    <xf numFmtId="0" fontId="11" fillId="0" borderId="12" xfId="0" quotePrefix="1" applyFont="1" applyBorder="1" applyAlignment="1">
      <alignment horizontal="left" wrapText="1"/>
    </xf>
    <xf numFmtId="0" fontId="20" fillId="0" borderId="0" xfId="2"/>
    <xf numFmtId="0" fontId="18" fillId="0" borderId="0" xfId="2" applyFont="1"/>
    <xf numFmtId="0" fontId="19" fillId="0" borderId="0" xfId="2" applyFont="1"/>
    <xf numFmtId="0" fontId="0" fillId="3" borderId="0" xfId="0" applyFill="1"/>
    <xf numFmtId="43" fontId="11" fillId="0" borderId="0" xfId="1" applyFont="1" applyFill="1"/>
    <xf numFmtId="0" fontId="19" fillId="3" borderId="0" xfId="2" applyFont="1" applyFill="1"/>
    <xf numFmtId="15" fontId="11" fillId="0" borderId="29" xfId="0" applyNumberFormat="1" applyFont="1" applyBorder="1"/>
    <xf numFmtId="8" fontId="11" fillId="0" borderId="0" xfId="1" applyNumberFormat="1" applyFont="1" applyFill="1"/>
    <xf numFmtId="0" fontId="23" fillId="0" borderId="0" xfId="0" applyFont="1"/>
    <xf numFmtId="14" fontId="0" fillId="0" borderId="0" xfId="0" applyNumberFormat="1"/>
    <xf numFmtId="2" fontId="0" fillId="0" borderId="0" xfId="0" applyNumberFormat="1"/>
    <xf numFmtId="40" fontId="11" fillId="0" borderId="30" xfId="0" applyNumberFormat="1" applyFont="1" applyBorder="1"/>
    <xf numFmtId="40" fontId="11" fillId="0" borderId="12" xfId="0" applyNumberFormat="1" applyFont="1" applyBorder="1"/>
    <xf numFmtId="40" fontId="11" fillId="0" borderId="31" xfId="0" applyNumberFormat="1" applyFont="1" applyBorder="1"/>
    <xf numFmtId="40" fontId="11" fillId="0" borderId="16" xfId="0" applyNumberFormat="1" applyFont="1" applyBorder="1"/>
    <xf numFmtId="0" fontId="0" fillId="0" borderId="0" xfId="0" applyAlignment="1">
      <alignment horizontal="left"/>
    </xf>
    <xf numFmtId="168" fontId="21" fillId="0" borderId="12" xfId="2" applyNumberFormat="1" applyFont="1" applyBorder="1" applyAlignment="1">
      <alignment horizontal="right"/>
    </xf>
    <xf numFmtId="168" fontId="21" fillId="0" borderId="0" xfId="2" applyNumberFormat="1" applyFont="1" applyAlignment="1">
      <alignment horizontal="right"/>
    </xf>
    <xf numFmtId="40" fontId="11" fillId="0" borderId="0" xfId="0" applyNumberFormat="1" applyFont="1" applyBorder="1"/>
    <xf numFmtId="0" fontId="11" fillId="0" borderId="12" xfId="0" applyFont="1" applyBorder="1"/>
    <xf numFmtId="168" fontId="21" fillId="0" borderId="16" xfId="2" applyNumberFormat="1" applyFont="1" applyBorder="1" applyAlignment="1">
      <alignment horizontal="right"/>
    </xf>
    <xf numFmtId="0" fontId="11" fillId="0" borderId="16" xfId="0" applyFont="1" applyBorder="1"/>
    <xf numFmtId="168" fontId="21" fillId="0" borderId="31" xfId="2" applyNumberFormat="1" applyFont="1" applyBorder="1" applyAlignment="1">
      <alignment horizontal="right"/>
    </xf>
    <xf numFmtId="0" fontId="21" fillId="0" borderId="0" xfId="0" applyFont="1" applyAlignment="1">
      <alignment horizontal="left"/>
    </xf>
    <xf numFmtId="167" fontId="21" fillId="0" borderId="0" xfId="0" applyNumberFormat="1" applyFont="1" applyAlignment="1">
      <alignment horizontal="right"/>
    </xf>
    <xf numFmtId="168" fontId="21" fillId="0" borderId="0" xfId="0" applyNumberFormat="1" applyFont="1" applyAlignment="1">
      <alignment horizontal="right"/>
    </xf>
    <xf numFmtId="0" fontId="1" fillId="0" borderId="0" xfId="9"/>
    <xf numFmtId="14" fontId="1" fillId="0" borderId="0" xfId="9" applyNumberFormat="1"/>
    <xf numFmtId="0" fontId="23" fillId="0" borderId="0" xfId="9" applyFont="1"/>
    <xf numFmtId="0" fontId="23" fillId="0" borderId="0" xfId="9" applyFont="1" applyAlignment="1">
      <alignment horizontal="left"/>
    </xf>
    <xf numFmtId="0" fontId="1" fillId="0" borderId="0" xfId="9" applyAlignment="1">
      <alignment horizontal="left"/>
    </xf>
    <xf numFmtId="2" fontId="23" fillId="0" borderId="0" xfId="9" applyNumberFormat="1" applyFont="1"/>
    <xf numFmtId="2" fontId="1" fillId="0" borderId="0" xfId="9" applyNumberFormat="1"/>
    <xf numFmtId="0" fontId="22" fillId="0" borderId="0" xfId="2" applyFont="1" applyAlignment="1">
      <alignment horizontal="left"/>
    </xf>
    <xf numFmtId="0" fontId="22" fillId="0" borderId="0" xfId="2" applyFont="1" applyAlignment="1">
      <alignment horizontal="right"/>
    </xf>
    <xf numFmtId="0" fontId="22" fillId="0" borderId="0" xfId="2" applyFont="1" applyAlignment="1">
      <alignment horizontal="center"/>
    </xf>
    <xf numFmtId="0" fontId="21" fillId="0" borderId="0" xfId="2" applyFont="1" applyAlignment="1">
      <alignment horizontal="left"/>
    </xf>
    <xf numFmtId="169" fontId="21" fillId="0" borderId="0" xfId="2" applyNumberFormat="1" applyFont="1" applyAlignment="1">
      <alignment horizontal="right"/>
    </xf>
    <xf numFmtId="170" fontId="21" fillId="0" borderId="0" xfId="2" applyNumberFormat="1" applyFont="1" applyAlignment="1">
      <alignment horizontal="center"/>
    </xf>
    <xf numFmtId="167" fontId="21" fillId="0" borderId="0" xfId="2" applyNumberFormat="1" applyFont="1" applyAlignment="1">
      <alignment horizontal="right"/>
    </xf>
    <xf numFmtId="168" fontId="21" fillId="0" borderId="0" xfId="2" applyNumberFormat="1" applyFont="1" applyAlignment="1">
      <alignment horizontal="right"/>
    </xf>
    <xf numFmtId="171" fontId="21" fillId="0" borderId="0" xfId="2" applyNumberFormat="1" applyFont="1" applyAlignment="1">
      <alignment horizontal="right"/>
    </xf>
    <xf numFmtId="0" fontId="22" fillId="0" borderId="0" xfId="2" applyFont="1" applyAlignment="1">
      <alignment horizontal="left"/>
    </xf>
    <xf numFmtId="0" fontId="22" fillId="0" borderId="0" xfId="2" applyFont="1" applyAlignment="1">
      <alignment horizontal="right"/>
    </xf>
    <xf numFmtId="0" fontId="21" fillId="0" borderId="0" xfId="2" applyFont="1" applyAlignment="1">
      <alignment horizontal="left"/>
    </xf>
    <xf numFmtId="167" fontId="21" fillId="0" borderId="0" xfId="2" applyNumberFormat="1" applyFont="1" applyAlignment="1">
      <alignment horizontal="right"/>
    </xf>
    <xf numFmtId="172" fontId="21" fillId="0" borderId="0" xfId="2" applyNumberFormat="1" applyFont="1" applyAlignment="1">
      <alignment horizontal="left"/>
    </xf>
    <xf numFmtId="0" fontId="22" fillId="0" borderId="0" xfId="2" applyFont="1" applyAlignment="1">
      <alignment horizontal="left"/>
    </xf>
    <xf numFmtId="0" fontId="22" fillId="0" borderId="0" xfId="2" applyFont="1" applyAlignment="1">
      <alignment horizontal="right"/>
    </xf>
    <xf numFmtId="0" fontId="21" fillId="0" borderId="0" xfId="2" applyFont="1" applyAlignment="1">
      <alignment horizontal="left"/>
    </xf>
    <xf numFmtId="167" fontId="21" fillId="0" borderId="0" xfId="2" applyNumberFormat="1" applyFont="1" applyAlignment="1">
      <alignment horizontal="right"/>
    </xf>
    <xf numFmtId="168" fontId="21" fillId="0" borderId="0" xfId="2" applyNumberFormat="1" applyFont="1" applyAlignment="1">
      <alignment horizontal="right"/>
    </xf>
    <xf numFmtId="0" fontId="12" fillId="0" borderId="23" xfId="0" applyFont="1" applyBorder="1" applyAlignment="1">
      <alignment horizontal="left"/>
    </xf>
    <xf numFmtId="0" fontId="0" fillId="0" borderId="24" xfId="0" applyBorder="1" applyAlignment="1"/>
    <xf numFmtId="0" fontId="0" fillId="0" borderId="25" xfId="0" applyBorder="1" applyAlignment="1"/>
    <xf numFmtId="0" fontId="11" fillId="0" borderId="23" xfId="0" applyFont="1" applyBorder="1" applyAlignment="1">
      <alignment horizontal="left"/>
    </xf>
    <xf numFmtId="8" fontId="11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2" fillId="0" borderId="23" xfId="0" quotePrefix="1" applyFont="1" applyBorder="1" applyAlignment="1">
      <alignment horizontal="left"/>
    </xf>
    <xf numFmtId="43" fontId="11" fillId="0" borderId="19" xfId="1" applyFont="1" applyBorder="1" applyAlignment="1">
      <alignment horizontal="center" vertical="center"/>
    </xf>
    <xf numFmtId="43" fontId="0" fillId="0" borderId="19" xfId="1" applyFont="1" applyBorder="1" applyAlignment="1">
      <alignment horizontal="center" vertical="center"/>
    </xf>
    <xf numFmtId="43" fontId="11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9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1" fillId="0" borderId="18" xfId="0" quotePrefix="1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</cellXfs>
  <cellStyles count="10">
    <cellStyle name="Comma" xfId="1" builtinId="3"/>
    <cellStyle name="Normal" xfId="0" builtinId="0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="80" zoomScaleNormal="80" workbookViewId="0">
      <selection activeCell="F27" sqref="F27"/>
    </sheetView>
  </sheetViews>
  <sheetFormatPr defaultRowHeight="13.2" x14ac:dyDescent="0.25"/>
  <cols>
    <col min="1" max="1" width="10" style="12" customWidth="1"/>
    <col min="2" max="2" width="34.44140625" style="12" customWidth="1"/>
    <col min="3" max="3" width="9.21875" style="12" customWidth="1"/>
    <col min="4" max="4" width="24.44140625" style="28" bestFit="1" customWidth="1"/>
    <col min="5" max="5" width="20.21875" style="28" customWidth="1"/>
    <col min="6" max="6" width="17.77734375" style="28" customWidth="1"/>
    <col min="7" max="7" width="48.77734375" style="12" bestFit="1" customWidth="1"/>
    <col min="8" max="8" width="53.5546875" style="12" bestFit="1" customWidth="1"/>
  </cols>
  <sheetData>
    <row r="1" spans="1:8" s="24" customFormat="1" ht="31.5" customHeight="1" x14ac:dyDescent="0.35">
      <c r="A1" s="36" t="s">
        <v>20</v>
      </c>
      <c r="B1" s="26"/>
      <c r="C1" s="26"/>
      <c r="D1" s="27"/>
      <c r="E1" s="27"/>
      <c r="F1" s="27"/>
      <c r="G1" s="26"/>
      <c r="H1" s="26"/>
    </row>
    <row r="3" spans="1:8" x14ac:dyDescent="0.25">
      <c r="C3" s="23"/>
      <c r="D3" s="29"/>
      <c r="E3" s="29"/>
      <c r="F3" s="29"/>
      <c r="G3" s="23"/>
    </row>
    <row r="4" spans="1:8" ht="20.25" customHeight="1" x14ac:dyDescent="0.25">
      <c r="A4" s="12" t="s">
        <v>19</v>
      </c>
      <c r="B4" s="30" t="s">
        <v>62</v>
      </c>
      <c r="C4" s="23"/>
      <c r="D4" s="29"/>
      <c r="E4" s="29"/>
      <c r="F4" s="29"/>
      <c r="G4" s="23"/>
    </row>
    <row r="5" spans="1:8" ht="21.75" customHeight="1" x14ac:dyDescent="0.25">
      <c r="A5" s="12" t="s">
        <v>86</v>
      </c>
      <c r="B5" s="48">
        <v>43496</v>
      </c>
      <c r="C5" s="23"/>
      <c r="D5" s="29"/>
      <c r="E5" s="29"/>
      <c r="F5" s="29"/>
      <c r="G5" s="23"/>
    </row>
    <row r="6" spans="1:8" x14ac:dyDescent="0.25">
      <c r="C6" s="23"/>
      <c r="D6" s="29"/>
      <c r="E6" s="29"/>
      <c r="F6" s="29"/>
      <c r="G6" s="23"/>
    </row>
    <row r="7" spans="1:8" x14ac:dyDescent="0.25">
      <c r="C7" s="23"/>
      <c r="D7" s="29"/>
      <c r="E7" s="29"/>
      <c r="F7" s="29"/>
      <c r="G7" s="23"/>
    </row>
    <row r="13" spans="1:8" s="25" customFormat="1" ht="13.8" x14ac:dyDescent="0.3">
      <c r="A13" s="33" t="s">
        <v>21</v>
      </c>
      <c r="B13" s="33"/>
      <c r="C13" s="33"/>
      <c r="D13" s="34" t="s">
        <v>30</v>
      </c>
      <c r="E13" s="35" t="s">
        <v>23</v>
      </c>
      <c r="F13" s="35" t="s">
        <v>25</v>
      </c>
      <c r="G13" s="33" t="s">
        <v>26</v>
      </c>
      <c r="H13" s="33" t="s">
        <v>41</v>
      </c>
    </row>
    <row r="15" spans="1:8" x14ac:dyDescent="0.25">
      <c r="A15" s="31" t="s">
        <v>22</v>
      </c>
      <c r="D15" s="46">
        <f ca="1">SUMIF(Trial!$A$3:$G$17,'Summary Sheet'!A15,Trial!$G$3:$G$17)-SUMIF(Trial!$A$20:$G$28,'Summary Sheet'!A15,Trial!$G$20:$G$28)+SUMIF(Trial!$A$32:$G$40,'Summary Sheet'!A15,Trial!$G$32:$G$40)</f>
        <v>63875345.429999992</v>
      </c>
      <c r="E15" s="49">
        <f>+Recon!H3</f>
        <v>63873973.290000014</v>
      </c>
      <c r="F15" s="28">
        <f ca="1">+D15-E15</f>
        <v>1372.1399999782443</v>
      </c>
      <c r="G15" s="12" t="s">
        <v>29</v>
      </c>
      <c r="H15" s="12" t="s">
        <v>42</v>
      </c>
    </row>
    <row r="16" spans="1:8" x14ac:dyDescent="0.25">
      <c r="A16" s="12" t="s">
        <v>24</v>
      </c>
      <c r="D16" s="46">
        <f ca="1">SUMIF(Trial!$A$3:$G$17,'Summary Sheet'!A16,Trial!$G$3:$G$17)-SUMIF(Trial!$A$20:$G$28,'Summary Sheet'!A16,Trial!$G$20:$G$28)+SUMIF(Trial!$A$32:$G$40,'Summary Sheet'!A16,Trial!$G$32:$G$40)</f>
        <v>72230.76999999999</v>
      </c>
      <c r="E16" s="49">
        <f>+Recon!B3</f>
        <v>46127.189999999995</v>
      </c>
      <c r="F16" s="28">
        <f ca="1">+D16-E16</f>
        <v>26103.579999999994</v>
      </c>
      <c r="G16" s="12" t="s">
        <v>29</v>
      </c>
      <c r="H16" s="12" t="s">
        <v>43</v>
      </c>
    </row>
    <row r="17" spans="1:7" x14ac:dyDescent="0.25">
      <c r="A17" s="31" t="s">
        <v>35</v>
      </c>
      <c r="D17" s="46">
        <f ca="1">SUMIF(Trial!$A$3:$G$17,'Summary Sheet'!A17,Trial!$G$3:$G$17)-SUMIF(Trial!$A$20:$G$28,'Summary Sheet'!A17,Trial!$G$20:$G$28)+SUMIF(Trial!$A$32:$G$40,'Summary Sheet'!A17,Trial!$G$32:$G$40)</f>
        <v>0</v>
      </c>
      <c r="E17" s="46">
        <v>0</v>
      </c>
      <c r="F17" s="28">
        <f ca="1">+D17-E17</f>
        <v>0</v>
      </c>
    </row>
    <row r="18" spans="1:7" x14ac:dyDescent="0.25">
      <c r="A18" s="12" t="s">
        <v>27</v>
      </c>
      <c r="D18" s="46">
        <f ca="1">SUMIF(Trial!$A$3:$G$17,'Summary Sheet'!A18,Trial!$G$3:$G$17)-SUMIF(Trial!$A$20:$G$28,'Summary Sheet'!A18,Trial!$G$20:$G$28)+SUMIF(Trial!$A$32:$G$40,'Summary Sheet'!A18,Trial!$G$32:$G$40)</f>
        <v>0</v>
      </c>
      <c r="E18" s="46">
        <v>0</v>
      </c>
      <c r="F18" s="28">
        <f ca="1">+D18-E18</f>
        <v>0</v>
      </c>
      <c r="G18" s="12" t="s">
        <v>37</v>
      </c>
    </row>
    <row r="19" spans="1:7" x14ac:dyDescent="0.25">
      <c r="A19" s="12" t="s">
        <v>28</v>
      </c>
      <c r="D19" s="46">
        <f ca="1">SUMIF(Trial!$A$3:$G$17,'Summary Sheet'!A19,Trial!$G$3:$G$17)-SUMIF(Trial!$A$20:$G$28,'Summary Sheet'!A19,Trial!$G$20:$G$28)+SUMIF(Trial!$A$32:$G$40,'Summary Sheet'!A19,Trial!$G$32:$G$40)</f>
        <v>0</v>
      </c>
      <c r="E19" s="46">
        <v>0</v>
      </c>
      <c r="F19" s="28">
        <f ca="1">+D19-E19</f>
        <v>0</v>
      </c>
    </row>
    <row r="20" spans="1:7" x14ac:dyDescent="0.25">
      <c r="A20" s="12" t="s">
        <v>55</v>
      </c>
      <c r="D20" s="46">
        <f ca="1">SUMIF(Trial!$A$3:$G$17,'Summary Sheet'!A20,Trial!$G$3:$G$17)-SUMIF(Trial!$A$20:$G$28,'Summary Sheet'!A20,Trial!$G$20:$G$28)+SUMIF(Trial!$A$32:$G$40,'Summary Sheet'!A20,Trial!$G$32:$G$40)</f>
        <v>-46.75</v>
      </c>
      <c r="E20" s="46">
        <v>0</v>
      </c>
    </row>
    <row r="21" spans="1:7" x14ac:dyDescent="0.25">
      <c r="A21" s="12" t="s">
        <v>33</v>
      </c>
      <c r="D21" s="46">
        <f ca="1">SUMIF(Trial!$A$3:$G$17,'Summary Sheet'!A21,Trial!$G$3:$G$17)-SUMIF(Trial!$A$20:$G$28,'Summary Sheet'!A21,Trial!$G$20:$G$28)+SUMIF(Trial!$A$32:$G$40,'Summary Sheet'!A21,Trial!$G$32:$G$40)</f>
        <v>0</v>
      </c>
      <c r="E21" s="46">
        <v>0</v>
      </c>
    </row>
    <row r="23" spans="1:7" x14ac:dyDescent="0.25">
      <c r="B23" s="12" t="s">
        <v>31</v>
      </c>
      <c r="D23" s="32">
        <f ca="1">SUM(D14:D22)</f>
        <v>63947529.449999996</v>
      </c>
      <c r="E23" s="32">
        <f>SUM(E14:E22)</f>
        <v>63920100.480000012</v>
      </c>
      <c r="F23" s="32">
        <f ca="1">SUM(F14:F22)</f>
        <v>27475.719999978239</v>
      </c>
    </row>
    <row r="24" spans="1:7" x14ac:dyDescent="0.25">
      <c r="B24" s="31" t="s">
        <v>36</v>
      </c>
      <c r="D24" s="32">
        <f>Trial!G43</f>
        <v>63947529.450000003</v>
      </c>
    </row>
    <row r="25" spans="1:7" x14ac:dyDescent="0.25">
      <c r="G25" s="40"/>
    </row>
    <row r="26" spans="1:7" x14ac:dyDescent="0.25">
      <c r="B26" s="31" t="s">
        <v>49</v>
      </c>
      <c r="D26" s="28">
        <f ca="1">+D23-D24</f>
        <v>0</v>
      </c>
      <c r="F26" s="39">
        <f ca="1">(+F23-F18)/D23</f>
        <v>4.2966038307173791E-4</v>
      </c>
    </row>
    <row r="33" spans="1:8" s="24" customFormat="1" ht="13.8" x14ac:dyDescent="0.3">
      <c r="A33" s="33" t="s">
        <v>32</v>
      </c>
      <c r="B33" s="26"/>
      <c r="C33" s="26"/>
      <c r="D33" s="27"/>
      <c r="E33" s="27"/>
      <c r="F33" s="27"/>
      <c r="G33" s="26"/>
      <c r="H33" s="26"/>
    </row>
    <row r="34" spans="1:8" x14ac:dyDescent="0.25">
      <c r="A34" s="12" t="s">
        <v>59</v>
      </c>
      <c r="C34" s="28"/>
      <c r="F34" s="12"/>
      <c r="H34"/>
    </row>
    <row r="35" spans="1:8" x14ac:dyDescent="0.25">
      <c r="A35" s="12" t="s">
        <v>60</v>
      </c>
      <c r="C35" s="28"/>
      <c r="F35" s="12"/>
      <c r="H35"/>
    </row>
    <row r="36" spans="1:8" x14ac:dyDescent="0.25">
      <c r="A36" s="12" t="s">
        <v>56</v>
      </c>
      <c r="C36" s="28"/>
      <c r="F36" s="12"/>
      <c r="H36"/>
    </row>
    <row r="37" spans="1:8" x14ac:dyDescent="0.25">
      <c r="A37" s="12" t="s">
        <v>57</v>
      </c>
      <c r="C37" s="28"/>
      <c r="F37" s="12"/>
      <c r="H37"/>
    </row>
    <row r="38" spans="1:8" x14ac:dyDescent="0.25">
      <c r="A38" s="12" t="s">
        <v>58</v>
      </c>
      <c r="C38" s="28"/>
      <c r="F38" s="12"/>
      <c r="H38"/>
    </row>
    <row r="39" spans="1:8" x14ac:dyDescent="0.25">
      <c r="A39" s="12" t="s">
        <v>61</v>
      </c>
      <c r="C39" s="28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S82"/>
  <sheetViews>
    <sheetView zoomScale="60" zoomScaleNormal="60" workbookViewId="0">
      <pane xSplit="5" ySplit="12" topLeftCell="F60" activePane="bottomRight" state="frozen"/>
      <selection pane="topRight" activeCell="E1" sqref="E1"/>
      <selection pane="bottomLeft" activeCell="A4" sqref="A4"/>
      <selection pane="bottomRight" activeCell="O62" sqref="O62"/>
    </sheetView>
  </sheetViews>
  <sheetFormatPr defaultColWidth="9.21875" defaultRowHeight="13.2" x14ac:dyDescent="0.25"/>
  <cols>
    <col min="1" max="1" width="11.77734375" style="16" bestFit="1" customWidth="1"/>
    <col min="2" max="2" width="6.77734375" style="16" customWidth="1"/>
    <col min="3" max="3" width="4.77734375" style="16" bestFit="1" customWidth="1"/>
    <col min="4" max="4" width="32.21875" style="16" bestFit="1" customWidth="1"/>
    <col min="5" max="5" width="10.77734375" style="17" customWidth="1"/>
    <col min="6" max="6" width="15.21875" style="12" customWidth="1"/>
    <col min="7" max="7" width="24" style="12" customWidth="1"/>
    <col min="8" max="8" width="11.88671875" style="12" bestFit="1" customWidth="1"/>
    <col min="9" max="9" width="13.5546875" style="12" customWidth="1"/>
    <col min="10" max="10" width="15.109375" style="12" bestFit="1" customWidth="1"/>
    <col min="11" max="11" width="12.109375" style="16" bestFit="1" customWidth="1"/>
    <col min="12" max="13" width="15.77734375" style="16" bestFit="1" customWidth="1"/>
    <col min="14" max="14" width="15.33203125" style="16" bestFit="1" customWidth="1"/>
    <col min="15" max="16" width="12.33203125" style="12" bestFit="1" customWidth="1"/>
    <col min="17" max="17" width="11.77734375" style="12" customWidth="1"/>
    <col min="18" max="18" width="24.21875" style="18" customWidth="1"/>
    <col min="19" max="19" width="21.77734375" style="18" customWidth="1"/>
    <col min="20" max="16384" width="9.21875" style="12"/>
  </cols>
  <sheetData>
    <row r="1" spans="1:19" ht="13.8" thickBot="1" x14ac:dyDescent="0.3"/>
    <row r="2" spans="1:19" ht="13.8" thickBot="1" x14ac:dyDescent="0.3">
      <c r="A2" s="94" t="s">
        <v>34</v>
      </c>
      <c r="B2" s="95"/>
      <c r="C2" s="95"/>
      <c r="D2" s="95"/>
      <c r="E2" s="96"/>
      <c r="G2" s="94" t="s">
        <v>16</v>
      </c>
      <c r="H2" s="95"/>
      <c r="I2" s="95"/>
      <c r="J2" s="95"/>
      <c r="K2" s="96"/>
      <c r="M2" s="100" t="s">
        <v>40</v>
      </c>
      <c r="N2" s="95"/>
      <c r="O2" s="95"/>
      <c r="P2" s="95"/>
      <c r="Q2" s="96"/>
    </row>
    <row r="3" spans="1:19" x14ac:dyDescent="0.25">
      <c r="A3" s="21" t="s">
        <v>11</v>
      </c>
      <c r="B3" s="98">
        <f>SUM(P:P)</f>
        <v>46127.189999999995</v>
      </c>
      <c r="C3" s="98"/>
      <c r="D3" s="98"/>
      <c r="E3" s="99"/>
      <c r="F3" s="12" t="s">
        <v>38</v>
      </c>
      <c r="G3" s="21" t="s">
        <v>11</v>
      </c>
      <c r="H3" s="98">
        <f>SUM(M13:M59995)</f>
        <v>63873973.290000014</v>
      </c>
      <c r="I3" s="98"/>
      <c r="J3" s="98"/>
      <c r="K3" s="99"/>
      <c r="L3" s="12" t="s">
        <v>38</v>
      </c>
      <c r="M3" s="21" t="s">
        <v>11</v>
      </c>
      <c r="N3" s="101">
        <f>SUM(G13:G59995)</f>
        <v>39299393.789999999</v>
      </c>
      <c r="O3" s="101"/>
      <c r="P3" s="101"/>
      <c r="Q3" s="102"/>
      <c r="R3" s="12" t="s">
        <v>38</v>
      </c>
    </row>
    <row r="4" spans="1:19" x14ac:dyDescent="0.25">
      <c r="A4" s="21" t="s">
        <v>12</v>
      </c>
      <c r="B4" s="98">
        <f>SUM(O:O)</f>
        <v>46127.189999999995</v>
      </c>
      <c r="C4" s="98"/>
      <c r="D4" s="98"/>
      <c r="E4" s="99"/>
      <c r="F4" s="12" t="s">
        <v>38</v>
      </c>
      <c r="G4" s="21" t="s">
        <v>12</v>
      </c>
      <c r="H4" s="98">
        <f>SUM(L13:L59996)</f>
        <v>63875345.430000015</v>
      </c>
      <c r="I4" s="98"/>
      <c r="J4" s="98"/>
      <c r="K4" s="99"/>
      <c r="L4" s="12" t="s">
        <v>38</v>
      </c>
      <c r="M4" s="21" t="s">
        <v>12</v>
      </c>
      <c r="N4" s="103">
        <f>SUM(F13:F59996)</f>
        <v>39299393.789999999</v>
      </c>
      <c r="O4" s="103"/>
      <c r="P4" s="103"/>
      <c r="Q4" s="104"/>
      <c r="R4" s="12" t="s">
        <v>38</v>
      </c>
      <c r="S4" s="38">
        <v>1806476.8499999999</v>
      </c>
    </row>
    <row r="5" spans="1:19" ht="13.8" thickBot="1" x14ac:dyDescent="0.3">
      <c r="A5" s="21" t="s">
        <v>13</v>
      </c>
      <c r="B5" s="98">
        <f>B4-B3</f>
        <v>0</v>
      </c>
      <c r="C5" s="98"/>
      <c r="D5" s="98"/>
      <c r="E5" s="99"/>
      <c r="F5" s="12" t="s">
        <v>10</v>
      </c>
      <c r="G5" s="21" t="s">
        <v>13</v>
      </c>
      <c r="H5" s="98">
        <f>H4-H3</f>
        <v>1372.140000000596</v>
      </c>
      <c r="I5" s="98"/>
      <c r="J5" s="98"/>
      <c r="K5" s="99"/>
      <c r="M5" s="21" t="s">
        <v>13</v>
      </c>
      <c r="N5" s="103">
        <f>N4-N3</f>
        <v>0</v>
      </c>
      <c r="O5" s="103"/>
      <c r="P5" s="103"/>
      <c r="Q5" s="104"/>
      <c r="S5" s="38">
        <f>+S4-B4</f>
        <v>1760349.66</v>
      </c>
    </row>
    <row r="6" spans="1:19" ht="13.8" thickBot="1" x14ac:dyDescent="0.3">
      <c r="A6" s="97" t="s">
        <v>14</v>
      </c>
      <c r="B6" s="95"/>
      <c r="C6" s="95"/>
      <c r="D6" s="95"/>
      <c r="E6" s="96"/>
      <c r="G6" s="97" t="s">
        <v>14</v>
      </c>
      <c r="H6" s="95"/>
      <c r="I6" s="95"/>
      <c r="J6" s="95"/>
      <c r="K6" s="96"/>
      <c r="M6" s="97" t="s">
        <v>14</v>
      </c>
      <c r="N6" s="95"/>
      <c r="O6" s="95"/>
      <c r="P6" s="95"/>
      <c r="Q6" s="96"/>
      <c r="S6" s="37"/>
    </row>
    <row r="7" spans="1:19" ht="12.75" customHeight="1" x14ac:dyDescent="0.25">
      <c r="A7" s="19"/>
      <c r="B7" s="109" t="s">
        <v>39</v>
      </c>
      <c r="C7" s="110"/>
      <c r="D7" s="110"/>
      <c r="E7" s="111"/>
      <c r="G7" s="19"/>
      <c r="H7" s="109" t="s">
        <v>45</v>
      </c>
      <c r="I7" s="110"/>
      <c r="J7" s="110"/>
      <c r="K7" s="111"/>
      <c r="M7" s="118" t="s">
        <v>46</v>
      </c>
      <c r="N7" s="110"/>
      <c r="O7" s="110"/>
      <c r="P7" s="111"/>
      <c r="Q7" s="16"/>
    </row>
    <row r="8" spans="1:19" x14ac:dyDescent="0.25">
      <c r="A8" s="19"/>
      <c r="B8" s="112"/>
      <c r="C8" s="113"/>
      <c r="D8" s="113"/>
      <c r="E8" s="114"/>
      <c r="F8" s="12" t="s">
        <v>15</v>
      </c>
      <c r="G8" s="19"/>
      <c r="H8" s="112"/>
      <c r="I8" s="113"/>
      <c r="J8" s="113"/>
      <c r="K8" s="114"/>
      <c r="L8" s="12" t="s">
        <v>15</v>
      </c>
      <c r="M8" s="112"/>
      <c r="N8" s="113"/>
      <c r="O8" s="113"/>
      <c r="P8" s="114"/>
      <c r="Q8" s="12" t="s">
        <v>15</v>
      </c>
    </row>
    <row r="9" spans="1:19" ht="13.8" thickBot="1" x14ac:dyDescent="0.3">
      <c r="A9" s="19"/>
      <c r="B9" s="115"/>
      <c r="C9" s="116"/>
      <c r="D9" s="116"/>
      <c r="E9" s="117"/>
      <c r="G9" s="19"/>
      <c r="H9" s="115"/>
      <c r="I9" s="116"/>
      <c r="J9" s="116"/>
      <c r="K9" s="117"/>
      <c r="L9" s="12"/>
      <c r="M9" s="115"/>
      <c r="N9" s="116"/>
      <c r="O9" s="116"/>
      <c r="P9" s="117"/>
    </row>
    <row r="11" spans="1:19" s="2" customFormat="1" x14ac:dyDescent="0.25">
      <c r="A11" s="105" t="s">
        <v>8</v>
      </c>
      <c r="B11" s="105" t="s">
        <v>0</v>
      </c>
      <c r="C11" s="105" t="s">
        <v>1</v>
      </c>
      <c r="D11" s="106" t="s">
        <v>9</v>
      </c>
      <c r="E11" s="106" t="s">
        <v>2</v>
      </c>
      <c r="F11" s="1" t="s">
        <v>17</v>
      </c>
      <c r="G11" s="1"/>
      <c r="H11" s="107" t="s">
        <v>3</v>
      </c>
      <c r="I11" s="1" t="s">
        <v>51</v>
      </c>
      <c r="J11" s="1"/>
      <c r="K11" s="107" t="s">
        <v>3</v>
      </c>
      <c r="L11" s="121" t="s">
        <v>18</v>
      </c>
      <c r="M11" s="122"/>
      <c r="N11" s="107" t="s">
        <v>3</v>
      </c>
      <c r="O11" s="1" t="s">
        <v>4</v>
      </c>
      <c r="P11" s="1"/>
      <c r="Q11" s="107" t="s">
        <v>3</v>
      </c>
      <c r="R11" s="119" t="s">
        <v>52</v>
      </c>
      <c r="S11" s="119" t="s">
        <v>5</v>
      </c>
    </row>
    <row r="12" spans="1:19" s="2" customFormat="1" x14ac:dyDescent="0.25">
      <c r="A12" s="105"/>
      <c r="B12" s="105"/>
      <c r="C12" s="105"/>
      <c r="D12" s="106"/>
      <c r="E12" s="106"/>
      <c r="F12" s="3" t="s">
        <v>6</v>
      </c>
      <c r="G12" s="4" t="s">
        <v>7</v>
      </c>
      <c r="H12" s="108"/>
      <c r="I12" s="3" t="s">
        <v>6</v>
      </c>
      <c r="J12" s="4" t="s">
        <v>7</v>
      </c>
      <c r="K12" s="108"/>
      <c r="L12" s="20" t="s">
        <v>6</v>
      </c>
      <c r="M12" s="20" t="s">
        <v>7</v>
      </c>
      <c r="N12" s="108"/>
      <c r="O12" s="3" t="s">
        <v>6</v>
      </c>
      <c r="P12" s="4" t="s">
        <v>7</v>
      </c>
      <c r="Q12" s="108"/>
      <c r="R12" s="120"/>
      <c r="S12" s="120"/>
    </row>
    <row r="13" spans="1:19" x14ac:dyDescent="0.25">
      <c r="A13" s="5">
        <v>43524</v>
      </c>
      <c r="B13" s="6" t="s">
        <v>83</v>
      </c>
      <c r="C13" s="6"/>
      <c r="D13" s="91" t="s">
        <v>177</v>
      </c>
      <c r="E13" s="91" t="s">
        <v>178</v>
      </c>
      <c r="F13" s="92">
        <v>325975.62</v>
      </c>
      <c r="G13" s="92">
        <v>325975.62</v>
      </c>
      <c r="H13" s="9">
        <f>F13-G13</f>
        <v>0</v>
      </c>
      <c r="I13" s="67">
        <v>100</v>
      </c>
      <c r="J13" s="67">
        <v>100</v>
      </c>
      <c r="K13" s="7">
        <f>I13-J13</f>
        <v>0</v>
      </c>
      <c r="L13" s="67">
        <v>325975.62</v>
      </c>
      <c r="M13" s="67">
        <v>325975.62</v>
      </c>
      <c r="N13" s="22">
        <f>L13-M13</f>
        <v>0</v>
      </c>
      <c r="O13" s="8">
        <v>179.9</v>
      </c>
      <c r="P13" s="53">
        <v>179.9</v>
      </c>
      <c r="Q13" s="9">
        <f t="shared" ref="Q13:Q71" si="0">O13-P13</f>
        <v>0</v>
      </c>
      <c r="R13" s="10"/>
      <c r="S13" s="11"/>
    </row>
    <row r="14" spans="1:19" x14ac:dyDescent="0.25">
      <c r="A14" s="5">
        <v>43524</v>
      </c>
      <c r="B14" s="6" t="s">
        <v>83</v>
      </c>
      <c r="C14" s="13"/>
      <c r="D14" s="91" t="s">
        <v>179</v>
      </c>
      <c r="E14" s="91" t="s">
        <v>180</v>
      </c>
      <c r="F14" s="92">
        <v>7000</v>
      </c>
      <c r="G14" s="92">
        <v>7000</v>
      </c>
      <c r="H14" s="9">
        <f t="shared" ref="H14:H77" si="1">F14-G14</f>
        <v>0</v>
      </c>
      <c r="I14" s="67">
        <v>59.647862000000003</v>
      </c>
      <c r="J14" s="67">
        <v>59.647862000000003</v>
      </c>
      <c r="K14" s="7">
        <f t="shared" ref="K14:K77" si="2">I14-J14</f>
        <v>0</v>
      </c>
      <c r="L14" s="67">
        <v>417535.03</v>
      </c>
      <c r="M14" s="67">
        <v>417535.03</v>
      </c>
      <c r="N14" s="22">
        <f t="shared" ref="N14:N77" si="3">L14-M14</f>
        <v>0</v>
      </c>
      <c r="O14" s="54">
        <v>634.49</v>
      </c>
      <c r="P14" s="54">
        <v>634.49</v>
      </c>
      <c r="Q14" s="9">
        <f t="shared" si="0"/>
        <v>0</v>
      </c>
      <c r="R14" s="14"/>
      <c r="S14" s="15"/>
    </row>
    <row r="15" spans="1:19" ht="26.4" x14ac:dyDescent="0.25">
      <c r="A15" s="5">
        <v>43524</v>
      </c>
      <c r="B15" s="6" t="s">
        <v>83</v>
      </c>
      <c r="C15" s="13"/>
      <c r="D15" s="91" t="s">
        <v>181</v>
      </c>
      <c r="E15" s="91" t="s">
        <v>182</v>
      </c>
      <c r="F15" s="92">
        <v>30760</v>
      </c>
      <c r="G15" s="92">
        <v>30760</v>
      </c>
      <c r="H15" s="9">
        <f t="shared" si="1"/>
        <v>0</v>
      </c>
      <c r="I15" s="67">
        <v>37.92</v>
      </c>
      <c r="J15" s="67">
        <v>37.92</v>
      </c>
      <c r="K15" s="7">
        <f t="shared" si="2"/>
        <v>0</v>
      </c>
      <c r="L15" s="67">
        <v>1166419.2</v>
      </c>
      <c r="M15" s="67">
        <v>1166419.2</v>
      </c>
      <c r="N15" s="22">
        <f t="shared" si="3"/>
        <v>0</v>
      </c>
      <c r="O15" s="58">
        <v>4669.37</v>
      </c>
      <c r="P15" s="64">
        <v>4669.37</v>
      </c>
      <c r="Q15" s="9">
        <f t="shared" si="0"/>
        <v>0</v>
      </c>
      <c r="R15" s="14" t="s">
        <v>48</v>
      </c>
      <c r="S15" s="15"/>
    </row>
    <row r="16" spans="1:19" x14ac:dyDescent="0.25">
      <c r="A16" s="5">
        <v>43524</v>
      </c>
      <c r="B16" s="6" t="s">
        <v>83</v>
      </c>
      <c r="C16" s="13"/>
      <c r="D16" s="91" t="s">
        <v>183</v>
      </c>
      <c r="E16" s="91" t="s">
        <v>184</v>
      </c>
      <c r="F16" s="92">
        <v>775945.94</v>
      </c>
      <c r="G16" s="92">
        <v>775945.94</v>
      </c>
      <c r="H16" s="9">
        <f t="shared" si="1"/>
        <v>0</v>
      </c>
      <c r="I16" s="67">
        <v>0.108334</v>
      </c>
      <c r="J16" s="67">
        <v>0.108334</v>
      </c>
      <c r="K16" s="7">
        <f t="shared" si="2"/>
        <v>0</v>
      </c>
      <c r="L16" s="67">
        <v>84061.440000000002</v>
      </c>
      <c r="M16" s="67">
        <v>84061.440000000002</v>
      </c>
      <c r="N16" s="22">
        <f t="shared" si="3"/>
        <v>0</v>
      </c>
      <c r="O16" s="58"/>
      <c r="P16" s="64"/>
      <c r="Q16" s="9">
        <f t="shared" si="0"/>
        <v>0</v>
      </c>
      <c r="R16" s="14"/>
      <c r="S16" s="15"/>
    </row>
    <row r="17" spans="1:19" x14ac:dyDescent="0.25">
      <c r="A17" s="5">
        <v>43524</v>
      </c>
      <c r="B17" s="6" t="s">
        <v>83</v>
      </c>
      <c r="C17" s="13"/>
      <c r="D17" s="91" t="s">
        <v>185</v>
      </c>
      <c r="E17" s="91" t="s">
        <v>186</v>
      </c>
      <c r="F17" s="92">
        <v>13700</v>
      </c>
      <c r="G17" s="92">
        <v>13700</v>
      </c>
      <c r="H17" s="9">
        <f t="shared" si="1"/>
        <v>0</v>
      </c>
      <c r="I17" s="67">
        <v>107.13</v>
      </c>
      <c r="J17" s="67">
        <v>107.13</v>
      </c>
      <c r="K17" s="7">
        <f t="shared" si="2"/>
        <v>0</v>
      </c>
      <c r="L17" s="67">
        <v>1467681</v>
      </c>
      <c r="M17" s="67">
        <v>1467681</v>
      </c>
      <c r="N17" s="22">
        <f t="shared" si="3"/>
        <v>0</v>
      </c>
      <c r="O17" s="54"/>
      <c r="P17" s="54"/>
      <c r="Q17" s="9">
        <f t="shared" si="0"/>
        <v>0</v>
      </c>
      <c r="R17" s="14"/>
      <c r="S17" s="15"/>
    </row>
    <row r="18" spans="1:19" x14ac:dyDescent="0.25">
      <c r="A18" s="5">
        <v>43524</v>
      </c>
      <c r="B18" s="6" t="s">
        <v>83</v>
      </c>
      <c r="C18" s="13"/>
      <c r="D18" s="91" t="s">
        <v>187</v>
      </c>
      <c r="E18" s="91" t="s">
        <v>188</v>
      </c>
      <c r="F18" s="92">
        <v>6754</v>
      </c>
      <c r="G18" s="92">
        <v>6754</v>
      </c>
      <c r="H18" s="9">
        <f t="shared" si="1"/>
        <v>0</v>
      </c>
      <c r="I18" s="67">
        <v>278.55852199999998</v>
      </c>
      <c r="J18" s="67">
        <v>278.55852199999998</v>
      </c>
      <c r="K18" s="7">
        <f t="shared" si="2"/>
        <v>0</v>
      </c>
      <c r="L18" s="67">
        <v>1881384.26</v>
      </c>
      <c r="M18" s="67">
        <v>1881384.26</v>
      </c>
      <c r="N18" s="22">
        <f t="shared" si="3"/>
        <v>0</v>
      </c>
      <c r="O18" s="54"/>
      <c r="P18" s="55"/>
      <c r="Q18" s="9">
        <f t="shared" si="0"/>
        <v>0</v>
      </c>
      <c r="R18" s="14"/>
      <c r="S18" s="15"/>
    </row>
    <row r="19" spans="1:19" ht="26.4" x14ac:dyDescent="0.25">
      <c r="A19" s="5">
        <v>43524</v>
      </c>
      <c r="B19" s="6" t="s">
        <v>83</v>
      </c>
      <c r="C19" s="13"/>
      <c r="D19" s="91" t="s">
        <v>189</v>
      </c>
      <c r="E19" s="91" t="s">
        <v>85</v>
      </c>
      <c r="F19" s="92">
        <v>6000</v>
      </c>
      <c r="G19" s="92">
        <v>6000</v>
      </c>
      <c r="H19" s="9">
        <f t="shared" si="1"/>
        <v>0</v>
      </c>
      <c r="I19" s="67">
        <v>22</v>
      </c>
      <c r="J19" s="67">
        <v>22.06</v>
      </c>
      <c r="K19" s="7">
        <f t="shared" si="2"/>
        <v>-5.9999999999998721E-2</v>
      </c>
      <c r="L19" s="67">
        <v>132000</v>
      </c>
      <c r="M19" s="67">
        <f>VLOOKUP(E19,Sheet1!$B$2:$H$66,7,FALSE)</f>
        <v>132340.20000000001</v>
      </c>
      <c r="N19" s="22">
        <f t="shared" si="3"/>
        <v>-340.20000000001164</v>
      </c>
      <c r="O19" s="60"/>
      <c r="P19" s="60"/>
      <c r="Q19" s="9">
        <f t="shared" si="0"/>
        <v>0</v>
      </c>
      <c r="R19" s="41" t="s">
        <v>50</v>
      </c>
      <c r="S19" s="15"/>
    </row>
    <row r="20" spans="1:19" x14ac:dyDescent="0.25">
      <c r="A20" s="5">
        <v>43524</v>
      </c>
      <c r="B20" s="6" t="s">
        <v>83</v>
      </c>
      <c r="C20" s="13"/>
      <c r="D20" s="91" t="s">
        <v>190</v>
      </c>
      <c r="E20" s="91" t="s">
        <v>191</v>
      </c>
      <c r="F20" s="92">
        <v>59863</v>
      </c>
      <c r="G20" s="92">
        <v>59863</v>
      </c>
      <c r="H20" s="9">
        <f t="shared" si="1"/>
        <v>0</v>
      </c>
      <c r="I20" s="67">
        <v>10.657522</v>
      </c>
      <c r="J20" s="67">
        <v>10.657522</v>
      </c>
      <c r="K20" s="7">
        <f t="shared" si="2"/>
        <v>0</v>
      </c>
      <c r="L20" s="67">
        <v>637991.25</v>
      </c>
      <c r="M20" s="67">
        <v>637991.25</v>
      </c>
      <c r="N20" s="22">
        <f t="shared" si="3"/>
        <v>0</v>
      </c>
      <c r="O20" s="54"/>
      <c r="P20" s="56"/>
      <c r="Q20" s="9">
        <f t="shared" si="0"/>
        <v>0</v>
      </c>
      <c r="R20" s="14"/>
      <c r="S20" s="15"/>
    </row>
    <row r="21" spans="1:19" x14ac:dyDescent="0.25">
      <c r="A21" s="5">
        <v>43524</v>
      </c>
      <c r="B21" s="6" t="s">
        <v>83</v>
      </c>
      <c r="C21" s="13"/>
      <c r="D21" s="91" t="s">
        <v>192</v>
      </c>
      <c r="E21" s="91" t="s">
        <v>193</v>
      </c>
      <c r="F21" s="92">
        <v>50445</v>
      </c>
      <c r="G21" s="92">
        <v>50445</v>
      </c>
      <c r="H21" s="9">
        <f t="shared" si="1"/>
        <v>0</v>
      </c>
      <c r="I21" s="67">
        <v>19.28</v>
      </c>
      <c r="J21" s="67">
        <v>19.28</v>
      </c>
      <c r="K21" s="7">
        <f t="shared" si="2"/>
        <v>0</v>
      </c>
      <c r="L21" s="67">
        <v>972579.6</v>
      </c>
      <c r="M21" s="67">
        <v>972579.6</v>
      </c>
      <c r="N21" s="22">
        <f t="shared" si="3"/>
        <v>0</v>
      </c>
      <c r="O21" s="54"/>
      <c r="P21" s="56"/>
      <c r="Q21" s="9">
        <f t="shared" si="0"/>
        <v>0</v>
      </c>
      <c r="R21" s="14"/>
      <c r="S21" s="15"/>
    </row>
    <row r="22" spans="1:19" ht="26.4" x14ac:dyDescent="0.25">
      <c r="A22" s="5">
        <v>43524</v>
      </c>
      <c r="B22" s="6" t="s">
        <v>83</v>
      </c>
      <c r="C22" s="13"/>
      <c r="D22" s="91" t="s">
        <v>194</v>
      </c>
      <c r="E22" s="91" t="s">
        <v>195</v>
      </c>
      <c r="F22" s="92">
        <v>26789</v>
      </c>
      <c r="G22" s="92">
        <v>26789</v>
      </c>
      <c r="H22" s="9">
        <f t="shared" si="1"/>
        <v>0</v>
      </c>
      <c r="I22" s="67">
        <v>22.44</v>
      </c>
      <c r="J22" s="67">
        <v>22.44</v>
      </c>
      <c r="K22" s="7">
        <f t="shared" si="2"/>
        <v>0</v>
      </c>
      <c r="L22" s="67">
        <v>601145.16</v>
      </c>
      <c r="M22" s="67">
        <v>601145.16</v>
      </c>
      <c r="N22" s="22">
        <f t="shared" si="3"/>
        <v>0</v>
      </c>
      <c r="O22" s="54"/>
      <c r="P22" s="56"/>
      <c r="Q22" s="9">
        <f t="shared" si="0"/>
        <v>0</v>
      </c>
      <c r="R22" s="41" t="s">
        <v>50</v>
      </c>
      <c r="S22" s="15"/>
    </row>
    <row r="23" spans="1:19" ht="26.4" x14ac:dyDescent="0.25">
      <c r="A23" s="5">
        <v>43524</v>
      </c>
      <c r="B23" s="6" t="s">
        <v>83</v>
      </c>
      <c r="C23" s="13"/>
      <c r="D23" s="91" t="s">
        <v>196</v>
      </c>
      <c r="E23" s="91" t="s">
        <v>197</v>
      </c>
      <c r="F23" s="92">
        <v>16300</v>
      </c>
      <c r="G23" s="92">
        <v>16300</v>
      </c>
      <c r="H23" s="9">
        <f t="shared" si="1"/>
        <v>0</v>
      </c>
      <c r="I23" s="67">
        <v>28.431549</v>
      </c>
      <c r="J23" s="67">
        <v>28.431549</v>
      </c>
      <c r="K23" s="7">
        <f t="shared" si="2"/>
        <v>0</v>
      </c>
      <c r="L23" s="67">
        <v>463434.23999999999</v>
      </c>
      <c r="M23" s="67">
        <v>463434.23999999999</v>
      </c>
      <c r="N23" s="22">
        <f t="shared" si="3"/>
        <v>0</v>
      </c>
      <c r="O23" s="54">
        <v>3826.81</v>
      </c>
      <c r="P23" s="56">
        <v>3826.81</v>
      </c>
      <c r="Q23" s="9">
        <f t="shared" si="0"/>
        <v>0</v>
      </c>
      <c r="R23" s="14" t="s">
        <v>47</v>
      </c>
      <c r="S23" s="15"/>
    </row>
    <row r="24" spans="1:19" x14ac:dyDescent="0.25">
      <c r="A24" s="5">
        <v>43524</v>
      </c>
      <c r="B24" s="6" t="s">
        <v>83</v>
      </c>
      <c r="C24" s="13"/>
      <c r="D24" s="91" t="s">
        <v>198</v>
      </c>
      <c r="E24" s="91" t="s">
        <v>199</v>
      </c>
      <c r="F24" s="92">
        <v>18000</v>
      </c>
      <c r="G24" s="92">
        <v>18000</v>
      </c>
      <c r="H24" s="9">
        <f t="shared" si="1"/>
        <v>0</v>
      </c>
      <c r="I24" s="67">
        <v>19.646065</v>
      </c>
      <c r="J24" s="67">
        <v>19.646065</v>
      </c>
      <c r="K24" s="7">
        <f t="shared" si="2"/>
        <v>0</v>
      </c>
      <c r="L24" s="67">
        <v>353629.18</v>
      </c>
      <c r="M24" s="67">
        <v>353629.18</v>
      </c>
      <c r="N24" s="22">
        <f t="shared" si="3"/>
        <v>0</v>
      </c>
      <c r="O24" s="54"/>
      <c r="P24" s="56"/>
      <c r="Q24" s="9">
        <f t="shared" si="0"/>
        <v>0</v>
      </c>
      <c r="R24" s="14"/>
      <c r="S24" s="15"/>
    </row>
    <row r="25" spans="1:19" x14ac:dyDescent="0.25">
      <c r="A25" s="5">
        <v>43524</v>
      </c>
      <c r="B25" s="6" t="s">
        <v>83</v>
      </c>
      <c r="C25" s="13"/>
      <c r="D25" s="91" t="s">
        <v>200</v>
      </c>
      <c r="E25" s="91" t="s">
        <v>201</v>
      </c>
      <c r="F25" s="92">
        <v>33623</v>
      </c>
      <c r="G25" s="92">
        <v>33623</v>
      </c>
      <c r="H25" s="9">
        <f t="shared" si="1"/>
        <v>0</v>
      </c>
      <c r="I25" s="67">
        <v>19.027085</v>
      </c>
      <c r="J25" s="67">
        <v>19.027085</v>
      </c>
      <c r="K25" s="7">
        <f t="shared" si="2"/>
        <v>0</v>
      </c>
      <c r="L25" s="67">
        <v>639747.68000000005</v>
      </c>
      <c r="M25" s="67">
        <v>639747.67000000004</v>
      </c>
      <c r="N25" s="22">
        <f t="shared" si="3"/>
        <v>1.0000000009313226E-2</v>
      </c>
      <c r="O25" s="54"/>
      <c r="P25" s="56"/>
      <c r="Q25" s="9">
        <f>O25-P25</f>
        <v>0</v>
      </c>
      <c r="R25" s="14" t="s">
        <v>44</v>
      </c>
      <c r="S25" s="15"/>
    </row>
    <row r="26" spans="1:19" x14ac:dyDescent="0.25">
      <c r="A26" s="5">
        <v>43524</v>
      </c>
      <c r="B26" s="6" t="s">
        <v>83</v>
      </c>
      <c r="C26" s="13"/>
      <c r="D26" s="91" t="s">
        <v>202</v>
      </c>
      <c r="E26" s="91" t="s">
        <v>78</v>
      </c>
      <c r="F26" s="92">
        <v>38552</v>
      </c>
      <c r="G26" s="92">
        <v>38552</v>
      </c>
      <c r="H26" s="9">
        <f t="shared" si="1"/>
        <v>0</v>
      </c>
      <c r="I26" s="67">
        <v>36.53</v>
      </c>
      <c r="J26" s="67">
        <v>36.53</v>
      </c>
      <c r="K26" s="7">
        <f t="shared" si="2"/>
        <v>0</v>
      </c>
      <c r="L26" s="67">
        <v>1408304.56</v>
      </c>
      <c r="M26" s="67">
        <f>VLOOKUP(E26,Sheet1!$B$2:$H$66,7,FALSE)</f>
        <v>1408304.56</v>
      </c>
      <c r="N26" s="22">
        <f t="shared" si="3"/>
        <v>0</v>
      </c>
      <c r="O26" s="60"/>
      <c r="P26" s="60"/>
      <c r="Q26" s="9">
        <f>O26-P26</f>
        <v>0</v>
      </c>
      <c r="R26" s="14"/>
      <c r="S26" s="15"/>
    </row>
    <row r="27" spans="1:19" x14ac:dyDescent="0.25">
      <c r="A27" s="5">
        <v>43524</v>
      </c>
      <c r="B27" s="6" t="s">
        <v>83</v>
      </c>
      <c r="C27" s="13"/>
      <c r="D27" s="91" t="s">
        <v>203</v>
      </c>
      <c r="E27" s="91" t="s">
        <v>171</v>
      </c>
      <c r="F27" s="92">
        <v>22201</v>
      </c>
      <c r="G27" s="92">
        <v>22201</v>
      </c>
      <c r="H27" s="9">
        <f t="shared" si="1"/>
        <v>0</v>
      </c>
      <c r="I27" s="67">
        <v>60.47</v>
      </c>
      <c r="J27" s="67">
        <v>60.47</v>
      </c>
      <c r="K27" s="7">
        <f t="shared" si="2"/>
        <v>0</v>
      </c>
      <c r="L27" s="67">
        <v>1342494.47</v>
      </c>
      <c r="M27" s="67">
        <f>VLOOKUP(E27,Sheet1!$B$2:$H$66,7,FALSE)</f>
        <v>1342494.47</v>
      </c>
      <c r="N27" s="22">
        <f t="shared" si="3"/>
        <v>0</v>
      </c>
      <c r="O27" s="54">
        <v>29394.639999999999</v>
      </c>
      <c r="P27" s="56">
        <v>29394.639999999999</v>
      </c>
      <c r="Q27" s="9">
        <f>O27-P27</f>
        <v>0</v>
      </c>
      <c r="R27" s="14"/>
      <c r="S27" s="15"/>
    </row>
    <row r="28" spans="1:19" x14ac:dyDescent="0.25">
      <c r="A28" s="5">
        <v>43524</v>
      </c>
      <c r="B28" s="6" t="s">
        <v>83</v>
      </c>
      <c r="C28" s="13"/>
      <c r="D28" s="91" t="s">
        <v>204</v>
      </c>
      <c r="E28" s="91" t="s">
        <v>205</v>
      </c>
      <c r="F28" s="92">
        <v>10891</v>
      </c>
      <c r="G28" s="92">
        <v>10891</v>
      </c>
      <c r="H28" s="9">
        <f t="shared" si="1"/>
        <v>0</v>
      </c>
      <c r="I28" s="67">
        <v>78.153071999999995</v>
      </c>
      <c r="J28" s="67">
        <v>78.153071999999995</v>
      </c>
      <c r="K28" s="7">
        <f t="shared" si="2"/>
        <v>0</v>
      </c>
      <c r="L28" s="67">
        <v>851165.11</v>
      </c>
      <c r="M28" s="67">
        <v>851165.11</v>
      </c>
      <c r="N28" s="22">
        <f t="shared" si="3"/>
        <v>0</v>
      </c>
      <c r="O28" s="54"/>
      <c r="P28" s="56"/>
      <c r="Q28" s="9">
        <f t="shared" si="0"/>
        <v>0</v>
      </c>
      <c r="R28" s="14"/>
      <c r="S28" s="15"/>
    </row>
    <row r="29" spans="1:19" x14ac:dyDescent="0.25">
      <c r="A29" s="5">
        <v>43524</v>
      </c>
      <c r="B29" s="6" t="s">
        <v>83</v>
      </c>
      <c r="C29" s="13"/>
      <c r="D29" s="91" t="s">
        <v>206</v>
      </c>
      <c r="E29" s="91" t="s">
        <v>207</v>
      </c>
      <c r="F29" s="92">
        <v>101063</v>
      </c>
      <c r="G29" s="92">
        <v>101063</v>
      </c>
      <c r="H29" s="9">
        <f t="shared" si="1"/>
        <v>0</v>
      </c>
      <c r="I29" s="67">
        <v>7.25</v>
      </c>
      <c r="J29" s="67">
        <v>7.25</v>
      </c>
      <c r="K29" s="7">
        <f t="shared" si="2"/>
        <v>0</v>
      </c>
      <c r="L29" s="67">
        <v>732706.75</v>
      </c>
      <c r="M29" s="67">
        <v>732706.75</v>
      </c>
      <c r="N29" s="22">
        <f t="shared" si="3"/>
        <v>0</v>
      </c>
      <c r="O29" s="54"/>
      <c r="P29" s="56"/>
      <c r="Q29" s="9">
        <f t="shared" si="0"/>
        <v>0</v>
      </c>
      <c r="R29" s="14"/>
      <c r="S29" s="15"/>
    </row>
    <row r="30" spans="1:19" x14ac:dyDescent="0.25">
      <c r="A30" s="5">
        <v>43524</v>
      </c>
      <c r="B30" s="6" t="s">
        <v>83</v>
      </c>
      <c r="C30" s="13"/>
      <c r="D30" s="91" t="s">
        <v>208</v>
      </c>
      <c r="E30" s="91" t="s">
        <v>84</v>
      </c>
      <c r="F30" s="92">
        <v>6500</v>
      </c>
      <c r="G30" s="92">
        <v>6500</v>
      </c>
      <c r="H30" s="9">
        <f t="shared" si="1"/>
        <v>0</v>
      </c>
      <c r="I30" s="67">
        <v>8.66</v>
      </c>
      <c r="J30" s="67">
        <v>8.75</v>
      </c>
      <c r="K30" s="7">
        <f t="shared" si="2"/>
        <v>-8.9999999999999858E-2</v>
      </c>
      <c r="L30" s="67">
        <v>56290</v>
      </c>
      <c r="M30" s="67">
        <f>VLOOKUP(E30,Sheet1!$B$2:$H$66,7,FALSE)</f>
        <v>56883.45</v>
      </c>
      <c r="N30" s="22">
        <f t="shared" si="3"/>
        <v>-593.44999999999709</v>
      </c>
      <c r="O30" s="61"/>
      <c r="P30" s="61"/>
      <c r="Q30" s="9">
        <v>504.47</v>
      </c>
      <c r="R30" s="14"/>
      <c r="S30" s="15"/>
    </row>
    <row r="31" spans="1:19" x14ac:dyDescent="0.25">
      <c r="A31" s="5">
        <v>43524</v>
      </c>
      <c r="B31" s="6" t="s">
        <v>83</v>
      </c>
      <c r="C31" s="13"/>
      <c r="D31" s="91" t="s">
        <v>209</v>
      </c>
      <c r="E31" s="91" t="s">
        <v>82</v>
      </c>
      <c r="F31" s="92">
        <v>77042</v>
      </c>
      <c r="G31" s="92">
        <v>77042</v>
      </c>
      <c r="H31" s="9">
        <f t="shared" si="1"/>
        <v>0</v>
      </c>
      <c r="I31" s="67">
        <v>13.945</v>
      </c>
      <c r="J31" s="67">
        <v>13.91</v>
      </c>
      <c r="K31" s="7">
        <f t="shared" si="2"/>
        <v>3.5000000000000142E-2</v>
      </c>
      <c r="L31" s="67">
        <v>1074350.69</v>
      </c>
      <c r="M31" s="67">
        <f>VLOOKUP(E31,Sheet1!$B$2:$H$66,7,FALSE)</f>
        <v>1071561.77</v>
      </c>
      <c r="N31" s="22">
        <f t="shared" si="3"/>
        <v>2788.9199999999255</v>
      </c>
      <c r="O31" s="54"/>
      <c r="P31" s="56"/>
      <c r="Q31" s="9">
        <f t="shared" si="0"/>
        <v>0</v>
      </c>
      <c r="R31" s="14"/>
      <c r="S31" s="15"/>
    </row>
    <row r="32" spans="1:19" x14ac:dyDescent="0.25">
      <c r="A32" s="5">
        <v>43524</v>
      </c>
      <c r="B32" s="6" t="s">
        <v>83</v>
      </c>
      <c r="C32" s="13"/>
      <c r="D32" s="91" t="s">
        <v>210</v>
      </c>
      <c r="E32" s="91" t="s">
        <v>211</v>
      </c>
      <c r="F32" s="92">
        <v>21000</v>
      </c>
      <c r="G32" s="92">
        <v>21000</v>
      </c>
      <c r="H32" s="9">
        <f t="shared" si="1"/>
        <v>0</v>
      </c>
      <c r="I32" s="67">
        <v>25.73</v>
      </c>
      <c r="J32" s="67">
        <v>25.73</v>
      </c>
      <c r="K32" s="7">
        <f t="shared" si="2"/>
        <v>0</v>
      </c>
      <c r="L32" s="67">
        <v>540330</v>
      </c>
      <c r="M32" s="67">
        <v>540330</v>
      </c>
      <c r="N32" s="22">
        <f t="shared" si="3"/>
        <v>0</v>
      </c>
      <c r="O32" s="54"/>
      <c r="P32" s="56"/>
      <c r="Q32" s="9">
        <f t="shared" si="0"/>
        <v>0</v>
      </c>
      <c r="R32" s="14"/>
      <c r="S32" s="15"/>
    </row>
    <row r="33" spans="1:19" x14ac:dyDescent="0.25">
      <c r="A33" s="5">
        <v>43524</v>
      </c>
      <c r="B33" s="6" t="s">
        <v>83</v>
      </c>
      <c r="C33" s="13"/>
      <c r="D33" s="91" t="s">
        <v>212</v>
      </c>
      <c r="E33" s="91" t="s">
        <v>80</v>
      </c>
      <c r="F33" s="92">
        <v>13944</v>
      </c>
      <c r="G33" s="92">
        <v>13944</v>
      </c>
      <c r="H33" s="9">
        <f t="shared" si="1"/>
        <v>0</v>
      </c>
      <c r="I33" s="67">
        <v>131.27000000000001</v>
      </c>
      <c r="J33" s="67">
        <v>131.27000000000001</v>
      </c>
      <c r="K33" s="7">
        <f t="shared" si="2"/>
        <v>0</v>
      </c>
      <c r="L33" s="67">
        <v>1830428.88</v>
      </c>
      <c r="M33" s="67">
        <f>VLOOKUP(E33,Sheet1!$B$2:$H$66,7,FALSE)</f>
        <v>1830428.88</v>
      </c>
      <c r="N33" s="22">
        <f t="shared" si="3"/>
        <v>0</v>
      </c>
      <c r="O33" s="54"/>
      <c r="P33" s="56"/>
      <c r="Q33" s="9">
        <f t="shared" si="0"/>
        <v>0</v>
      </c>
      <c r="R33" s="14"/>
      <c r="S33" s="15"/>
    </row>
    <row r="34" spans="1:19" x14ac:dyDescent="0.25">
      <c r="A34" s="5">
        <v>43524</v>
      </c>
      <c r="B34" s="6" t="s">
        <v>83</v>
      </c>
      <c r="C34" s="13"/>
      <c r="D34" s="91" t="s">
        <v>213</v>
      </c>
      <c r="E34" s="91" t="s">
        <v>214</v>
      </c>
      <c r="F34" s="92">
        <v>61706</v>
      </c>
      <c r="G34" s="92">
        <v>61706</v>
      </c>
      <c r="H34" s="9">
        <f t="shared" si="1"/>
        <v>0</v>
      </c>
      <c r="I34" s="67">
        <v>21.11</v>
      </c>
      <c r="J34" s="67">
        <v>21.11</v>
      </c>
      <c r="K34" s="7">
        <f t="shared" si="2"/>
        <v>0</v>
      </c>
      <c r="L34" s="67">
        <v>1302613.6599999999</v>
      </c>
      <c r="M34" s="67">
        <v>1302613.6599999999</v>
      </c>
      <c r="N34" s="22">
        <f t="shared" si="3"/>
        <v>0</v>
      </c>
      <c r="O34" s="54"/>
      <c r="P34" s="56"/>
      <c r="Q34" s="9">
        <f t="shared" si="0"/>
        <v>0</v>
      </c>
      <c r="R34" s="14"/>
      <c r="S34" s="15"/>
    </row>
    <row r="35" spans="1:19" x14ac:dyDescent="0.25">
      <c r="A35" s="5">
        <v>43524</v>
      </c>
      <c r="B35" s="6" t="s">
        <v>83</v>
      </c>
      <c r="C35" s="13"/>
      <c r="D35" s="91" t="s">
        <v>215</v>
      </c>
      <c r="E35" s="91" t="s">
        <v>216</v>
      </c>
      <c r="F35" s="92">
        <v>33930.050000000003</v>
      </c>
      <c r="G35" s="92">
        <v>33930.050000000003</v>
      </c>
      <c r="H35" s="9">
        <f t="shared" si="1"/>
        <v>0</v>
      </c>
      <c r="I35" s="67">
        <v>0.71145000000000003</v>
      </c>
      <c r="J35" s="67">
        <v>0.71145000000000003</v>
      </c>
      <c r="K35" s="7">
        <f t="shared" si="2"/>
        <v>0</v>
      </c>
      <c r="L35" s="67">
        <v>24139.54</v>
      </c>
      <c r="M35" s="67">
        <v>24139.54</v>
      </c>
      <c r="N35" s="22">
        <f t="shared" si="3"/>
        <v>0</v>
      </c>
      <c r="O35" s="58"/>
      <c r="P35" s="62"/>
      <c r="Q35" s="9">
        <f t="shared" si="0"/>
        <v>0</v>
      </c>
      <c r="R35" s="14"/>
      <c r="S35" s="15"/>
    </row>
    <row r="36" spans="1:19" x14ac:dyDescent="0.25">
      <c r="A36" s="5">
        <v>43524</v>
      </c>
      <c r="B36" s="6" t="s">
        <v>83</v>
      </c>
      <c r="C36" s="13"/>
      <c r="D36" s="91" t="s">
        <v>217</v>
      </c>
      <c r="E36" s="91" t="s">
        <v>218</v>
      </c>
      <c r="F36" s="92">
        <v>40670</v>
      </c>
      <c r="G36" s="92">
        <v>40670</v>
      </c>
      <c r="H36" s="9">
        <f t="shared" si="1"/>
        <v>0</v>
      </c>
      <c r="I36" s="67">
        <v>31.563279999999999</v>
      </c>
      <c r="J36" s="67">
        <v>31.563279999999999</v>
      </c>
      <c r="K36" s="7">
        <f t="shared" si="2"/>
        <v>0</v>
      </c>
      <c r="L36" s="67">
        <v>1283678.6100000001</v>
      </c>
      <c r="M36" s="67">
        <v>1283678.6100000001</v>
      </c>
      <c r="N36" s="22">
        <f t="shared" si="3"/>
        <v>0</v>
      </c>
      <c r="O36" s="54"/>
      <c r="P36" s="56"/>
      <c r="Q36" s="9">
        <f t="shared" si="0"/>
        <v>0</v>
      </c>
      <c r="R36" s="14"/>
      <c r="S36" s="15"/>
    </row>
    <row r="37" spans="1:19" x14ac:dyDescent="0.25">
      <c r="A37" s="5">
        <v>43524</v>
      </c>
      <c r="B37" s="6" t="s">
        <v>83</v>
      </c>
      <c r="C37" s="13"/>
      <c r="D37" s="91" t="s">
        <v>219</v>
      </c>
      <c r="E37" s="91" t="s">
        <v>70</v>
      </c>
      <c r="F37" s="92">
        <v>12661</v>
      </c>
      <c r="G37" s="92">
        <v>12661</v>
      </c>
      <c r="H37" s="9">
        <f t="shared" si="1"/>
        <v>0</v>
      </c>
      <c r="I37" s="67">
        <v>97.62</v>
      </c>
      <c r="J37" s="67">
        <v>97.62</v>
      </c>
      <c r="K37" s="7">
        <f t="shared" si="2"/>
        <v>0</v>
      </c>
      <c r="L37" s="67">
        <v>1235966.82</v>
      </c>
      <c r="M37" s="67">
        <f>VLOOKUP(E37,Sheet1!$B$2:$H$66,7,FALSE)</f>
        <v>1235966.82</v>
      </c>
      <c r="N37" s="22">
        <f t="shared" si="3"/>
        <v>0</v>
      </c>
      <c r="O37" s="54"/>
      <c r="P37" s="56"/>
      <c r="Q37" s="9">
        <f t="shared" si="0"/>
        <v>0</v>
      </c>
      <c r="R37" s="14"/>
      <c r="S37" s="15"/>
    </row>
    <row r="38" spans="1:19" x14ac:dyDescent="0.25">
      <c r="A38" s="5">
        <v>43524</v>
      </c>
      <c r="B38" s="6" t="s">
        <v>83</v>
      </c>
      <c r="C38" s="13"/>
      <c r="D38" s="91" t="s">
        <v>220</v>
      </c>
      <c r="E38" s="91" t="s">
        <v>81</v>
      </c>
      <c r="F38" s="92">
        <v>16274</v>
      </c>
      <c r="G38" s="92">
        <v>16274</v>
      </c>
      <c r="H38" s="9">
        <f t="shared" si="1"/>
        <v>0</v>
      </c>
      <c r="I38" s="67">
        <v>139.97999999999999</v>
      </c>
      <c r="J38" s="67">
        <v>139.97999999999999</v>
      </c>
      <c r="K38" s="7">
        <f t="shared" si="2"/>
        <v>0</v>
      </c>
      <c r="L38" s="67">
        <v>2278034.52</v>
      </c>
      <c r="M38" s="67">
        <f>VLOOKUP(E38,Sheet1!$B$2:$H$66,7,FALSE)</f>
        <v>2278034.52</v>
      </c>
      <c r="N38" s="22">
        <f t="shared" si="3"/>
        <v>0</v>
      </c>
      <c r="O38" s="54"/>
      <c r="P38" s="56"/>
      <c r="Q38" s="9">
        <f t="shared" si="0"/>
        <v>0</v>
      </c>
      <c r="R38" s="14"/>
      <c r="S38" s="15"/>
    </row>
    <row r="39" spans="1:19" x14ac:dyDescent="0.25">
      <c r="A39" s="5">
        <v>43524</v>
      </c>
      <c r="B39" s="6" t="s">
        <v>83</v>
      </c>
      <c r="C39" s="13"/>
      <c r="D39" s="91" t="s">
        <v>221</v>
      </c>
      <c r="E39" s="91" t="s">
        <v>72</v>
      </c>
      <c r="F39" s="92">
        <v>29596</v>
      </c>
      <c r="G39" s="92">
        <v>29596</v>
      </c>
      <c r="H39" s="9">
        <f t="shared" si="1"/>
        <v>0</v>
      </c>
      <c r="I39" s="67">
        <v>17.88</v>
      </c>
      <c r="J39" s="67">
        <v>17.88</v>
      </c>
      <c r="K39" s="7">
        <f t="shared" si="2"/>
        <v>0</v>
      </c>
      <c r="L39" s="67">
        <v>529176.48</v>
      </c>
      <c r="M39" s="67">
        <f>VLOOKUP(E39,Sheet1!$B$2:$H$66,7,FALSE)</f>
        <v>529176.48</v>
      </c>
      <c r="N39" s="22">
        <f t="shared" si="3"/>
        <v>0</v>
      </c>
      <c r="O39" s="54"/>
      <c r="P39" s="54"/>
      <c r="Q39" s="9">
        <f t="shared" si="0"/>
        <v>0</v>
      </c>
      <c r="R39" s="14"/>
      <c r="S39" s="15"/>
    </row>
    <row r="40" spans="1:19" x14ac:dyDescent="0.25">
      <c r="A40" s="5">
        <v>43524</v>
      </c>
      <c r="B40" s="6" t="s">
        <v>83</v>
      </c>
      <c r="C40" s="13"/>
      <c r="D40" s="91" t="s">
        <v>222</v>
      </c>
      <c r="E40" s="91" t="s">
        <v>87</v>
      </c>
      <c r="F40" s="92">
        <v>5600</v>
      </c>
      <c r="G40" s="92">
        <v>5600</v>
      </c>
      <c r="H40" s="9">
        <f t="shared" si="1"/>
        <v>0</v>
      </c>
      <c r="I40" s="67">
        <v>189.15</v>
      </c>
      <c r="J40" s="67">
        <v>189.15</v>
      </c>
      <c r="K40" s="7">
        <f t="shared" si="2"/>
        <v>0</v>
      </c>
      <c r="L40" s="67">
        <v>1059240</v>
      </c>
      <c r="M40" s="67">
        <f>VLOOKUP(E40,Sheet1!$B$2:$H$66,7,FALSE)</f>
        <v>1059240</v>
      </c>
      <c r="N40" s="22">
        <f t="shared" si="3"/>
        <v>0</v>
      </c>
      <c r="O40" s="54"/>
      <c r="P40" s="56"/>
      <c r="Q40" s="9">
        <f t="shared" si="0"/>
        <v>0</v>
      </c>
      <c r="R40" s="14"/>
      <c r="S40" s="15"/>
    </row>
    <row r="41" spans="1:19" x14ac:dyDescent="0.25">
      <c r="A41" s="5">
        <v>43524</v>
      </c>
      <c r="B41" s="6" t="s">
        <v>83</v>
      </c>
      <c r="C41" s="13"/>
      <c r="D41" s="91" t="s">
        <v>223</v>
      </c>
      <c r="E41" s="91" t="s">
        <v>77</v>
      </c>
      <c r="F41" s="92">
        <v>14596</v>
      </c>
      <c r="G41" s="92">
        <v>14596</v>
      </c>
      <c r="H41" s="9">
        <f t="shared" si="1"/>
        <v>0</v>
      </c>
      <c r="I41" s="67">
        <v>128.26</v>
      </c>
      <c r="J41" s="67">
        <v>128.26</v>
      </c>
      <c r="K41" s="7">
        <f t="shared" si="2"/>
        <v>0</v>
      </c>
      <c r="L41" s="67">
        <v>1872082.96</v>
      </c>
      <c r="M41" s="67">
        <f>VLOOKUP(E41,Sheet1!$B$2:$H$66,7,FALSE)</f>
        <v>1872082.96</v>
      </c>
      <c r="N41" s="22">
        <f t="shared" si="3"/>
        <v>0</v>
      </c>
      <c r="O41" s="54"/>
      <c r="P41" s="56"/>
      <c r="Q41" s="9">
        <f t="shared" si="0"/>
        <v>0</v>
      </c>
      <c r="R41" s="14"/>
      <c r="S41" s="15"/>
    </row>
    <row r="42" spans="1:19" x14ac:dyDescent="0.25">
      <c r="A42" s="5">
        <v>43524</v>
      </c>
      <c r="B42" s="6" t="s">
        <v>83</v>
      </c>
      <c r="C42" s="13"/>
      <c r="D42" s="91" t="s">
        <v>224</v>
      </c>
      <c r="E42" s="91" t="s">
        <v>225</v>
      </c>
      <c r="F42" s="92">
        <v>11395</v>
      </c>
      <c r="G42" s="92">
        <v>11395</v>
      </c>
      <c r="H42" s="9">
        <f t="shared" si="1"/>
        <v>0</v>
      </c>
      <c r="I42" s="67">
        <v>146.49382700000001</v>
      </c>
      <c r="J42" s="67">
        <v>146.49382700000001</v>
      </c>
      <c r="K42" s="7">
        <f t="shared" si="2"/>
        <v>0</v>
      </c>
      <c r="L42" s="67">
        <v>1669297.16</v>
      </c>
      <c r="M42" s="67">
        <v>1669297.16</v>
      </c>
      <c r="N42" s="22">
        <f t="shared" si="3"/>
        <v>0</v>
      </c>
      <c r="O42" s="54"/>
      <c r="P42" s="56"/>
      <c r="Q42" s="9">
        <f t="shared" si="0"/>
        <v>0</v>
      </c>
      <c r="R42" s="14"/>
      <c r="S42" s="15"/>
    </row>
    <row r="43" spans="1:19" x14ac:dyDescent="0.25">
      <c r="A43" s="5">
        <v>43524</v>
      </c>
      <c r="B43" s="6" t="s">
        <v>83</v>
      </c>
      <c r="C43" s="13"/>
      <c r="D43" s="91" t="s">
        <v>226</v>
      </c>
      <c r="E43" s="91" t="s">
        <v>227</v>
      </c>
      <c r="F43" s="92">
        <v>22463</v>
      </c>
      <c r="G43" s="92">
        <v>22463</v>
      </c>
      <c r="H43" s="9">
        <f t="shared" si="1"/>
        <v>0</v>
      </c>
      <c r="I43" s="67">
        <v>88.226518999999996</v>
      </c>
      <c r="J43" s="67">
        <v>88.226518999999996</v>
      </c>
      <c r="K43" s="7">
        <f t="shared" si="2"/>
        <v>0</v>
      </c>
      <c r="L43" s="67">
        <v>1981832.31</v>
      </c>
      <c r="M43" s="67">
        <f>VLOOKUP(D43,Sheet1!$C$2:$H$66,6,FALSE)</f>
        <v>1981832.31</v>
      </c>
      <c r="N43" s="22">
        <f t="shared" si="3"/>
        <v>0</v>
      </c>
      <c r="O43" s="54"/>
      <c r="P43" s="56"/>
      <c r="Q43" s="9">
        <f t="shared" si="0"/>
        <v>0</v>
      </c>
      <c r="R43" s="14"/>
      <c r="S43" s="15"/>
    </row>
    <row r="44" spans="1:19" x14ac:dyDescent="0.25">
      <c r="A44" s="5">
        <v>43524</v>
      </c>
      <c r="B44" s="6" t="s">
        <v>83</v>
      </c>
      <c r="C44" s="13"/>
      <c r="D44" s="91" t="s">
        <v>228</v>
      </c>
      <c r="E44" s="91" t="s">
        <v>71</v>
      </c>
      <c r="F44" s="92">
        <v>46192</v>
      </c>
      <c r="G44" s="92">
        <v>46192</v>
      </c>
      <c r="H44" s="9">
        <f t="shared" si="1"/>
        <v>0</v>
      </c>
      <c r="I44" s="67">
        <v>53.99</v>
      </c>
      <c r="J44" s="67">
        <v>53.99</v>
      </c>
      <c r="K44" s="7">
        <f t="shared" si="2"/>
        <v>0</v>
      </c>
      <c r="L44" s="67">
        <v>2493906.08</v>
      </c>
      <c r="M44" s="67">
        <f>VLOOKUP(E44,Sheet1!$B$2:$H$66,7,FALSE)</f>
        <v>2493906.08</v>
      </c>
      <c r="N44" s="22">
        <f t="shared" si="3"/>
        <v>0</v>
      </c>
      <c r="O44" s="54"/>
      <c r="P44" s="56"/>
      <c r="Q44" s="9">
        <f t="shared" si="0"/>
        <v>0</v>
      </c>
      <c r="R44" s="14"/>
      <c r="S44" s="15"/>
    </row>
    <row r="45" spans="1:19" x14ac:dyDescent="0.25">
      <c r="A45" s="5">
        <v>43524</v>
      </c>
      <c r="B45" s="6" t="s">
        <v>83</v>
      </c>
      <c r="C45" s="13"/>
      <c r="D45" s="91" t="s">
        <v>229</v>
      </c>
      <c r="E45" s="91" t="s">
        <v>230</v>
      </c>
      <c r="F45" s="92">
        <v>58000</v>
      </c>
      <c r="G45" s="92">
        <v>58000</v>
      </c>
      <c r="H45" s="9">
        <f t="shared" si="1"/>
        <v>0</v>
      </c>
      <c r="I45" s="67">
        <v>7.8692060000000001</v>
      </c>
      <c r="J45" s="67">
        <v>7.8692060000000001</v>
      </c>
      <c r="K45" s="7">
        <f t="shared" si="2"/>
        <v>0</v>
      </c>
      <c r="L45" s="67">
        <v>456413.94</v>
      </c>
      <c r="M45" s="67">
        <v>456413.94</v>
      </c>
      <c r="N45" s="22">
        <f t="shared" si="3"/>
        <v>0</v>
      </c>
      <c r="O45" s="54">
        <v>2365.7399999999998</v>
      </c>
      <c r="P45" s="56">
        <v>2365.7399999999998</v>
      </c>
      <c r="Q45" s="9">
        <f t="shared" si="0"/>
        <v>0</v>
      </c>
      <c r="R45" s="14"/>
      <c r="S45" s="15"/>
    </row>
    <row r="46" spans="1:19" x14ac:dyDescent="0.25">
      <c r="A46" s="5">
        <v>43524</v>
      </c>
      <c r="B46" s="6" t="s">
        <v>83</v>
      </c>
      <c r="C46" s="13"/>
      <c r="D46" s="91" t="s">
        <v>231</v>
      </c>
      <c r="E46" s="91" t="s">
        <v>232</v>
      </c>
      <c r="F46" s="92">
        <v>11600</v>
      </c>
      <c r="G46" s="92">
        <v>11600</v>
      </c>
      <c r="H46" s="9">
        <f t="shared" si="1"/>
        <v>0</v>
      </c>
      <c r="I46" s="67">
        <v>43.163851999999999</v>
      </c>
      <c r="J46" s="67">
        <v>43.163851999999999</v>
      </c>
      <c r="K46" s="7">
        <f t="shared" si="2"/>
        <v>0</v>
      </c>
      <c r="L46" s="67">
        <v>500700.68</v>
      </c>
      <c r="M46" s="67">
        <v>500700.68</v>
      </c>
      <c r="N46" s="22">
        <f t="shared" si="3"/>
        <v>0</v>
      </c>
      <c r="O46" s="54"/>
      <c r="P46" s="56"/>
      <c r="Q46" s="9">
        <f t="shared" si="0"/>
        <v>0</v>
      </c>
      <c r="R46" s="14"/>
      <c r="S46" s="15"/>
    </row>
    <row r="47" spans="1:19" x14ac:dyDescent="0.25">
      <c r="A47" s="5">
        <v>43524</v>
      </c>
      <c r="B47" s="6" t="s">
        <v>83</v>
      </c>
      <c r="C47" s="13"/>
      <c r="D47" s="91" t="s">
        <v>69</v>
      </c>
      <c r="E47" s="91" t="s">
        <v>233</v>
      </c>
      <c r="F47" s="92">
        <v>18896</v>
      </c>
      <c r="G47" s="92">
        <v>18896</v>
      </c>
      <c r="H47" s="9">
        <f t="shared" si="1"/>
        <v>0</v>
      </c>
      <c r="I47" s="67">
        <v>25.390764999999998</v>
      </c>
      <c r="J47" s="67">
        <v>25.390764999999998</v>
      </c>
      <c r="K47" s="7">
        <f t="shared" si="2"/>
        <v>0</v>
      </c>
      <c r="L47" s="67">
        <v>479783.9</v>
      </c>
      <c r="M47" s="67">
        <f>VLOOKUP(D47,Sheet1!$C$2:$H$66,6,FALSE)</f>
        <v>479783.9</v>
      </c>
      <c r="N47" s="22">
        <f t="shared" si="3"/>
        <v>0</v>
      </c>
      <c r="O47" s="54"/>
      <c r="P47" s="56"/>
      <c r="Q47" s="9">
        <f t="shared" si="0"/>
        <v>0</v>
      </c>
      <c r="R47" s="14"/>
      <c r="S47" s="15"/>
    </row>
    <row r="48" spans="1:19" x14ac:dyDescent="0.25">
      <c r="A48" s="5">
        <v>43524</v>
      </c>
      <c r="B48" s="6" t="s">
        <v>83</v>
      </c>
      <c r="C48" s="13"/>
      <c r="D48" s="91" t="s">
        <v>234</v>
      </c>
      <c r="E48" s="91" t="s">
        <v>235</v>
      </c>
      <c r="F48" s="92">
        <v>64583</v>
      </c>
      <c r="G48" s="92">
        <v>64583</v>
      </c>
      <c r="H48" s="9">
        <f t="shared" si="1"/>
        <v>0</v>
      </c>
      <c r="I48" s="67">
        <v>16.36</v>
      </c>
      <c r="J48" s="67">
        <v>16.36</v>
      </c>
      <c r="K48" s="7">
        <f t="shared" si="2"/>
        <v>0</v>
      </c>
      <c r="L48" s="67">
        <v>1056577.8799999999</v>
      </c>
      <c r="M48" s="67">
        <v>1056577.8799999999</v>
      </c>
      <c r="N48" s="22">
        <f t="shared" si="3"/>
        <v>0</v>
      </c>
      <c r="O48" s="58"/>
      <c r="P48" s="62"/>
      <c r="Q48" s="9">
        <f t="shared" si="0"/>
        <v>0</v>
      </c>
      <c r="R48" s="14"/>
      <c r="S48" s="15"/>
    </row>
    <row r="49" spans="1:19" x14ac:dyDescent="0.25">
      <c r="A49" s="5">
        <v>43524</v>
      </c>
      <c r="B49" s="6" t="s">
        <v>83</v>
      </c>
      <c r="C49" s="13"/>
      <c r="D49" s="91" t="s">
        <v>236</v>
      </c>
      <c r="E49" s="91" t="s">
        <v>237</v>
      </c>
      <c r="F49" s="92">
        <v>165319</v>
      </c>
      <c r="G49" s="92">
        <v>165319</v>
      </c>
      <c r="H49" s="9">
        <f t="shared" si="1"/>
        <v>0</v>
      </c>
      <c r="I49" s="67">
        <v>9.07</v>
      </c>
      <c r="J49" s="67">
        <v>9.07</v>
      </c>
      <c r="K49" s="7">
        <f t="shared" si="2"/>
        <v>0</v>
      </c>
      <c r="L49" s="67">
        <v>1499443.33</v>
      </c>
      <c r="M49" s="67">
        <v>1499443.33</v>
      </c>
      <c r="N49" s="22">
        <f t="shared" si="3"/>
        <v>0</v>
      </c>
      <c r="O49" s="60"/>
      <c r="P49" s="60"/>
      <c r="Q49" s="9">
        <f t="shared" si="0"/>
        <v>0</v>
      </c>
      <c r="R49" s="14"/>
      <c r="S49" s="15"/>
    </row>
    <row r="50" spans="1:19" x14ac:dyDescent="0.25">
      <c r="A50" s="5">
        <v>43524</v>
      </c>
      <c r="B50" s="6" t="s">
        <v>83</v>
      </c>
      <c r="C50" s="13"/>
      <c r="D50" s="91" t="s">
        <v>238</v>
      </c>
      <c r="E50" s="91" t="s">
        <v>63</v>
      </c>
      <c r="F50" s="92">
        <v>25958</v>
      </c>
      <c r="G50" s="92">
        <v>25958</v>
      </c>
      <c r="H50" s="9">
        <f t="shared" si="1"/>
        <v>0</v>
      </c>
      <c r="I50" s="67">
        <v>45.14</v>
      </c>
      <c r="J50" s="67">
        <v>45.14</v>
      </c>
      <c r="K50" s="7">
        <f t="shared" si="2"/>
        <v>0</v>
      </c>
      <c r="L50" s="67">
        <v>1171744.1200000001</v>
      </c>
      <c r="M50" s="67">
        <f>VLOOKUP(E50,Sheet1!$B$2:$H$66,7,FALSE)</f>
        <v>1171744.1200000001</v>
      </c>
      <c r="N50" s="22">
        <f t="shared" si="3"/>
        <v>0</v>
      </c>
      <c r="O50" s="59"/>
      <c r="P50" s="59"/>
      <c r="Q50" s="9">
        <f t="shared" si="0"/>
        <v>0</v>
      </c>
      <c r="R50" s="14"/>
      <c r="S50" s="15"/>
    </row>
    <row r="51" spans="1:19" x14ac:dyDescent="0.25">
      <c r="A51" s="5">
        <v>43524</v>
      </c>
      <c r="B51" s="6" t="s">
        <v>83</v>
      </c>
      <c r="C51" s="13"/>
      <c r="D51" s="91" t="s">
        <v>239</v>
      </c>
      <c r="E51" s="91" t="s">
        <v>240</v>
      </c>
      <c r="F51" s="92">
        <v>96645</v>
      </c>
      <c r="G51" s="92">
        <v>96645</v>
      </c>
      <c r="H51" s="9">
        <f t="shared" si="1"/>
        <v>0</v>
      </c>
      <c r="I51" s="67">
        <v>3.7615240000000001</v>
      </c>
      <c r="J51" s="67">
        <v>3.7615240000000001</v>
      </c>
      <c r="K51" s="7">
        <f t="shared" si="2"/>
        <v>0</v>
      </c>
      <c r="L51" s="67">
        <v>363532.45</v>
      </c>
      <c r="M51" s="67">
        <f>VLOOKUP(D51,Sheet1!$C$2:$H$66,6,FALSE)</f>
        <v>363532.45</v>
      </c>
      <c r="N51" s="22">
        <f t="shared" si="3"/>
        <v>0</v>
      </c>
      <c r="O51" s="54"/>
      <c r="P51" s="56"/>
      <c r="Q51" s="9">
        <f t="shared" si="0"/>
        <v>0</v>
      </c>
      <c r="R51" s="14"/>
      <c r="S51" s="15"/>
    </row>
    <row r="52" spans="1:19" x14ac:dyDescent="0.25">
      <c r="A52" s="5">
        <v>43524</v>
      </c>
      <c r="B52" s="6" t="s">
        <v>83</v>
      </c>
      <c r="C52" s="13"/>
      <c r="D52" s="91" t="s">
        <v>241</v>
      </c>
      <c r="E52" s="91" t="s">
        <v>242</v>
      </c>
      <c r="F52" s="92">
        <v>5200</v>
      </c>
      <c r="G52" s="92">
        <v>5200</v>
      </c>
      <c r="H52" s="9">
        <f t="shared" si="1"/>
        <v>0</v>
      </c>
      <c r="I52" s="67">
        <v>178.77598800000001</v>
      </c>
      <c r="J52" s="67">
        <v>178.77598800000001</v>
      </c>
      <c r="K52" s="7">
        <f t="shared" si="2"/>
        <v>0</v>
      </c>
      <c r="L52" s="67">
        <v>929635.14</v>
      </c>
      <c r="M52" s="67">
        <v>929635.14</v>
      </c>
      <c r="N52" s="22">
        <f t="shared" si="3"/>
        <v>0</v>
      </c>
      <c r="O52" s="54"/>
      <c r="P52" s="56"/>
      <c r="Q52" s="9">
        <f t="shared" si="0"/>
        <v>0</v>
      </c>
      <c r="R52" s="14"/>
      <c r="S52" s="15"/>
    </row>
    <row r="53" spans="1:19" x14ac:dyDescent="0.25">
      <c r="A53" s="5">
        <v>43524</v>
      </c>
      <c r="B53" s="6" t="s">
        <v>83</v>
      </c>
      <c r="C53" s="13"/>
      <c r="D53" s="91" t="s">
        <v>243</v>
      </c>
      <c r="E53" s="91" t="s">
        <v>73</v>
      </c>
      <c r="F53" s="92">
        <v>22414</v>
      </c>
      <c r="G53" s="92">
        <v>22414</v>
      </c>
      <c r="H53" s="9">
        <f t="shared" si="1"/>
        <v>0</v>
      </c>
      <c r="I53" s="67">
        <v>22.02</v>
      </c>
      <c r="J53" s="67">
        <v>21.98</v>
      </c>
      <c r="K53" s="7">
        <f t="shared" si="2"/>
        <v>3.9999999999999147E-2</v>
      </c>
      <c r="L53" s="67">
        <v>493556.28</v>
      </c>
      <c r="M53" s="67">
        <f>VLOOKUP(E53,Sheet1!$B$2:$H$66,7,FALSE)</f>
        <v>492720.24</v>
      </c>
      <c r="N53" s="22">
        <f t="shared" si="3"/>
        <v>836.04000000003725</v>
      </c>
      <c r="O53" s="54">
        <v>5056.24</v>
      </c>
      <c r="P53" s="56">
        <v>5056.24</v>
      </c>
      <c r="Q53" s="9">
        <f t="shared" si="0"/>
        <v>0</v>
      </c>
      <c r="R53" s="14"/>
      <c r="S53" s="15"/>
    </row>
    <row r="54" spans="1:19" x14ac:dyDescent="0.25">
      <c r="A54" s="5">
        <v>43524</v>
      </c>
      <c r="B54" s="6" t="s">
        <v>83</v>
      </c>
      <c r="C54" s="13"/>
      <c r="D54" s="91" t="s">
        <v>244</v>
      </c>
      <c r="E54" s="91" t="s">
        <v>245</v>
      </c>
      <c r="F54" s="92">
        <v>35719.47</v>
      </c>
      <c r="G54" s="92">
        <v>35719.47</v>
      </c>
      <c r="H54" s="9">
        <f t="shared" si="1"/>
        <v>0</v>
      </c>
      <c r="I54" s="67">
        <v>1.3301000000000001</v>
      </c>
      <c r="J54" s="67">
        <v>1.3301000000000001</v>
      </c>
      <c r="K54" s="7">
        <f t="shared" si="2"/>
        <v>0</v>
      </c>
      <c r="L54" s="67">
        <v>47510.48</v>
      </c>
      <c r="M54" s="67">
        <v>47510.48</v>
      </c>
      <c r="N54" s="22">
        <f t="shared" si="3"/>
        <v>0</v>
      </c>
      <c r="O54" s="54"/>
      <c r="P54" s="56"/>
      <c r="Q54" s="9">
        <f t="shared" si="0"/>
        <v>0</v>
      </c>
      <c r="R54" s="14"/>
      <c r="S54" s="15"/>
    </row>
    <row r="55" spans="1:19" x14ac:dyDescent="0.25">
      <c r="A55" s="5">
        <v>43524</v>
      </c>
      <c r="B55" s="6" t="s">
        <v>83</v>
      </c>
      <c r="C55" s="13"/>
      <c r="D55" s="91" t="s">
        <v>246</v>
      </c>
      <c r="E55" s="91" t="s">
        <v>247</v>
      </c>
      <c r="F55" s="92">
        <v>82011.460000000006</v>
      </c>
      <c r="G55" s="92">
        <v>82011.460000000006</v>
      </c>
      <c r="H55" s="9">
        <f t="shared" si="1"/>
        <v>0</v>
      </c>
      <c r="I55" s="67">
        <v>1.003814</v>
      </c>
      <c r="J55" s="67">
        <v>1.003814</v>
      </c>
      <c r="K55" s="7">
        <f t="shared" si="2"/>
        <v>0</v>
      </c>
      <c r="L55" s="67">
        <v>82324.289999999994</v>
      </c>
      <c r="M55" s="67">
        <f>VLOOKUP(D55,Sheet1!$C$2:$H$66,6,FALSE)</f>
        <v>82324.289999999994</v>
      </c>
      <c r="N55" s="22">
        <f t="shared" si="3"/>
        <v>0</v>
      </c>
      <c r="O55" s="54"/>
      <c r="P55" s="56"/>
      <c r="Q55" s="9">
        <f t="shared" si="0"/>
        <v>0</v>
      </c>
      <c r="R55" s="14"/>
      <c r="S55" s="15"/>
    </row>
    <row r="56" spans="1:19" x14ac:dyDescent="0.25">
      <c r="A56" s="5">
        <v>43524</v>
      </c>
      <c r="B56" s="6" t="s">
        <v>83</v>
      </c>
      <c r="C56" s="13"/>
      <c r="D56" s="91" t="s">
        <v>248</v>
      </c>
      <c r="E56" s="91" t="s">
        <v>249</v>
      </c>
      <c r="F56" s="92">
        <v>31924</v>
      </c>
      <c r="G56" s="92">
        <v>31924</v>
      </c>
      <c r="H56" s="9">
        <f t="shared" si="1"/>
        <v>0</v>
      </c>
      <c r="I56" s="67">
        <v>18.384305000000001</v>
      </c>
      <c r="J56" s="67">
        <v>18.384305000000001</v>
      </c>
      <c r="K56" s="7">
        <f t="shared" si="2"/>
        <v>0</v>
      </c>
      <c r="L56" s="67">
        <v>586900.54</v>
      </c>
      <c r="M56" s="67">
        <v>586900.54</v>
      </c>
      <c r="N56" s="22">
        <f t="shared" si="3"/>
        <v>0</v>
      </c>
      <c r="O56" s="59"/>
      <c r="P56" s="59"/>
      <c r="Q56" s="9">
        <f t="shared" si="0"/>
        <v>0</v>
      </c>
      <c r="R56" s="14"/>
      <c r="S56" s="15"/>
    </row>
    <row r="57" spans="1:19" x14ac:dyDescent="0.25">
      <c r="A57" s="5">
        <v>43524</v>
      </c>
      <c r="B57" s="6" t="s">
        <v>83</v>
      </c>
      <c r="C57" s="13"/>
      <c r="D57" s="91" t="s">
        <v>65</v>
      </c>
      <c r="E57" s="91" t="s">
        <v>66</v>
      </c>
      <c r="F57" s="92">
        <v>13734</v>
      </c>
      <c r="G57" s="92">
        <v>13734</v>
      </c>
      <c r="H57" s="9">
        <f t="shared" si="1"/>
        <v>0</v>
      </c>
      <c r="I57" s="67">
        <v>122.3</v>
      </c>
      <c r="J57" s="67">
        <v>122.3</v>
      </c>
      <c r="K57" s="7">
        <f t="shared" si="2"/>
        <v>0</v>
      </c>
      <c r="L57" s="67">
        <v>1679668.2</v>
      </c>
      <c r="M57" s="67">
        <f>VLOOKUP(E57,Sheet1!$B$2:$H$66,7,FALSE)</f>
        <v>1679668.2</v>
      </c>
      <c r="N57" s="22">
        <f t="shared" si="3"/>
        <v>0</v>
      </c>
      <c r="O57" s="58"/>
      <c r="P57" s="62"/>
      <c r="Q57" s="9">
        <f t="shared" si="0"/>
        <v>0</v>
      </c>
      <c r="R57" s="14"/>
      <c r="S57" s="15"/>
    </row>
    <row r="58" spans="1:19" x14ac:dyDescent="0.25">
      <c r="A58" s="5">
        <v>43524</v>
      </c>
      <c r="B58" s="6" t="s">
        <v>83</v>
      </c>
      <c r="C58" s="13"/>
      <c r="D58" s="91" t="s">
        <v>250</v>
      </c>
      <c r="E58" s="91" t="s">
        <v>67</v>
      </c>
      <c r="F58" s="92">
        <v>40885</v>
      </c>
      <c r="G58" s="92">
        <v>40885</v>
      </c>
      <c r="H58" s="9">
        <f t="shared" si="1"/>
        <v>0</v>
      </c>
      <c r="I58" s="67">
        <v>38.64</v>
      </c>
      <c r="J58" s="67">
        <v>38.64</v>
      </c>
      <c r="K58" s="7">
        <f t="shared" si="2"/>
        <v>0</v>
      </c>
      <c r="L58" s="67">
        <v>1579796.4</v>
      </c>
      <c r="M58" s="67">
        <f>VLOOKUP(E58,Sheet1!$B$2:$H$66,7,FALSE)</f>
        <v>1579796.4</v>
      </c>
      <c r="N58" s="22">
        <f t="shared" si="3"/>
        <v>0</v>
      </c>
      <c r="O58" s="54"/>
      <c r="P58" s="56"/>
      <c r="Q58" s="9">
        <f t="shared" si="0"/>
        <v>0</v>
      </c>
      <c r="R58" s="14"/>
      <c r="S58" s="15"/>
    </row>
    <row r="59" spans="1:19" x14ac:dyDescent="0.25">
      <c r="A59" s="5">
        <v>43524</v>
      </c>
      <c r="B59" s="6" t="s">
        <v>83</v>
      </c>
      <c r="C59" s="13"/>
      <c r="D59" s="91" t="s">
        <v>251</v>
      </c>
      <c r="E59" s="91" t="s">
        <v>252</v>
      </c>
      <c r="F59" s="92">
        <v>20275</v>
      </c>
      <c r="G59" s="92">
        <v>20275</v>
      </c>
      <c r="H59" s="9">
        <f t="shared" si="1"/>
        <v>0</v>
      </c>
      <c r="I59" s="67">
        <v>14.786201999999999</v>
      </c>
      <c r="J59" s="67">
        <v>14.786201999999999</v>
      </c>
      <c r="K59" s="7">
        <f t="shared" si="2"/>
        <v>0</v>
      </c>
      <c r="L59" s="67">
        <v>299790.24</v>
      </c>
      <c r="M59" s="67">
        <v>299790.24</v>
      </c>
      <c r="N59" s="22">
        <f t="shared" si="3"/>
        <v>0</v>
      </c>
      <c r="O59" s="54"/>
      <c r="P59" s="56"/>
      <c r="Q59" s="9">
        <f t="shared" si="0"/>
        <v>0</v>
      </c>
      <c r="R59" s="14"/>
      <c r="S59" s="15"/>
    </row>
    <row r="60" spans="1:19" x14ac:dyDescent="0.25">
      <c r="A60" s="5">
        <v>43524</v>
      </c>
      <c r="B60" s="6" t="s">
        <v>83</v>
      </c>
      <c r="C60" s="13"/>
      <c r="D60" s="91" t="s">
        <v>253</v>
      </c>
      <c r="E60" s="91" t="s">
        <v>254</v>
      </c>
      <c r="F60" s="92">
        <v>12200</v>
      </c>
      <c r="G60" s="92">
        <v>12200</v>
      </c>
      <c r="H60" s="9">
        <f t="shared" si="1"/>
        <v>0</v>
      </c>
      <c r="I60" s="67">
        <v>59.947620999999998</v>
      </c>
      <c r="J60" s="67">
        <v>59.947620999999998</v>
      </c>
      <c r="K60" s="7">
        <f t="shared" si="2"/>
        <v>0</v>
      </c>
      <c r="L60" s="67">
        <v>731360.97</v>
      </c>
      <c r="M60" s="67">
        <v>731360.97</v>
      </c>
      <c r="N60" s="22">
        <f t="shared" si="3"/>
        <v>0</v>
      </c>
      <c r="O60" s="54"/>
      <c r="P60" s="56"/>
      <c r="Q60" s="9">
        <f t="shared" si="0"/>
        <v>0</v>
      </c>
      <c r="R60" s="14"/>
      <c r="S60" s="15"/>
    </row>
    <row r="61" spans="1:19" x14ac:dyDescent="0.25">
      <c r="A61" s="5">
        <v>43524</v>
      </c>
      <c r="B61" s="6" t="s">
        <v>83</v>
      </c>
      <c r="C61" s="13"/>
      <c r="D61" s="91" t="s">
        <v>255</v>
      </c>
      <c r="E61" s="91" t="s">
        <v>79</v>
      </c>
      <c r="F61" s="92">
        <v>45517</v>
      </c>
      <c r="G61" s="92">
        <v>45517</v>
      </c>
      <c r="H61" s="9">
        <f t="shared" si="1"/>
        <v>0</v>
      </c>
      <c r="I61" s="67">
        <v>37.57</v>
      </c>
      <c r="J61" s="67">
        <v>37.57</v>
      </c>
      <c r="K61" s="7">
        <f t="shared" si="2"/>
        <v>0</v>
      </c>
      <c r="L61" s="67">
        <v>1710073.69</v>
      </c>
      <c r="M61" s="67">
        <f>VLOOKUP(E61,Sheet1!$B$2:$H$66,7,FALSE)</f>
        <v>1710073.69</v>
      </c>
      <c r="N61" s="22">
        <f t="shared" si="3"/>
        <v>0</v>
      </c>
      <c r="O61" s="54"/>
      <c r="P61" s="56"/>
      <c r="Q61" s="9">
        <f t="shared" si="0"/>
        <v>0</v>
      </c>
      <c r="R61" s="14"/>
      <c r="S61" s="15"/>
    </row>
    <row r="62" spans="1:19" x14ac:dyDescent="0.25">
      <c r="A62" s="5">
        <v>43524</v>
      </c>
      <c r="B62" s="6" t="s">
        <v>83</v>
      </c>
      <c r="C62" s="13"/>
      <c r="D62" s="91" t="s">
        <v>68</v>
      </c>
      <c r="E62" s="91" t="s">
        <v>256</v>
      </c>
      <c r="F62" s="92">
        <v>18000</v>
      </c>
      <c r="G62" s="92">
        <v>18000</v>
      </c>
      <c r="H62" s="9">
        <f t="shared" si="1"/>
        <v>0</v>
      </c>
      <c r="I62" s="67">
        <v>43.756273999999998</v>
      </c>
      <c r="J62" s="67">
        <v>43.756273999999998</v>
      </c>
      <c r="K62" s="7">
        <f t="shared" si="2"/>
        <v>0</v>
      </c>
      <c r="L62" s="67">
        <v>787612.93</v>
      </c>
      <c r="M62" s="67">
        <v>787612.93</v>
      </c>
      <c r="N62" s="22">
        <f t="shared" si="3"/>
        <v>0</v>
      </c>
      <c r="O62" s="61"/>
      <c r="P62" s="63"/>
      <c r="Q62" s="9">
        <f t="shared" si="0"/>
        <v>0</v>
      </c>
      <c r="R62" s="14"/>
      <c r="S62" s="15"/>
    </row>
    <row r="63" spans="1:19" x14ac:dyDescent="0.25">
      <c r="A63" s="5">
        <v>43524</v>
      </c>
      <c r="B63" s="6" t="s">
        <v>83</v>
      </c>
      <c r="C63" s="13"/>
      <c r="D63" s="91" t="s">
        <v>257</v>
      </c>
      <c r="E63" s="91" t="s">
        <v>258</v>
      </c>
      <c r="F63" s="92">
        <v>45023</v>
      </c>
      <c r="G63" s="92">
        <v>45023</v>
      </c>
      <c r="H63" s="9">
        <f t="shared" si="1"/>
        <v>0</v>
      </c>
      <c r="I63" s="67">
        <v>20.645</v>
      </c>
      <c r="J63" s="67">
        <v>20.67</v>
      </c>
      <c r="K63" s="7">
        <f t="shared" si="2"/>
        <v>-2.5000000000002132E-2</v>
      </c>
      <c r="L63" s="67">
        <v>929499.84</v>
      </c>
      <c r="M63" s="67">
        <v>930819.02</v>
      </c>
      <c r="N63" s="22">
        <f t="shared" si="3"/>
        <v>-1319.1800000000512</v>
      </c>
      <c r="O63" s="54"/>
      <c r="P63" s="56"/>
      <c r="Q63" s="9">
        <f t="shared" si="0"/>
        <v>0</v>
      </c>
      <c r="R63" s="14"/>
      <c r="S63" s="15"/>
    </row>
    <row r="64" spans="1:19" x14ac:dyDescent="0.25">
      <c r="A64" s="5">
        <v>43524</v>
      </c>
      <c r="B64" s="6" t="s">
        <v>83</v>
      </c>
      <c r="C64" s="13"/>
      <c r="D64" s="91" t="s">
        <v>259</v>
      </c>
      <c r="E64" s="91" t="s">
        <v>175</v>
      </c>
      <c r="F64" s="92">
        <v>27647</v>
      </c>
      <c r="G64" s="92">
        <v>27647</v>
      </c>
      <c r="H64" s="9">
        <f t="shared" si="1"/>
        <v>0</v>
      </c>
      <c r="I64" s="67">
        <v>67.05</v>
      </c>
      <c r="J64" s="67">
        <v>67.05</v>
      </c>
      <c r="K64" s="7">
        <f t="shared" si="2"/>
        <v>0</v>
      </c>
      <c r="L64" s="67">
        <v>1853731.35</v>
      </c>
      <c r="M64" s="67">
        <f>VLOOKUP(E64,Sheet1!$B$2:$H$66,7,FALSE)</f>
        <v>1853731.35</v>
      </c>
      <c r="N64" s="22">
        <f t="shared" si="3"/>
        <v>0</v>
      </c>
      <c r="O64" s="54"/>
      <c r="P64" s="56"/>
      <c r="Q64" s="9">
        <f t="shared" si="0"/>
        <v>0</v>
      </c>
      <c r="R64" s="14"/>
      <c r="S64" s="15"/>
    </row>
    <row r="65" spans="1:19" x14ac:dyDescent="0.25">
      <c r="A65" s="5">
        <v>43524</v>
      </c>
      <c r="B65" s="6" t="s">
        <v>83</v>
      </c>
      <c r="C65" s="13"/>
      <c r="D65" s="91" t="s">
        <v>260</v>
      </c>
      <c r="E65" s="91" t="s">
        <v>261</v>
      </c>
      <c r="F65" s="92">
        <v>99014</v>
      </c>
      <c r="G65" s="92">
        <v>99014</v>
      </c>
      <c r="H65" s="9">
        <f t="shared" si="1"/>
        <v>0</v>
      </c>
      <c r="I65" s="67">
        <v>11.35</v>
      </c>
      <c r="J65" s="67">
        <v>11.35</v>
      </c>
      <c r="K65" s="7">
        <f t="shared" si="2"/>
        <v>0</v>
      </c>
      <c r="L65" s="67">
        <v>1123808.8999999999</v>
      </c>
      <c r="M65" s="67">
        <v>1123808.8999999999</v>
      </c>
      <c r="N65" s="22">
        <f t="shared" si="3"/>
        <v>0</v>
      </c>
      <c r="O65" s="54"/>
      <c r="P65" s="56"/>
      <c r="Q65" s="9">
        <f t="shared" si="0"/>
        <v>0</v>
      </c>
      <c r="R65" s="14"/>
      <c r="S65" s="15"/>
    </row>
    <row r="66" spans="1:19" x14ac:dyDescent="0.25">
      <c r="A66" s="5">
        <v>43524</v>
      </c>
      <c r="B66" s="6" t="s">
        <v>83</v>
      </c>
      <c r="C66" s="13"/>
      <c r="D66" s="91" t="s">
        <v>262</v>
      </c>
      <c r="E66" s="91" t="s">
        <v>263</v>
      </c>
      <c r="F66" s="92">
        <v>10507</v>
      </c>
      <c r="G66" s="92">
        <v>10507</v>
      </c>
      <c r="H66" s="9">
        <f t="shared" si="1"/>
        <v>0</v>
      </c>
      <c r="I66" s="67">
        <v>72.52</v>
      </c>
      <c r="J66" s="67">
        <v>72.52</v>
      </c>
      <c r="K66" s="7">
        <f t="shared" si="2"/>
        <v>0</v>
      </c>
      <c r="L66" s="67">
        <v>761967.64</v>
      </c>
      <c r="M66" s="67">
        <v>761967.64</v>
      </c>
      <c r="N66" s="22">
        <f t="shared" si="3"/>
        <v>0</v>
      </c>
      <c r="O66" s="54"/>
      <c r="P66" s="56"/>
      <c r="Q66" s="9">
        <f t="shared" si="0"/>
        <v>0</v>
      </c>
      <c r="R66" s="14"/>
      <c r="S66" s="15"/>
    </row>
    <row r="67" spans="1:19" x14ac:dyDescent="0.25">
      <c r="A67" s="5">
        <v>43524</v>
      </c>
      <c r="B67" s="6" t="s">
        <v>83</v>
      </c>
      <c r="C67" s="13"/>
      <c r="D67" s="91" t="s">
        <v>264</v>
      </c>
      <c r="E67" s="91" t="s">
        <v>265</v>
      </c>
      <c r="F67" s="92">
        <v>43721</v>
      </c>
      <c r="G67" s="92">
        <v>43721</v>
      </c>
      <c r="H67" s="9">
        <f t="shared" si="1"/>
        <v>0</v>
      </c>
      <c r="I67" s="67">
        <v>21.976921000000001</v>
      </c>
      <c r="J67" s="67">
        <v>21.976921000000001</v>
      </c>
      <c r="K67" s="7">
        <f t="shared" si="2"/>
        <v>0</v>
      </c>
      <c r="L67" s="67">
        <v>960852.96</v>
      </c>
      <c r="M67" s="67">
        <f>VLOOKUP(D67,Sheet1!$C$2:$H$66,6,FALSE)</f>
        <v>960852.96</v>
      </c>
      <c r="N67" s="22">
        <f t="shared" si="3"/>
        <v>0</v>
      </c>
      <c r="O67" s="54"/>
      <c r="P67" s="56"/>
      <c r="Q67" s="9">
        <f t="shared" si="0"/>
        <v>0</v>
      </c>
      <c r="R67" s="14"/>
      <c r="S67" s="15"/>
    </row>
    <row r="68" spans="1:19" x14ac:dyDescent="0.25">
      <c r="A68" s="5">
        <v>43524</v>
      </c>
      <c r="B68" s="6" t="s">
        <v>83</v>
      </c>
      <c r="C68" s="13"/>
      <c r="D68" s="91" t="s">
        <v>266</v>
      </c>
      <c r="E68" s="91" t="s">
        <v>267</v>
      </c>
      <c r="F68" s="92">
        <v>35826421</v>
      </c>
      <c r="G68" s="92">
        <v>35826421</v>
      </c>
      <c r="H68" s="9">
        <f t="shared" si="1"/>
        <v>0</v>
      </c>
      <c r="I68" s="67">
        <v>8.9829999999999997E-3</v>
      </c>
      <c r="J68" s="67">
        <v>8.9829999999999997E-3</v>
      </c>
      <c r="K68" s="7">
        <f>I68-J68</f>
        <v>0</v>
      </c>
      <c r="L68" s="67">
        <v>321832.74</v>
      </c>
      <c r="M68" s="67">
        <f>VLOOKUP(D68,Sheet1!$C$2:$H$66,6,FALSE)</f>
        <v>321832.74</v>
      </c>
      <c r="N68" s="22">
        <f t="shared" si="3"/>
        <v>0</v>
      </c>
      <c r="O68" s="54"/>
      <c r="P68" s="56"/>
      <c r="Q68" s="9">
        <f t="shared" si="0"/>
        <v>0</v>
      </c>
      <c r="R68" s="14"/>
      <c r="S68" s="15"/>
    </row>
    <row r="69" spans="1:19" x14ac:dyDescent="0.25">
      <c r="A69" s="5">
        <v>43524</v>
      </c>
      <c r="B69" s="6" t="s">
        <v>83</v>
      </c>
      <c r="C69" s="13"/>
      <c r="D69" s="91" t="s">
        <v>268</v>
      </c>
      <c r="E69" s="91" t="s">
        <v>269</v>
      </c>
      <c r="F69" s="92">
        <v>86685</v>
      </c>
      <c r="G69" s="92">
        <v>86685</v>
      </c>
      <c r="H69" s="9">
        <f t="shared" si="1"/>
        <v>0</v>
      </c>
      <c r="I69" s="67">
        <v>10.905498</v>
      </c>
      <c r="J69" s="67">
        <v>10.905498</v>
      </c>
      <c r="K69" s="7">
        <f t="shared" si="2"/>
        <v>0</v>
      </c>
      <c r="L69" s="67">
        <v>945343.07</v>
      </c>
      <c r="M69" s="67">
        <v>945343.07</v>
      </c>
      <c r="N69" s="22">
        <f t="shared" si="3"/>
        <v>0</v>
      </c>
      <c r="O69" s="60"/>
      <c r="P69" s="60"/>
      <c r="Q69" s="9">
        <f t="shared" si="0"/>
        <v>0</v>
      </c>
      <c r="R69" s="14"/>
      <c r="S69" s="15"/>
    </row>
    <row r="70" spans="1:19" x14ac:dyDescent="0.25">
      <c r="A70" s="5">
        <v>43524</v>
      </c>
      <c r="B70" s="6" t="s">
        <v>83</v>
      </c>
      <c r="C70" s="13"/>
      <c r="D70" s="91" t="s">
        <v>270</v>
      </c>
      <c r="E70" s="91" t="s">
        <v>271</v>
      </c>
      <c r="F70" s="92">
        <v>110664</v>
      </c>
      <c r="G70" s="92">
        <v>110664</v>
      </c>
      <c r="H70" s="9">
        <f t="shared" si="1"/>
        <v>0</v>
      </c>
      <c r="I70" s="67">
        <v>10.707324</v>
      </c>
      <c r="J70" s="67">
        <v>10.707324</v>
      </c>
      <c r="K70" s="7">
        <f t="shared" si="2"/>
        <v>0</v>
      </c>
      <c r="L70" s="67">
        <v>1184915.27</v>
      </c>
      <c r="M70" s="67">
        <v>1184915.27</v>
      </c>
      <c r="N70" s="22">
        <f t="shared" si="3"/>
        <v>0</v>
      </c>
      <c r="O70" s="61"/>
      <c r="P70" s="63"/>
      <c r="Q70" s="9">
        <f t="shared" si="0"/>
        <v>0</v>
      </c>
      <c r="R70" s="14"/>
      <c r="S70" s="15"/>
    </row>
    <row r="71" spans="1:19" x14ac:dyDescent="0.25">
      <c r="A71" s="5">
        <v>43524</v>
      </c>
      <c r="B71" s="6" t="s">
        <v>83</v>
      </c>
      <c r="C71" s="13"/>
      <c r="D71" s="91" t="s">
        <v>272</v>
      </c>
      <c r="E71" s="91" t="s">
        <v>273</v>
      </c>
      <c r="F71" s="92">
        <v>22900</v>
      </c>
      <c r="G71" s="92">
        <v>22900</v>
      </c>
      <c r="H71" s="9">
        <f t="shared" si="1"/>
        <v>0</v>
      </c>
      <c r="I71" s="67">
        <v>35.438375999999998</v>
      </c>
      <c r="J71" s="67">
        <v>35.438375999999998</v>
      </c>
      <c r="K71" s="7">
        <f t="shared" si="2"/>
        <v>0</v>
      </c>
      <c r="L71" s="67">
        <v>811538.81</v>
      </c>
      <c r="M71" s="67">
        <v>811538.81</v>
      </c>
      <c r="N71" s="22">
        <f t="shared" si="3"/>
        <v>0</v>
      </c>
      <c r="O71" s="60"/>
      <c r="P71" s="60"/>
      <c r="Q71" s="9">
        <f t="shared" si="0"/>
        <v>0</v>
      </c>
      <c r="R71" s="14"/>
      <c r="S71" s="15"/>
    </row>
    <row r="72" spans="1:19" x14ac:dyDescent="0.25">
      <c r="A72" s="5">
        <v>43524</v>
      </c>
      <c r="B72" s="6" t="s">
        <v>83</v>
      </c>
      <c r="C72" s="13"/>
      <c r="D72" s="91" t="s">
        <v>274</v>
      </c>
      <c r="E72" s="91" t="s">
        <v>275</v>
      </c>
      <c r="F72" s="92">
        <v>13518</v>
      </c>
      <c r="G72" s="92">
        <v>13518</v>
      </c>
      <c r="H72" s="9">
        <f t="shared" si="1"/>
        <v>0</v>
      </c>
      <c r="I72" s="67">
        <v>121.047431</v>
      </c>
      <c r="J72" s="67">
        <v>121.047431</v>
      </c>
      <c r="K72" s="7">
        <f t="shared" si="2"/>
        <v>0</v>
      </c>
      <c r="L72" s="67">
        <v>1636319.17</v>
      </c>
      <c r="M72" s="67">
        <v>1636319.17</v>
      </c>
      <c r="N72" s="22">
        <f t="shared" si="3"/>
        <v>0</v>
      </c>
      <c r="O72" s="54"/>
      <c r="P72" s="56"/>
      <c r="Q72" s="9">
        <f>O72-P72</f>
        <v>0</v>
      </c>
      <c r="R72" s="14"/>
      <c r="S72" s="15"/>
    </row>
    <row r="73" spans="1:19" x14ac:dyDescent="0.25">
      <c r="A73" s="5">
        <v>43524</v>
      </c>
      <c r="B73" s="6" t="s">
        <v>83</v>
      </c>
      <c r="D73" s="91" t="s">
        <v>64</v>
      </c>
      <c r="E73" s="91" t="s">
        <v>276</v>
      </c>
      <c r="F73" s="92">
        <v>53225</v>
      </c>
      <c r="G73" s="92">
        <v>53225</v>
      </c>
      <c r="H73" s="9">
        <f t="shared" si="1"/>
        <v>0</v>
      </c>
      <c r="I73" s="67">
        <v>21.982614000000002</v>
      </c>
      <c r="J73" s="67">
        <v>21.982614000000002</v>
      </c>
      <c r="K73" s="7">
        <f t="shared" si="2"/>
        <v>0</v>
      </c>
      <c r="L73" s="67">
        <v>1170024.6499999999</v>
      </c>
      <c r="M73" s="67">
        <f>VLOOKUP(D73,Sheet1!$C$2:$H$66,6,FALSE)</f>
        <v>1170024.6499999999</v>
      </c>
      <c r="N73" s="22">
        <f t="shared" si="3"/>
        <v>0</v>
      </c>
      <c r="O73" s="54"/>
      <c r="P73" s="56"/>
      <c r="Q73" s="9">
        <f>O73-P73</f>
        <v>0</v>
      </c>
    </row>
    <row r="74" spans="1:19" x14ac:dyDescent="0.25">
      <c r="A74" s="5">
        <v>43524</v>
      </c>
      <c r="B74" s="6" t="s">
        <v>83</v>
      </c>
      <c r="D74" s="91" t="s">
        <v>277</v>
      </c>
      <c r="E74" s="91" t="s">
        <v>278</v>
      </c>
      <c r="F74" s="92">
        <v>158447.25</v>
      </c>
      <c r="G74" s="92">
        <v>158447.25</v>
      </c>
      <c r="H74" s="9">
        <f t="shared" si="1"/>
        <v>0</v>
      </c>
      <c r="I74" s="67">
        <v>1.138701</v>
      </c>
      <c r="J74" s="67">
        <v>1.138701</v>
      </c>
      <c r="K74" s="7">
        <f t="shared" si="2"/>
        <v>0</v>
      </c>
      <c r="L74" s="67">
        <v>180423.97</v>
      </c>
      <c r="M74" s="67">
        <v>180423.97</v>
      </c>
      <c r="N74" s="22">
        <f t="shared" si="3"/>
        <v>0</v>
      </c>
      <c r="Q74" s="9">
        <f>O74-P74</f>
        <v>0</v>
      </c>
    </row>
    <row r="75" spans="1:19" x14ac:dyDescent="0.25">
      <c r="A75" s="5">
        <v>43524</v>
      </c>
      <c r="B75" s="6" t="s">
        <v>83</v>
      </c>
      <c r="D75" s="91" t="s">
        <v>279</v>
      </c>
      <c r="E75" s="91" t="s">
        <v>280</v>
      </c>
      <c r="F75" s="92">
        <v>41226</v>
      </c>
      <c r="G75" s="92">
        <v>41226</v>
      </c>
      <c r="H75" s="9">
        <f t="shared" si="1"/>
        <v>0</v>
      </c>
      <c r="I75" s="67">
        <v>47.99</v>
      </c>
      <c r="J75" s="67">
        <v>47.99</v>
      </c>
      <c r="K75" s="7">
        <f t="shared" si="2"/>
        <v>0</v>
      </c>
      <c r="L75" s="67">
        <v>1978435.74</v>
      </c>
      <c r="M75" s="67">
        <v>1978435.74</v>
      </c>
      <c r="N75" s="22">
        <f t="shared" si="3"/>
        <v>0</v>
      </c>
      <c r="Q75" s="9">
        <f t="shared" ref="Q75:Q78" si="4">O75-P75</f>
        <v>0</v>
      </c>
    </row>
    <row r="76" spans="1:19" x14ac:dyDescent="0.25">
      <c r="A76" s="5">
        <v>43524</v>
      </c>
      <c r="B76" s="6" t="s">
        <v>83</v>
      </c>
      <c r="D76" s="91" t="s">
        <v>74</v>
      </c>
      <c r="E76" s="91" t="s">
        <v>281</v>
      </c>
      <c r="F76" s="92">
        <v>6300</v>
      </c>
      <c r="G76" s="92">
        <v>6300</v>
      </c>
      <c r="H76" s="9">
        <f t="shared" si="1"/>
        <v>0</v>
      </c>
      <c r="I76" s="67">
        <v>163.62176299999999</v>
      </c>
      <c r="J76" s="67">
        <v>163.62176299999999</v>
      </c>
      <c r="K76" s="7">
        <f t="shared" si="2"/>
        <v>0</v>
      </c>
      <c r="L76" s="67">
        <v>1030817.1</v>
      </c>
      <c r="M76" s="67">
        <f>VLOOKUP(D76,Sheet1!$C$2:$H$66,6,FALSE)</f>
        <v>1030817.1</v>
      </c>
      <c r="N76" s="22">
        <f t="shared" si="3"/>
        <v>0</v>
      </c>
      <c r="O76" s="60"/>
      <c r="P76" s="60"/>
      <c r="Q76" s="9">
        <f t="shared" si="4"/>
        <v>0</v>
      </c>
    </row>
    <row r="77" spans="1:19" x14ac:dyDescent="0.25">
      <c r="A77" s="5">
        <v>43524</v>
      </c>
      <c r="B77" s="6" t="s">
        <v>83</v>
      </c>
      <c r="D77" s="91" t="s">
        <v>75</v>
      </c>
      <c r="E77" s="91" t="s">
        <v>76</v>
      </c>
      <c r="F77" s="92">
        <v>27783</v>
      </c>
      <c r="G77" s="92">
        <v>27783</v>
      </c>
      <c r="H77" s="9">
        <f t="shared" si="1"/>
        <v>0</v>
      </c>
      <c r="I77" s="67">
        <v>65.5</v>
      </c>
      <c r="J77" s="67">
        <v>65.5</v>
      </c>
      <c r="K77" s="7">
        <f t="shared" si="2"/>
        <v>0</v>
      </c>
      <c r="L77" s="67">
        <v>1819786.5</v>
      </c>
      <c r="M77" s="67">
        <f>VLOOKUP(E77,Sheet1!$B$2:$H$66,7,FALSE)</f>
        <v>1819786.5</v>
      </c>
      <c r="N77" s="22">
        <f t="shared" si="3"/>
        <v>0</v>
      </c>
      <c r="Q77" s="9">
        <f t="shared" si="4"/>
        <v>0</v>
      </c>
    </row>
    <row r="78" spans="1:19" x14ac:dyDescent="0.25">
      <c r="A78" s="5">
        <v>43524</v>
      </c>
      <c r="B78" s="6" t="s">
        <v>83</v>
      </c>
      <c r="D78" s="65"/>
      <c r="E78" s="65"/>
      <c r="F78" s="66"/>
      <c r="G78" s="66"/>
      <c r="H78" s="9">
        <f t="shared" ref="H78" si="5">F78-G78</f>
        <v>0</v>
      </c>
      <c r="I78" s="67"/>
      <c r="J78" s="67"/>
      <c r="K78" s="7">
        <f t="shared" ref="K78" si="6">I78-J78</f>
        <v>0</v>
      </c>
      <c r="L78" s="67"/>
      <c r="M78" s="67"/>
      <c r="N78" s="22">
        <f t="shared" ref="N78" si="7">L78-M78</f>
        <v>0</v>
      </c>
      <c r="Q78" s="9">
        <f t="shared" si="4"/>
        <v>0</v>
      </c>
    </row>
    <row r="79" spans="1:19" x14ac:dyDescent="0.25">
      <c r="A79" s="5"/>
    </row>
    <row r="80" spans="1:19" x14ac:dyDescent="0.25">
      <c r="A80" s="5"/>
    </row>
    <row r="81" spans="1:1" x14ac:dyDescent="0.25">
      <c r="A81" s="5"/>
    </row>
    <row r="82" spans="1:1" x14ac:dyDescent="0.25">
      <c r="A82" s="5"/>
    </row>
  </sheetData>
  <sortState xmlns:xlrd2="http://schemas.microsoft.com/office/spreadsheetml/2017/richdata2" ref="D13:N79">
    <sortCondition ref="D13:D79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8" type="noConversion"/>
  <dataValidations disablePrompts="1" count="1">
    <dataValidation type="list" allowBlank="1" showInputMessage="1" showErrorMessage="1" sqref="C13:C72" xr:uid="{00000000-0002-0000-0100-000000000000}">
      <formula1>#REF!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68"/>
  <sheetViews>
    <sheetView tabSelected="1" workbookViewId="0">
      <selection activeCell="C19" sqref="C19"/>
    </sheetView>
  </sheetViews>
  <sheetFormatPr defaultRowHeight="13.2" x14ac:dyDescent="0.25"/>
  <cols>
    <col min="1" max="1" width="36.21875" customWidth="1"/>
    <col min="2" max="2" width="16.33203125" customWidth="1"/>
    <col min="3" max="3" width="19.5546875" customWidth="1"/>
    <col min="4" max="4" width="17" customWidth="1"/>
    <col min="5" max="5" width="16.5546875" customWidth="1"/>
    <col min="6" max="6" width="20.6640625" customWidth="1"/>
    <col min="7" max="7" width="20.33203125" customWidth="1"/>
    <col min="8" max="8" width="22.33203125" customWidth="1"/>
  </cols>
  <sheetData>
    <row r="1" spans="1:8" x14ac:dyDescent="0.25">
      <c r="A1" s="89" t="s">
        <v>424</v>
      </c>
      <c r="B1" s="89" t="s">
        <v>283</v>
      </c>
      <c r="C1" s="90" t="s">
        <v>287</v>
      </c>
      <c r="D1" s="90" t="s">
        <v>425</v>
      </c>
      <c r="E1" s="89" t="s">
        <v>426</v>
      </c>
      <c r="F1" s="90" t="s">
        <v>427</v>
      </c>
      <c r="G1" s="90" t="s">
        <v>428</v>
      </c>
      <c r="H1" s="89" t="s">
        <v>429</v>
      </c>
    </row>
    <row r="2" spans="1:8" x14ac:dyDescent="0.25">
      <c r="A2" s="91" t="s">
        <v>177</v>
      </c>
      <c r="B2" s="91" t="s">
        <v>178</v>
      </c>
      <c r="C2" s="92">
        <v>325975.62</v>
      </c>
      <c r="D2" s="93">
        <v>325975.62</v>
      </c>
      <c r="E2" s="91" t="s">
        <v>298</v>
      </c>
      <c r="F2" s="93">
        <v>100</v>
      </c>
      <c r="G2" s="93">
        <v>325975.62</v>
      </c>
      <c r="H2" s="91" t="s">
        <v>298</v>
      </c>
    </row>
    <row r="3" spans="1:8" x14ac:dyDescent="0.25">
      <c r="A3" s="91" t="s">
        <v>179</v>
      </c>
      <c r="B3" s="91" t="s">
        <v>180</v>
      </c>
      <c r="C3" s="92">
        <v>7000</v>
      </c>
      <c r="D3" s="93">
        <v>438512.62</v>
      </c>
      <c r="E3" s="91" t="s">
        <v>267</v>
      </c>
      <c r="F3" s="93">
        <v>59.647862000000003</v>
      </c>
      <c r="G3" s="93">
        <v>417535.03</v>
      </c>
      <c r="H3" s="91" t="s">
        <v>298</v>
      </c>
    </row>
    <row r="4" spans="1:8" x14ac:dyDescent="0.25">
      <c r="A4" s="91" t="s">
        <v>181</v>
      </c>
      <c r="B4" s="91" t="s">
        <v>182</v>
      </c>
      <c r="C4" s="92">
        <v>30760</v>
      </c>
      <c r="D4" s="93">
        <v>1063849.21</v>
      </c>
      <c r="E4" s="91" t="s">
        <v>298</v>
      </c>
      <c r="F4" s="93">
        <v>37.92</v>
      </c>
      <c r="G4" s="93">
        <v>1166419.2</v>
      </c>
      <c r="H4" s="91" t="s">
        <v>298</v>
      </c>
    </row>
    <row r="5" spans="1:8" x14ac:dyDescent="0.25">
      <c r="A5" s="91" t="s">
        <v>183</v>
      </c>
      <c r="B5" s="91" t="s">
        <v>184</v>
      </c>
      <c r="C5" s="92">
        <v>775945.94</v>
      </c>
      <c r="D5" s="93">
        <v>90160.57</v>
      </c>
      <c r="E5" s="91" t="s">
        <v>184</v>
      </c>
      <c r="F5" s="93">
        <v>0.108334</v>
      </c>
      <c r="G5" s="93">
        <v>84061.440000000002</v>
      </c>
      <c r="H5" s="91" t="s">
        <v>298</v>
      </c>
    </row>
    <row r="6" spans="1:8" x14ac:dyDescent="0.25">
      <c r="A6" s="91" t="s">
        <v>185</v>
      </c>
      <c r="B6" s="91" t="s">
        <v>186</v>
      </c>
      <c r="C6" s="92">
        <v>13700</v>
      </c>
      <c r="D6" s="93">
        <v>1379457.16</v>
      </c>
      <c r="E6" s="91" t="s">
        <v>298</v>
      </c>
      <c r="F6" s="93">
        <v>107.13</v>
      </c>
      <c r="G6" s="93">
        <v>1467681</v>
      </c>
      <c r="H6" s="91" t="s">
        <v>298</v>
      </c>
    </row>
    <row r="7" spans="1:8" x14ac:dyDescent="0.25">
      <c r="A7" s="91" t="s">
        <v>187</v>
      </c>
      <c r="B7" s="91" t="s">
        <v>188</v>
      </c>
      <c r="C7" s="92">
        <v>6754</v>
      </c>
      <c r="D7" s="93">
        <v>1211163.8600000001</v>
      </c>
      <c r="E7" s="91" t="s">
        <v>247</v>
      </c>
      <c r="F7" s="93">
        <v>278.55852199999998</v>
      </c>
      <c r="G7" s="93">
        <v>1881384.26</v>
      </c>
      <c r="H7" s="91" t="s">
        <v>298</v>
      </c>
    </row>
    <row r="8" spans="1:8" x14ac:dyDescent="0.25">
      <c r="A8" s="91" t="s">
        <v>189</v>
      </c>
      <c r="B8" s="91" t="s">
        <v>85</v>
      </c>
      <c r="C8" s="92">
        <v>6000</v>
      </c>
      <c r="D8" s="93">
        <v>125800.2</v>
      </c>
      <c r="E8" s="91" t="s">
        <v>298</v>
      </c>
      <c r="F8" s="93">
        <v>22</v>
      </c>
      <c r="G8" s="93">
        <v>132000</v>
      </c>
      <c r="H8" s="91" t="s">
        <v>298</v>
      </c>
    </row>
    <row r="9" spans="1:8" x14ac:dyDescent="0.25">
      <c r="A9" s="91" t="s">
        <v>190</v>
      </c>
      <c r="B9" s="91" t="s">
        <v>191</v>
      </c>
      <c r="C9" s="92">
        <v>59863</v>
      </c>
      <c r="D9" s="93">
        <v>515852.82</v>
      </c>
      <c r="E9" s="91" t="s">
        <v>216</v>
      </c>
      <c r="F9" s="93">
        <v>10.657522</v>
      </c>
      <c r="G9" s="93">
        <v>637991.25</v>
      </c>
      <c r="H9" s="91" t="s">
        <v>298</v>
      </c>
    </row>
    <row r="10" spans="1:8" x14ac:dyDescent="0.25">
      <c r="A10" s="91" t="s">
        <v>192</v>
      </c>
      <c r="B10" s="91" t="s">
        <v>193</v>
      </c>
      <c r="C10" s="92">
        <v>50445</v>
      </c>
      <c r="D10" s="93">
        <v>865596.57</v>
      </c>
      <c r="E10" s="91" t="s">
        <v>298</v>
      </c>
      <c r="F10" s="93">
        <v>19.28</v>
      </c>
      <c r="G10" s="93">
        <v>972579.6</v>
      </c>
      <c r="H10" s="91" t="s">
        <v>298</v>
      </c>
    </row>
    <row r="11" spans="1:8" x14ac:dyDescent="0.25">
      <c r="A11" s="91" t="s">
        <v>194</v>
      </c>
      <c r="B11" s="91" t="s">
        <v>195</v>
      </c>
      <c r="C11" s="92">
        <v>26789</v>
      </c>
      <c r="D11" s="93">
        <v>470215.13</v>
      </c>
      <c r="E11" s="91" t="s">
        <v>298</v>
      </c>
      <c r="F11" s="93">
        <v>22.44</v>
      </c>
      <c r="G11" s="93">
        <v>601145.16</v>
      </c>
      <c r="H11" s="91" t="s">
        <v>298</v>
      </c>
    </row>
    <row r="12" spans="1:8" x14ac:dyDescent="0.25">
      <c r="A12" s="91" t="s">
        <v>196</v>
      </c>
      <c r="B12" s="91" t="s">
        <v>197</v>
      </c>
      <c r="C12" s="92">
        <v>16300</v>
      </c>
      <c r="D12" s="93">
        <v>429865.04</v>
      </c>
      <c r="E12" s="91" t="s">
        <v>267</v>
      </c>
      <c r="F12" s="93">
        <v>28.431549</v>
      </c>
      <c r="G12" s="93">
        <v>463434.23999999999</v>
      </c>
      <c r="H12" s="91" t="s">
        <v>298</v>
      </c>
    </row>
    <row r="13" spans="1:8" x14ac:dyDescent="0.25">
      <c r="A13" s="91" t="s">
        <v>198</v>
      </c>
      <c r="B13" s="91" t="s">
        <v>199</v>
      </c>
      <c r="C13" s="92">
        <v>18000</v>
      </c>
      <c r="D13" s="93">
        <v>497005</v>
      </c>
      <c r="E13" s="91" t="s">
        <v>267</v>
      </c>
      <c r="F13" s="93">
        <v>19.646065</v>
      </c>
      <c r="G13" s="93">
        <v>353629.18</v>
      </c>
      <c r="H13" s="91" t="s">
        <v>298</v>
      </c>
    </row>
    <row r="14" spans="1:8" x14ac:dyDescent="0.25">
      <c r="A14" s="91" t="s">
        <v>200</v>
      </c>
      <c r="B14" s="91" t="s">
        <v>201</v>
      </c>
      <c r="C14" s="92">
        <v>33623</v>
      </c>
      <c r="D14" s="93">
        <v>645299.34</v>
      </c>
      <c r="E14" s="91" t="s">
        <v>245</v>
      </c>
      <c r="F14" s="93">
        <v>19.027085</v>
      </c>
      <c r="G14" s="93">
        <v>639747.68000000005</v>
      </c>
      <c r="H14" s="91" t="s">
        <v>298</v>
      </c>
    </row>
    <row r="15" spans="1:8" x14ac:dyDescent="0.25">
      <c r="A15" s="91" t="s">
        <v>202</v>
      </c>
      <c r="B15" s="91" t="s">
        <v>78</v>
      </c>
      <c r="C15" s="92">
        <v>38552</v>
      </c>
      <c r="D15" s="93">
        <v>1675194.86</v>
      </c>
      <c r="E15" s="91" t="s">
        <v>298</v>
      </c>
      <c r="F15" s="93">
        <v>36.53</v>
      </c>
      <c r="G15" s="93">
        <v>1408304.56</v>
      </c>
      <c r="H15" s="91" t="s">
        <v>298</v>
      </c>
    </row>
    <row r="16" spans="1:8" x14ac:dyDescent="0.25">
      <c r="A16" s="91" t="s">
        <v>203</v>
      </c>
      <c r="B16" s="91" t="s">
        <v>171</v>
      </c>
      <c r="C16" s="92">
        <v>22201</v>
      </c>
      <c r="D16" s="93">
        <v>1045365.85</v>
      </c>
      <c r="E16" s="91" t="s">
        <v>298</v>
      </c>
      <c r="F16" s="93">
        <v>60.47</v>
      </c>
      <c r="G16" s="93">
        <v>1342494.47</v>
      </c>
      <c r="H16" s="91" t="s">
        <v>298</v>
      </c>
    </row>
    <row r="17" spans="1:8" x14ac:dyDescent="0.25">
      <c r="A17" s="91" t="s">
        <v>204</v>
      </c>
      <c r="B17" s="91" t="s">
        <v>205</v>
      </c>
      <c r="C17" s="92">
        <v>10891</v>
      </c>
      <c r="D17" s="93">
        <v>735842.12</v>
      </c>
      <c r="E17" s="91" t="s">
        <v>267</v>
      </c>
      <c r="F17" s="93">
        <v>78.153071999999995</v>
      </c>
      <c r="G17" s="93">
        <v>851165.11</v>
      </c>
      <c r="H17" s="91" t="s">
        <v>298</v>
      </c>
    </row>
    <row r="18" spans="1:8" x14ac:dyDescent="0.25">
      <c r="A18" s="91" t="s">
        <v>206</v>
      </c>
      <c r="B18" s="91" t="s">
        <v>207</v>
      </c>
      <c r="C18" s="92">
        <v>101063</v>
      </c>
      <c r="D18" s="93">
        <v>1101666.3700000001</v>
      </c>
      <c r="E18" s="91" t="s">
        <v>298</v>
      </c>
      <c r="F18" s="93">
        <v>7.25</v>
      </c>
      <c r="G18" s="93">
        <v>732706.75</v>
      </c>
      <c r="H18" s="91" t="s">
        <v>298</v>
      </c>
    </row>
    <row r="19" spans="1:8" x14ac:dyDescent="0.25">
      <c r="A19" s="91" t="s">
        <v>208</v>
      </c>
      <c r="B19" s="91" t="s">
        <v>84</v>
      </c>
      <c r="C19" s="92">
        <v>6500</v>
      </c>
      <c r="D19" s="93">
        <v>88808.85</v>
      </c>
      <c r="E19" s="91" t="s">
        <v>298</v>
      </c>
      <c r="F19" s="93">
        <v>8.66</v>
      </c>
      <c r="G19" s="93">
        <v>56290</v>
      </c>
      <c r="H19" s="91" t="s">
        <v>298</v>
      </c>
    </row>
    <row r="20" spans="1:8" x14ac:dyDescent="0.25">
      <c r="A20" s="91" t="s">
        <v>209</v>
      </c>
      <c r="B20" s="91" t="s">
        <v>82</v>
      </c>
      <c r="C20" s="92">
        <v>77042</v>
      </c>
      <c r="D20" s="93">
        <v>827053</v>
      </c>
      <c r="E20" s="91" t="s">
        <v>298</v>
      </c>
      <c r="F20" s="93">
        <v>13.945</v>
      </c>
      <c r="G20" s="93">
        <v>1074350.69</v>
      </c>
      <c r="H20" s="91" t="s">
        <v>298</v>
      </c>
    </row>
    <row r="21" spans="1:8" x14ac:dyDescent="0.25">
      <c r="A21" s="91" t="s">
        <v>210</v>
      </c>
      <c r="B21" s="91" t="s">
        <v>211</v>
      </c>
      <c r="C21" s="92">
        <v>21000</v>
      </c>
      <c r="D21" s="93">
        <v>587218.80000000005</v>
      </c>
      <c r="E21" s="91" t="s">
        <v>298</v>
      </c>
      <c r="F21" s="93">
        <v>25.73</v>
      </c>
      <c r="G21" s="93">
        <v>540330</v>
      </c>
      <c r="H21" s="91" t="s">
        <v>298</v>
      </c>
    </row>
    <row r="22" spans="1:8" x14ac:dyDescent="0.25">
      <c r="A22" s="91" t="s">
        <v>212</v>
      </c>
      <c r="B22" s="91" t="s">
        <v>80</v>
      </c>
      <c r="C22" s="92">
        <v>13944</v>
      </c>
      <c r="D22" s="93">
        <v>1367877.11</v>
      </c>
      <c r="E22" s="91" t="s">
        <v>298</v>
      </c>
      <c r="F22" s="93">
        <v>131.27000000000001</v>
      </c>
      <c r="G22" s="93">
        <v>1830428.88</v>
      </c>
      <c r="H22" s="91" t="s">
        <v>298</v>
      </c>
    </row>
    <row r="23" spans="1:8" x14ac:dyDescent="0.25">
      <c r="A23" s="91" t="s">
        <v>213</v>
      </c>
      <c r="B23" s="91" t="s">
        <v>214</v>
      </c>
      <c r="C23" s="92">
        <v>61706</v>
      </c>
      <c r="D23" s="93">
        <v>976474.74</v>
      </c>
      <c r="E23" s="91" t="s">
        <v>298</v>
      </c>
      <c r="F23" s="93">
        <v>21.11</v>
      </c>
      <c r="G23" s="93">
        <v>1302613.6599999999</v>
      </c>
      <c r="H23" s="91" t="s">
        <v>298</v>
      </c>
    </row>
    <row r="24" spans="1:8" x14ac:dyDescent="0.25">
      <c r="A24" s="91" t="s">
        <v>215</v>
      </c>
      <c r="B24" s="91" t="s">
        <v>216</v>
      </c>
      <c r="C24" s="92">
        <v>33930.050000000003</v>
      </c>
      <c r="D24" s="93">
        <v>24244.880000000001</v>
      </c>
      <c r="E24" s="91" t="s">
        <v>216</v>
      </c>
      <c r="F24" s="93">
        <v>0.71145000000000003</v>
      </c>
      <c r="G24" s="93">
        <v>24139.54</v>
      </c>
      <c r="H24" s="91" t="s">
        <v>298</v>
      </c>
    </row>
    <row r="25" spans="1:8" x14ac:dyDescent="0.25">
      <c r="A25" s="91" t="s">
        <v>217</v>
      </c>
      <c r="B25" s="91" t="s">
        <v>218</v>
      </c>
      <c r="C25" s="92">
        <v>40670</v>
      </c>
      <c r="D25" s="93">
        <v>1213132.1200000001</v>
      </c>
      <c r="E25" s="91" t="s">
        <v>245</v>
      </c>
      <c r="F25" s="93">
        <v>31.563279999999999</v>
      </c>
      <c r="G25" s="93">
        <v>1283678.6100000001</v>
      </c>
      <c r="H25" s="91" t="s">
        <v>298</v>
      </c>
    </row>
    <row r="26" spans="1:8" x14ac:dyDescent="0.25">
      <c r="A26" s="91" t="s">
        <v>219</v>
      </c>
      <c r="B26" s="91" t="s">
        <v>70</v>
      </c>
      <c r="C26" s="92">
        <v>12661</v>
      </c>
      <c r="D26" s="93">
        <v>857822.5</v>
      </c>
      <c r="E26" s="91" t="s">
        <v>298</v>
      </c>
      <c r="F26" s="93">
        <v>97.62</v>
      </c>
      <c r="G26" s="93">
        <v>1235966.82</v>
      </c>
      <c r="H26" s="91" t="s">
        <v>298</v>
      </c>
    </row>
    <row r="27" spans="1:8" x14ac:dyDescent="0.25">
      <c r="A27" s="91" t="s">
        <v>220</v>
      </c>
      <c r="B27" s="91" t="s">
        <v>81</v>
      </c>
      <c r="C27" s="92">
        <v>16274</v>
      </c>
      <c r="D27" s="93">
        <v>1279439.1299999999</v>
      </c>
      <c r="E27" s="91" t="s">
        <v>298</v>
      </c>
      <c r="F27" s="93">
        <v>139.97999999999999</v>
      </c>
      <c r="G27" s="93">
        <v>2278034.52</v>
      </c>
      <c r="H27" s="91" t="s">
        <v>298</v>
      </c>
    </row>
    <row r="28" spans="1:8" x14ac:dyDescent="0.25">
      <c r="A28" s="91" t="s">
        <v>221</v>
      </c>
      <c r="B28" s="91" t="s">
        <v>72</v>
      </c>
      <c r="C28" s="92">
        <v>29596</v>
      </c>
      <c r="D28" s="93">
        <v>673778.04</v>
      </c>
      <c r="E28" s="91" t="s">
        <v>298</v>
      </c>
      <c r="F28" s="93">
        <v>17.88</v>
      </c>
      <c r="G28" s="93">
        <v>529176.48</v>
      </c>
      <c r="H28" s="91" t="s">
        <v>298</v>
      </c>
    </row>
    <row r="29" spans="1:8" x14ac:dyDescent="0.25">
      <c r="A29" s="91" t="s">
        <v>222</v>
      </c>
      <c r="B29" s="91" t="s">
        <v>87</v>
      </c>
      <c r="C29" s="92">
        <v>5600</v>
      </c>
      <c r="D29" s="93">
        <v>928611.18</v>
      </c>
      <c r="E29" s="91" t="s">
        <v>298</v>
      </c>
      <c r="F29" s="93">
        <v>189.15</v>
      </c>
      <c r="G29" s="93">
        <v>1059240</v>
      </c>
      <c r="H29" s="91" t="s">
        <v>298</v>
      </c>
    </row>
    <row r="30" spans="1:8" x14ac:dyDescent="0.25">
      <c r="A30" s="91" t="s">
        <v>223</v>
      </c>
      <c r="B30" s="91" t="s">
        <v>77</v>
      </c>
      <c r="C30" s="92">
        <v>14596</v>
      </c>
      <c r="D30" s="93">
        <v>958553.82</v>
      </c>
      <c r="E30" s="91" t="s">
        <v>298</v>
      </c>
      <c r="F30" s="93">
        <v>128.26</v>
      </c>
      <c r="G30" s="93">
        <v>1872082.96</v>
      </c>
      <c r="H30" s="91" t="s">
        <v>298</v>
      </c>
    </row>
    <row r="31" spans="1:8" x14ac:dyDescent="0.25">
      <c r="A31" s="91" t="s">
        <v>224</v>
      </c>
      <c r="B31" s="91" t="s">
        <v>225</v>
      </c>
      <c r="C31" s="92">
        <v>11395</v>
      </c>
      <c r="D31" s="93">
        <v>976539.43</v>
      </c>
      <c r="E31" s="91" t="s">
        <v>278</v>
      </c>
      <c r="F31" s="93">
        <v>146.49382700000001</v>
      </c>
      <c r="G31" s="93">
        <v>1669297.16</v>
      </c>
      <c r="H31" s="91" t="s">
        <v>298</v>
      </c>
    </row>
    <row r="32" spans="1:8" x14ac:dyDescent="0.25">
      <c r="A32" s="91" t="s">
        <v>226</v>
      </c>
      <c r="B32" s="91" t="s">
        <v>227</v>
      </c>
      <c r="C32" s="92">
        <v>22463</v>
      </c>
      <c r="D32" s="93">
        <v>1625671.05</v>
      </c>
      <c r="E32" s="91" t="s">
        <v>278</v>
      </c>
      <c r="F32" s="93">
        <v>88.226518999999996</v>
      </c>
      <c r="G32" s="93">
        <v>1981832.31</v>
      </c>
      <c r="H32" s="91" t="s">
        <v>298</v>
      </c>
    </row>
    <row r="33" spans="1:8" x14ac:dyDescent="0.25">
      <c r="A33" s="91" t="s">
        <v>228</v>
      </c>
      <c r="B33" s="91" t="s">
        <v>71</v>
      </c>
      <c r="C33" s="92">
        <v>46192</v>
      </c>
      <c r="D33" s="93">
        <v>365761.17</v>
      </c>
      <c r="E33" s="91" t="s">
        <v>298</v>
      </c>
      <c r="F33" s="93">
        <v>53.99</v>
      </c>
      <c r="G33" s="93">
        <v>2493906.08</v>
      </c>
      <c r="H33" s="91" t="s">
        <v>298</v>
      </c>
    </row>
    <row r="34" spans="1:8" x14ac:dyDescent="0.25">
      <c r="A34" s="91" t="s">
        <v>229</v>
      </c>
      <c r="B34" s="91" t="s">
        <v>230</v>
      </c>
      <c r="C34" s="92">
        <v>58000</v>
      </c>
      <c r="D34" s="93">
        <v>433845.01</v>
      </c>
      <c r="E34" s="91" t="s">
        <v>267</v>
      </c>
      <c r="F34" s="93">
        <v>7.8692060000000001</v>
      </c>
      <c r="G34" s="93">
        <v>456413.94</v>
      </c>
      <c r="H34" s="91" t="s">
        <v>298</v>
      </c>
    </row>
    <row r="35" spans="1:8" x14ac:dyDescent="0.25">
      <c r="A35" s="91" t="s">
        <v>231</v>
      </c>
      <c r="B35" s="91" t="s">
        <v>232</v>
      </c>
      <c r="C35" s="92">
        <v>11600</v>
      </c>
      <c r="D35" s="93">
        <v>458130.46</v>
      </c>
      <c r="E35" s="91" t="s">
        <v>267</v>
      </c>
      <c r="F35" s="93">
        <v>43.163851999999999</v>
      </c>
      <c r="G35" s="93">
        <v>500700.68</v>
      </c>
      <c r="H35" s="91" t="s">
        <v>298</v>
      </c>
    </row>
    <row r="36" spans="1:8" x14ac:dyDescent="0.25">
      <c r="A36" s="91" t="s">
        <v>69</v>
      </c>
      <c r="B36" s="91" t="s">
        <v>233</v>
      </c>
      <c r="C36" s="92">
        <v>18896</v>
      </c>
      <c r="D36" s="93">
        <v>716621.27</v>
      </c>
      <c r="E36" s="91" t="s">
        <v>267</v>
      </c>
      <c r="F36" s="93">
        <v>25.390764999999998</v>
      </c>
      <c r="G36" s="93">
        <v>479783.9</v>
      </c>
      <c r="H36" s="91" t="s">
        <v>298</v>
      </c>
    </row>
    <row r="37" spans="1:8" x14ac:dyDescent="0.25">
      <c r="A37" s="91" t="s">
        <v>234</v>
      </c>
      <c r="B37" s="91" t="s">
        <v>235</v>
      </c>
      <c r="C37" s="92">
        <v>64583</v>
      </c>
      <c r="D37" s="93">
        <v>626388.98</v>
      </c>
      <c r="E37" s="91" t="s">
        <v>298</v>
      </c>
      <c r="F37" s="93">
        <v>16.36</v>
      </c>
      <c r="G37" s="93">
        <v>1056577.8799999999</v>
      </c>
      <c r="H37" s="91" t="s">
        <v>298</v>
      </c>
    </row>
    <row r="38" spans="1:8" x14ac:dyDescent="0.25">
      <c r="A38" s="91" t="s">
        <v>236</v>
      </c>
      <c r="B38" s="91" t="s">
        <v>237</v>
      </c>
      <c r="C38" s="92">
        <v>165319</v>
      </c>
      <c r="D38" s="93">
        <v>1138052.1100000001</v>
      </c>
      <c r="E38" s="91" t="s">
        <v>298</v>
      </c>
      <c r="F38" s="93">
        <v>9.07</v>
      </c>
      <c r="G38" s="93">
        <v>1499443.33</v>
      </c>
      <c r="H38" s="91" t="s">
        <v>298</v>
      </c>
    </row>
    <row r="39" spans="1:8" x14ac:dyDescent="0.25">
      <c r="A39" s="91" t="s">
        <v>238</v>
      </c>
      <c r="B39" s="91" t="s">
        <v>63</v>
      </c>
      <c r="C39" s="92">
        <v>25958</v>
      </c>
      <c r="D39" s="93">
        <v>1055991.24</v>
      </c>
      <c r="E39" s="91" t="s">
        <v>298</v>
      </c>
      <c r="F39" s="93">
        <v>45.14</v>
      </c>
      <c r="G39" s="93">
        <v>1171744.1200000001</v>
      </c>
      <c r="H39" s="91" t="s">
        <v>298</v>
      </c>
    </row>
    <row r="40" spans="1:8" x14ac:dyDescent="0.25">
      <c r="A40" s="91" t="s">
        <v>239</v>
      </c>
      <c r="B40" s="91" t="s">
        <v>240</v>
      </c>
      <c r="C40" s="92">
        <v>96645</v>
      </c>
      <c r="D40" s="93">
        <v>764256.2</v>
      </c>
      <c r="E40" s="91" t="s">
        <v>245</v>
      </c>
      <c r="F40" s="93">
        <v>3.7615240000000001</v>
      </c>
      <c r="G40" s="93">
        <v>363532.45</v>
      </c>
      <c r="H40" s="91" t="s">
        <v>298</v>
      </c>
    </row>
    <row r="41" spans="1:8" x14ac:dyDescent="0.25">
      <c r="A41" s="91" t="s">
        <v>241</v>
      </c>
      <c r="B41" s="91" t="s">
        <v>242</v>
      </c>
      <c r="C41" s="92">
        <v>5200</v>
      </c>
      <c r="D41" s="93">
        <v>950463.27</v>
      </c>
      <c r="E41" s="91" t="s">
        <v>278</v>
      </c>
      <c r="F41" s="93">
        <v>178.77598800000001</v>
      </c>
      <c r="G41" s="93">
        <v>929635.14</v>
      </c>
      <c r="H41" s="91" t="s">
        <v>298</v>
      </c>
    </row>
    <row r="42" spans="1:8" x14ac:dyDescent="0.25">
      <c r="A42" s="91" t="s">
        <v>243</v>
      </c>
      <c r="B42" s="91" t="s">
        <v>73</v>
      </c>
      <c r="C42" s="92">
        <v>22414</v>
      </c>
      <c r="D42" s="93">
        <v>412838.96</v>
      </c>
      <c r="E42" s="91" t="s">
        <v>298</v>
      </c>
      <c r="F42" s="93">
        <v>22.02</v>
      </c>
      <c r="G42" s="93">
        <v>493556.28</v>
      </c>
      <c r="H42" s="91" t="s">
        <v>298</v>
      </c>
    </row>
    <row r="43" spans="1:8" x14ac:dyDescent="0.25">
      <c r="A43" s="91" t="s">
        <v>244</v>
      </c>
      <c r="B43" s="91" t="s">
        <v>245</v>
      </c>
      <c r="C43" s="92">
        <v>35719.47</v>
      </c>
      <c r="D43" s="93">
        <v>46432.67</v>
      </c>
      <c r="E43" s="91" t="s">
        <v>245</v>
      </c>
      <c r="F43" s="93">
        <v>1.3301000000000001</v>
      </c>
      <c r="G43" s="93">
        <v>47510.48</v>
      </c>
      <c r="H43" s="91" t="s">
        <v>298</v>
      </c>
    </row>
    <row r="44" spans="1:8" x14ac:dyDescent="0.25">
      <c r="A44" s="91" t="s">
        <v>246</v>
      </c>
      <c r="B44" s="91" t="s">
        <v>247</v>
      </c>
      <c r="C44" s="92">
        <v>82011.460000000006</v>
      </c>
      <c r="D44" s="93">
        <v>83015.86</v>
      </c>
      <c r="E44" s="91" t="s">
        <v>247</v>
      </c>
      <c r="F44" s="93">
        <v>1.003814</v>
      </c>
      <c r="G44" s="93">
        <v>82324.289999999994</v>
      </c>
      <c r="H44" s="91" t="s">
        <v>298</v>
      </c>
    </row>
    <row r="45" spans="1:8" x14ac:dyDescent="0.25">
      <c r="A45" s="91" t="s">
        <v>248</v>
      </c>
      <c r="B45" s="91" t="s">
        <v>249</v>
      </c>
      <c r="C45" s="92">
        <v>31924</v>
      </c>
      <c r="D45" s="93">
        <v>748801.18</v>
      </c>
      <c r="E45" s="91" t="s">
        <v>184</v>
      </c>
      <c r="F45" s="93">
        <v>18.384305000000001</v>
      </c>
      <c r="G45" s="93">
        <v>586900.54</v>
      </c>
      <c r="H45" s="91" t="s">
        <v>298</v>
      </c>
    </row>
    <row r="46" spans="1:8" x14ac:dyDescent="0.25">
      <c r="A46" s="91" t="s">
        <v>65</v>
      </c>
      <c r="B46" s="91" t="s">
        <v>66</v>
      </c>
      <c r="C46" s="92">
        <v>13734</v>
      </c>
      <c r="D46" s="93">
        <v>1154331.31</v>
      </c>
      <c r="E46" s="91" t="s">
        <v>298</v>
      </c>
      <c r="F46" s="93">
        <v>122.3</v>
      </c>
      <c r="G46" s="93">
        <v>1679668.2</v>
      </c>
      <c r="H46" s="91" t="s">
        <v>298</v>
      </c>
    </row>
    <row r="47" spans="1:8" x14ac:dyDescent="0.25">
      <c r="A47" s="91" t="s">
        <v>250</v>
      </c>
      <c r="B47" s="91" t="s">
        <v>67</v>
      </c>
      <c r="C47" s="92">
        <v>40885</v>
      </c>
      <c r="D47" s="93">
        <v>1351842.11</v>
      </c>
      <c r="E47" s="91" t="s">
        <v>298</v>
      </c>
      <c r="F47" s="93">
        <v>38.64</v>
      </c>
      <c r="G47" s="93">
        <v>1579796.4</v>
      </c>
      <c r="H47" s="91" t="s">
        <v>298</v>
      </c>
    </row>
    <row r="48" spans="1:8" x14ac:dyDescent="0.25">
      <c r="A48" s="91" t="s">
        <v>251</v>
      </c>
      <c r="B48" s="91" t="s">
        <v>252</v>
      </c>
      <c r="C48" s="92">
        <v>20275</v>
      </c>
      <c r="D48" s="93">
        <v>387644.12</v>
      </c>
      <c r="E48" s="91" t="s">
        <v>267</v>
      </c>
      <c r="F48" s="93">
        <v>14.786201999999999</v>
      </c>
      <c r="G48" s="93">
        <v>299790.24</v>
      </c>
      <c r="H48" s="91" t="s">
        <v>298</v>
      </c>
    </row>
    <row r="49" spans="1:8" x14ac:dyDescent="0.25">
      <c r="A49" s="91" t="s">
        <v>253</v>
      </c>
      <c r="B49" s="91" t="s">
        <v>254</v>
      </c>
      <c r="C49" s="92">
        <v>12200</v>
      </c>
      <c r="D49" s="93">
        <v>721564.8</v>
      </c>
      <c r="E49" s="91" t="s">
        <v>245</v>
      </c>
      <c r="F49" s="93">
        <v>59.947620999999998</v>
      </c>
      <c r="G49" s="93">
        <v>731360.97</v>
      </c>
      <c r="H49" s="91" t="s">
        <v>298</v>
      </c>
    </row>
    <row r="50" spans="1:8" x14ac:dyDescent="0.25">
      <c r="A50" s="91" t="s">
        <v>255</v>
      </c>
      <c r="B50" s="91" t="s">
        <v>79</v>
      </c>
      <c r="C50" s="92">
        <v>45517</v>
      </c>
      <c r="D50" s="93">
        <v>1109841.8899999999</v>
      </c>
      <c r="E50" s="91" t="s">
        <v>298</v>
      </c>
      <c r="F50" s="93">
        <v>37.57</v>
      </c>
      <c r="G50" s="93">
        <v>1710073.69</v>
      </c>
      <c r="H50" s="91" t="s">
        <v>298</v>
      </c>
    </row>
    <row r="51" spans="1:8" x14ac:dyDescent="0.25">
      <c r="A51" s="91" t="s">
        <v>68</v>
      </c>
      <c r="B51" s="91" t="s">
        <v>256</v>
      </c>
      <c r="C51" s="92">
        <v>18000</v>
      </c>
      <c r="D51" s="93">
        <v>946195.59</v>
      </c>
      <c r="E51" s="91" t="s">
        <v>247</v>
      </c>
      <c r="F51" s="93">
        <v>43.756273999999998</v>
      </c>
      <c r="G51" s="93">
        <v>787612.93</v>
      </c>
      <c r="H51" s="91" t="s">
        <v>298</v>
      </c>
    </row>
    <row r="52" spans="1:8" x14ac:dyDescent="0.25">
      <c r="A52" s="91" t="s">
        <v>257</v>
      </c>
      <c r="B52" s="91" t="s">
        <v>258</v>
      </c>
      <c r="C52" s="92">
        <v>45023</v>
      </c>
      <c r="D52" s="93">
        <v>976427.14</v>
      </c>
      <c r="E52" s="91" t="s">
        <v>298</v>
      </c>
      <c r="F52" s="93">
        <v>20.645</v>
      </c>
      <c r="G52" s="93">
        <v>929499.84</v>
      </c>
      <c r="H52" s="91" t="s">
        <v>298</v>
      </c>
    </row>
    <row r="53" spans="1:8" x14ac:dyDescent="0.25">
      <c r="A53" s="91" t="s">
        <v>259</v>
      </c>
      <c r="B53" s="91" t="s">
        <v>175</v>
      </c>
      <c r="C53" s="92">
        <v>27647</v>
      </c>
      <c r="D53" s="93">
        <v>1367701.97</v>
      </c>
      <c r="E53" s="91" t="s">
        <v>298</v>
      </c>
      <c r="F53" s="93">
        <v>67.05</v>
      </c>
      <c r="G53" s="93">
        <v>1853731.35</v>
      </c>
      <c r="H53" s="91" t="s">
        <v>298</v>
      </c>
    </row>
    <row r="54" spans="1:8" x14ac:dyDescent="0.25">
      <c r="A54" s="91" t="s">
        <v>260</v>
      </c>
      <c r="B54" s="91" t="s">
        <v>261</v>
      </c>
      <c r="C54" s="92">
        <v>99014</v>
      </c>
      <c r="D54" s="93">
        <v>1181340.82</v>
      </c>
      <c r="E54" s="91" t="s">
        <v>298</v>
      </c>
      <c r="F54" s="93">
        <v>11.35</v>
      </c>
      <c r="G54" s="93">
        <v>1123808.8999999999</v>
      </c>
      <c r="H54" s="91" t="s">
        <v>298</v>
      </c>
    </row>
    <row r="55" spans="1:8" x14ac:dyDescent="0.25">
      <c r="A55" s="91" t="s">
        <v>262</v>
      </c>
      <c r="B55" s="91" t="s">
        <v>263</v>
      </c>
      <c r="C55" s="92">
        <v>10507</v>
      </c>
      <c r="D55" s="93">
        <v>843980.32</v>
      </c>
      <c r="E55" s="91" t="s">
        <v>298</v>
      </c>
      <c r="F55" s="93">
        <v>72.52</v>
      </c>
      <c r="G55" s="93">
        <v>761967.64</v>
      </c>
      <c r="H55" s="91" t="s">
        <v>298</v>
      </c>
    </row>
    <row r="56" spans="1:8" x14ac:dyDescent="0.25">
      <c r="A56" s="91" t="s">
        <v>264</v>
      </c>
      <c r="B56" s="91" t="s">
        <v>265</v>
      </c>
      <c r="C56" s="92">
        <v>43721</v>
      </c>
      <c r="D56" s="93">
        <v>951816.56</v>
      </c>
      <c r="E56" s="91" t="s">
        <v>278</v>
      </c>
      <c r="F56" s="93">
        <v>21.976921000000001</v>
      </c>
      <c r="G56" s="93">
        <v>960852.96</v>
      </c>
      <c r="H56" s="91" t="s">
        <v>298</v>
      </c>
    </row>
    <row r="57" spans="1:8" x14ac:dyDescent="0.25">
      <c r="A57" s="91" t="s">
        <v>266</v>
      </c>
      <c r="B57" s="91" t="s">
        <v>267</v>
      </c>
      <c r="C57" s="92">
        <v>35826421</v>
      </c>
      <c r="D57" s="93">
        <v>319071.27</v>
      </c>
      <c r="E57" s="91" t="s">
        <v>267</v>
      </c>
      <c r="F57" s="93">
        <v>8.9829999999999997E-3</v>
      </c>
      <c r="G57" s="93">
        <v>321832.74</v>
      </c>
      <c r="H57" s="91" t="s">
        <v>298</v>
      </c>
    </row>
    <row r="58" spans="1:8" x14ac:dyDescent="0.25">
      <c r="A58" s="91" t="s">
        <v>268</v>
      </c>
      <c r="B58" s="91" t="s">
        <v>269</v>
      </c>
      <c r="C58" s="92">
        <v>86685</v>
      </c>
      <c r="D58" s="93">
        <v>702590.03</v>
      </c>
      <c r="E58" s="91" t="s">
        <v>267</v>
      </c>
      <c r="F58" s="93">
        <v>10.905498</v>
      </c>
      <c r="G58" s="93">
        <v>945343.07</v>
      </c>
      <c r="H58" s="91" t="s">
        <v>298</v>
      </c>
    </row>
    <row r="59" spans="1:8" x14ac:dyDescent="0.25">
      <c r="A59" s="91" t="s">
        <v>270</v>
      </c>
      <c r="B59" s="91" t="s">
        <v>271</v>
      </c>
      <c r="C59" s="92">
        <v>110664</v>
      </c>
      <c r="D59" s="93">
        <v>1296418.69</v>
      </c>
      <c r="E59" s="91" t="s">
        <v>216</v>
      </c>
      <c r="F59" s="93">
        <v>10.707324</v>
      </c>
      <c r="G59" s="93">
        <v>1184915.27</v>
      </c>
      <c r="H59" s="91" t="s">
        <v>298</v>
      </c>
    </row>
    <row r="60" spans="1:8" x14ac:dyDescent="0.25">
      <c r="A60" s="91" t="s">
        <v>272</v>
      </c>
      <c r="B60" s="91" t="s">
        <v>273</v>
      </c>
      <c r="C60" s="92">
        <v>22900</v>
      </c>
      <c r="D60" s="93">
        <v>799104.8</v>
      </c>
      <c r="E60" s="91" t="s">
        <v>267</v>
      </c>
      <c r="F60" s="93">
        <v>35.438375999999998</v>
      </c>
      <c r="G60" s="93">
        <v>811538.81</v>
      </c>
      <c r="H60" s="91" t="s">
        <v>298</v>
      </c>
    </row>
    <row r="61" spans="1:8" x14ac:dyDescent="0.25">
      <c r="A61" s="91" t="s">
        <v>274</v>
      </c>
      <c r="B61" s="91" t="s">
        <v>275</v>
      </c>
      <c r="C61" s="92">
        <v>13518</v>
      </c>
      <c r="D61" s="93">
        <v>1218935.05</v>
      </c>
      <c r="E61" s="91" t="s">
        <v>267</v>
      </c>
      <c r="F61" s="93">
        <v>121.047431</v>
      </c>
      <c r="G61" s="93">
        <v>1636319.17</v>
      </c>
      <c r="H61" s="91" t="s">
        <v>298</v>
      </c>
    </row>
    <row r="62" spans="1:8" x14ac:dyDescent="0.25">
      <c r="A62" s="91" t="s">
        <v>64</v>
      </c>
      <c r="B62" s="91" t="s">
        <v>276</v>
      </c>
      <c r="C62" s="92">
        <v>53225</v>
      </c>
      <c r="D62" s="93">
        <v>1067159.77</v>
      </c>
      <c r="E62" s="91" t="s">
        <v>278</v>
      </c>
      <c r="F62" s="93">
        <v>21.982614000000002</v>
      </c>
      <c r="G62" s="93">
        <v>1170024.6499999999</v>
      </c>
      <c r="H62" s="91" t="s">
        <v>298</v>
      </c>
    </row>
    <row r="63" spans="1:8" x14ac:dyDescent="0.25">
      <c r="A63" s="91" t="s">
        <v>277</v>
      </c>
      <c r="B63" s="91" t="s">
        <v>278</v>
      </c>
      <c r="C63" s="92">
        <v>158447.25</v>
      </c>
      <c r="D63" s="93">
        <v>181978.19</v>
      </c>
      <c r="E63" s="91" t="s">
        <v>278</v>
      </c>
      <c r="F63" s="93">
        <v>1.138701</v>
      </c>
      <c r="G63" s="93">
        <v>180423.97</v>
      </c>
      <c r="H63" s="91" t="s">
        <v>298</v>
      </c>
    </row>
    <row r="64" spans="1:8" x14ac:dyDescent="0.25">
      <c r="A64" s="91" t="s">
        <v>279</v>
      </c>
      <c r="B64" s="91" t="s">
        <v>280</v>
      </c>
      <c r="C64" s="92">
        <v>41226</v>
      </c>
      <c r="D64" s="93">
        <v>1340484.27</v>
      </c>
      <c r="E64" s="91" t="s">
        <v>298</v>
      </c>
      <c r="F64" s="93">
        <v>47.99</v>
      </c>
      <c r="G64" s="93">
        <v>1978435.74</v>
      </c>
      <c r="H64" s="91" t="s">
        <v>298</v>
      </c>
    </row>
    <row r="65" spans="1:8" x14ac:dyDescent="0.25">
      <c r="A65" s="91" t="s">
        <v>74</v>
      </c>
      <c r="B65" s="91" t="s">
        <v>281</v>
      </c>
      <c r="C65" s="92">
        <v>6300</v>
      </c>
      <c r="D65" s="93">
        <v>953629.32</v>
      </c>
      <c r="E65" s="91" t="s">
        <v>247</v>
      </c>
      <c r="F65" s="93">
        <v>163.62176299999999</v>
      </c>
      <c r="G65" s="93">
        <v>1030817.1</v>
      </c>
      <c r="H65" s="91" t="s">
        <v>298</v>
      </c>
    </row>
    <row r="66" spans="1:8" x14ac:dyDescent="0.25">
      <c r="A66" s="91" t="s">
        <v>75</v>
      </c>
      <c r="B66" s="91" t="s">
        <v>76</v>
      </c>
      <c r="C66" s="92">
        <v>27783</v>
      </c>
      <c r="D66" s="93">
        <v>1041837.72</v>
      </c>
      <c r="E66" s="91" t="s">
        <v>298</v>
      </c>
      <c r="F66" s="93">
        <v>65.5</v>
      </c>
      <c r="G66" s="93">
        <v>1819786.5</v>
      </c>
      <c r="H66" s="91" t="s">
        <v>298</v>
      </c>
    </row>
    <row r="67" spans="1:8" x14ac:dyDescent="0.25">
      <c r="A67" s="65"/>
      <c r="B67" s="65"/>
      <c r="C67" s="66"/>
      <c r="D67" s="67"/>
      <c r="E67" s="65"/>
      <c r="F67" s="67"/>
      <c r="G67" s="67"/>
      <c r="H67" s="65"/>
    </row>
    <row r="68" spans="1:8" x14ac:dyDescent="0.25">
      <c r="A68" s="65"/>
      <c r="B68" s="65"/>
      <c r="C68" s="66"/>
      <c r="D68" s="67"/>
      <c r="E68" s="65"/>
      <c r="F68" s="67"/>
      <c r="G68" s="67"/>
      <c r="H68" s="65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20"/>
  <sheetViews>
    <sheetView zoomScale="70" zoomScaleNormal="70" workbookViewId="0">
      <selection activeCell="H19" sqref="H19"/>
    </sheetView>
  </sheetViews>
  <sheetFormatPr defaultRowHeight="13.2" x14ac:dyDescent="0.25"/>
  <cols>
    <col min="1" max="1" width="58.6640625" customWidth="1"/>
    <col min="2" max="2" width="16.33203125" customWidth="1"/>
    <col min="3" max="3" width="25.77734375" customWidth="1"/>
    <col min="4" max="4" width="14.33203125" customWidth="1"/>
    <col min="5" max="5" width="5.77734375" customWidth="1"/>
    <col min="6" max="6" width="18.44140625" customWidth="1"/>
    <col min="7" max="7" width="19.5546875" customWidth="1"/>
    <col min="8" max="8" width="27.77734375" customWidth="1"/>
    <col min="9" max="9" width="30.109375" customWidth="1"/>
    <col min="10" max="10" width="20.77734375" customWidth="1"/>
    <col min="11" max="11" width="24.88671875" customWidth="1"/>
    <col min="12" max="12" width="24.109375" customWidth="1"/>
    <col min="13" max="13" width="22.77734375" customWidth="1"/>
    <col min="14" max="14" width="16.109375" customWidth="1"/>
    <col min="15" max="15" width="14" customWidth="1"/>
  </cols>
  <sheetData>
    <row r="1" spans="1:15" x14ac:dyDescent="0.25">
      <c r="A1" s="75" t="s">
        <v>282</v>
      </c>
      <c r="B1" s="75" t="s">
        <v>283</v>
      </c>
      <c r="C1" s="76" t="s">
        <v>284</v>
      </c>
      <c r="D1" s="77" t="s">
        <v>285</v>
      </c>
      <c r="E1" s="75" t="s">
        <v>0</v>
      </c>
      <c r="F1" s="75" t="s">
        <v>286</v>
      </c>
      <c r="G1" s="76" t="s">
        <v>287</v>
      </c>
      <c r="H1" s="76" t="s">
        <v>288</v>
      </c>
      <c r="I1" s="76" t="s">
        <v>289</v>
      </c>
      <c r="J1" s="76" t="s">
        <v>290</v>
      </c>
      <c r="K1" s="76" t="s">
        <v>291</v>
      </c>
      <c r="L1" s="76" t="s">
        <v>292</v>
      </c>
      <c r="M1" s="75" t="s">
        <v>293</v>
      </c>
      <c r="N1" s="76" t="s">
        <v>294</v>
      </c>
      <c r="O1" s="75" t="s">
        <v>295</v>
      </c>
    </row>
    <row r="2" spans="1:15" x14ac:dyDescent="0.25">
      <c r="A2" s="78" t="s">
        <v>296</v>
      </c>
      <c r="B2" s="78" t="s">
        <v>79</v>
      </c>
      <c r="C2" s="79">
        <v>0.68756399999999995</v>
      </c>
      <c r="D2" s="80">
        <v>43364</v>
      </c>
      <c r="E2" s="78" t="s">
        <v>83</v>
      </c>
      <c r="F2" s="78" t="s">
        <v>297</v>
      </c>
      <c r="G2" s="81">
        <v>0</v>
      </c>
      <c r="H2" s="82">
        <v>0</v>
      </c>
      <c r="I2" s="82">
        <v>0</v>
      </c>
      <c r="J2" s="82">
        <v>0</v>
      </c>
      <c r="K2" s="82">
        <v>0</v>
      </c>
      <c r="L2" s="81">
        <v>0</v>
      </c>
      <c r="M2" s="78" t="s">
        <v>298</v>
      </c>
      <c r="N2" s="83">
        <v>161</v>
      </c>
      <c r="O2" s="78" t="s">
        <v>299</v>
      </c>
    </row>
    <row r="3" spans="1:15" x14ac:dyDescent="0.25">
      <c r="A3" s="78" t="s">
        <v>300</v>
      </c>
      <c r="B3" s="78" t="s">
        <v>193</v>
      </c>
      <c r="C3" s="79">
        <v>0.22789000000000001</v>
      </c>
      <c r="D3" s="80">
        <v>43445</v>
      </c>
      <c r="E3" s="78" t="s">
        <v>83</v>
      </c>
      <c r="F3" s="78" t="s">
        <v>297</v>
      </c>
      <c r="G3" s="81">
        <v>0</v>
      </c>
      <c r="H3" s="82">
        <v>0</v>
      </c>
      <c r="I3" s="82">
        <v>0</v>
      </c>
      <c r="J3" s="82">
        <v>0</v>
      </c>
      <c r="K3" s="82">
        <v>0</v>
      </c>
      <c r="L3" s="81">
        <v>0</v>
      </c>
      <c r="M3" s="78" t="s">
        <v>298</v>
      </c>
      <c r="N3" s="83">
        <v>80</v>
      </c>
      <c r="O3" s="78" t="s">
        <v>299</v>
      </c>
    </row>
    <row r="4" spans="1:15" x14ac:dyDescent="0.25">
      <c r="A4" s="78" t="s">
        <v>301</v>
      </c>
      <c r="B4" s="78" t="s">
        <v>182</v>
      </c>
      <c r="C4" s="79">
        <v>0.15179999999999999</v>
      </c>
      <c r="D4" s="80">
        <v>43546</v>
      </c>
      <c r="E4" s="78" t="s">
        <v>83</v>
      </c>
      <c r="F4" s="78" t="s">
        <v>297</v>
      </c>
      <c r="G4" s="81">
        <v>30760</v>
      </c>
      <c r="H4" s="82">
        <v>4669.37</v>
      </c>
      <c r="I4" s="82">
        <v>0</v>
      </c>
      <c r="J4" s="82">
        <v>4669.37</v>
      </c>
      <c r="K4" s="82">
        <v>0</v>
      </c>
      <c r="L4" s="81">
        <v>0</v>
      </c>
      <c r="M4" s="78" t="s">
        <v>298</v>
      </c>
      <c r="N4" s="83">
        <v>0</v>
      </c>
      <c r="O4" s="78" t="s">
        <v>299</v>
      </c>
    </row>
    <row r="5" spans="1:15" x14ac:dyDescent="0.25">
      <c r="A5" s="78" t="s">
        <v>302</v>
      </c>
      <c r="B5" s="78" t="s">
        <v>230</v>
      </c>
      <c r="C5" s="79">
        <v>4.5</v>
      </c>
      <c r="D5" s="80">
        <v>43535</v>
      </c>
      <c r="E5" s="78" t="s">
        <v>83</v>
      </c>
      <c r="F5" s="78" t="s">
        <v>297</v>
      </c>
      <c r="G5" s="81">
        <v>58000</v>
      </c>
      <c r="H5" s="82">
        <v>2365.7399999999998</v>
      </c>
      <c r="I5" s="82">
        <v>0</v>
      </c>
      <c r="J5" s="82">
        <v>2365.7399999999998</v>
      </c>
      <c r="K5" s="82">
        <v>0</v>
      </c>
      <c r="L5" s="81">
        <v>0</v>
      </c>
      <c r="M5" s="78" t="s">
        <v>267</v>
      </c>
      <c r="N5" s="83">
        <v>0</v>
      </c>
      <c r="O5" s="78" t="s">
        <v>299</v>
      </c>
    </row>
    <row r="6" spans="1:15" x14ac:dyDescent="0.25">
      <c r="A6" s="78" t="s">
        <v>303</v>
      </c>
      <c r="B6" s="78" t="s">
        <v>197</v>
      </c>
      <c r="C6" s="79">
        <v>26</v>
      </c>
      <c r="D6" s="80">
        <v>43612</v>
      </c>
      <c r="E6" s="78" t="s">
        <v>83</v>
      </c>
      <c r="F6" s="78" t="s">
        <v>297</v>
      </c>
      <c r="G6" s="81">
        <v>16300</v>
      </c>
      <c r="H6" s="82">
        <v>3826.81</v>
      </c>
      <c r="I6" s="82">
        <v>0</v>
      </c>
      <c r="J6" s="82">
        <v>3826.81</v>
      </c>
      <c r="K6" s="82">
        <v>0</v>
      </c>
      <c r="L6" s="81">
        <v>0</v>
      </c>
      <c r="M6" s="78" t="s">
        <v>267</v>
      </c>
      <c r="N6" s="83">
        <v>0</v>
      </c>
      <c r="O6" s="78" t="s">
        <v>299</v>
      </c>
    </row>
    <row r="7" spans="1:15" x14ac:dyDescent="0.25">
      <c r="A7" s="78" t="s">
        <v>304</v>
      </c>
      <c r="B7" s="78" t="s">
        <v>73</v>
      </c>
      <c r="C7" s="79">
        <v>0.306396</v>
      </c>
      <c r="D7" s="80">
        <v>43529</v>
      </c>
      <c r="E7" s="78" t="s">
        <v>83</v>
      </c>
      <c r="F7" s="78" t="s">
        <v>297</v>
      </c>
      <c r="G7" s="81">
        <v>22414</v>
      </c>
      <c r="H7" s="82">
        <v>5056.24</v>
      </c>
      <c r="I7" s="82">
        <v>0</v>
      </c>
      <c r="J7" s="82">
        <v>6867.56</v>
      </c>
      <c r="K7" s="82">
        <v>0</v>
      </c>
      <c r="L7" s="81">
        <v>0</v>
      </c>
      <c r="M7" s="78" t="s">
        <v>298</v>
      </c>
      <c r="N7" s="83">
        <v>0</v>
      </c>
      <c r="O7" s="78" t="s">
        <v>299</v>
      </c>
    </row>
    <row r="8" spans="1:15" x14ac:dyDescent="0.25">
      <c r="A8" s="78" t="s">
        <v>305</v>
      </c>
      <c r="B8" s="78" t="s">
        <v>227</v>
      </c>
      <c r="C8" s="79">
        <v>0.85</v>
      </c>
      <c r="D8" s="80">
        <v>42877</v>
      </c>
      <c r="E8" s="78" t="s">
        <v>83</v>
      </c>
      <c r="F8" s="78" t="s">
        <v>297</v>
      </c>
      <c r="G8" s="81">
        <v>0</v>
      </c>
      <c r="H8" s="82">
        <v>0</v>
      </c>
      <c r="I8" s="82">
        <v>0</v>
      </c>
      <c r="J8" s="82">
        <v>0</v>
      </c>
      <c r="K8" s="82">
        <v>0</v>
      </c>
      <c r="L8" s="81">
        <v>0</v>
      </c>
      <c r="M8" s="78" t="s">
        <v>278</v>
      </c>
      <c r="N8" s="83">
        <v>648</v>
      </c>
      <c r="O8" s="78" t="s">
        <v>299</v>
      </c>
    </row>
    <row r="9" spans="1:15" x14ac:dyDescent="0.25">
      <c r="A9" s="78" t="s">
        <v>306</v>
      </c>
      <c r="B9" s="78" t="s">
        <v>307</v>
      </c>
      <c r="C9" s="79">
        <v>0.43735099999999999</v>
      </c>
      <c r="D9" s="80">
        <v>42874</v>
      </c>
      <c r="E9" s="78" t="s">
        <v>83</v>
      </c>
      <c r="F9" s="78" t="s">
        <v>297</v>
      </c>
      <c r="G9" s="81">
        <v>0</v>
      </c>
      <c r="H9" s="82">
        <v>0</v>
      </c>
      <c r="I9" s="82">
        <v>0</v>
      </c>
      <c r="J9" s="82">
        <v>0</v>
      </c>
      <c r="K9" s="82">
        <v>0</v>
      </c>
      <c r="L9" s="81">
        <v>0</v>
      </c>
      <c r="M9" s="78" t="s">
        <v>298</v>
      </c>
      <c r="N9" s="83">
        <v>651</v>
      </c>
      <c r="O9" s="78" t="s">
        <v>299</v>
      </c>
    </row>
    <row r="10" spans="1:15" x14ac:dyDescent="0.25">
      <c r="A10" s="78" t="s">
        <v>308</v>
      </c>
      <c r="B10" s="78" t="s">
        <v>276</v>
      </c>
      <c r="C10" s="79">
        <v>0.27</v>
      </c>
      <c r="D10" s="80">
        <v>43522</v>
      </c>
      <c r="E10" s="78" t="s">
        <v>83</v>
      </c>
      <c r="F10" s="78" t="s">
        <v>297</v>
      </c>
      <c r="G10" s="81">
        <v>0</v>
      </c>
      <c r="H10" s="82">
        <v>0</v>
      </c>
      <c r="I10" s="82">
        <v>0</v>
      </c>
      <c r="J10" s="82">
        <v>0</v>
      </c>
      <c r="K10" s="82">
        <v>0</v>
      </c>
      <c r="L10" s="81">
        <v>0</v>
      </c>
      <c r="M10" s="78" t="s">
        <v>278</v>
      </c>
      <c r="N10" s="83">
        <v>3</v>
      </c>
      <c r="O10" s="78" t="s">
        <v>299</v>
      </c>
    </row>
    <row r="11" spans="1:15" x14ac:dyDescent="0.25">
      <c r="A11" s="78" t="s">
        <v>309</v>
      </c>
      <c r="B11" s="78" t="s">
        <v>235</v>
      </c>
      <c r="C11" s="79">
        <v>0.06</v>
      </c>
      <c r="D11" s="80">
        <v>43368</v>
      </c>
      <c r="E11" s="78" t="s">
        <v>83</v>
      </c>
      <c r="F11" s="78" t="s">
        <v>297</v>
      </c>
      <c r="G11" s="81">
        <v>0</v>
      </c>
      <c r="H11" s="82">
        <v>0</v>
      </c>
      <c r="I11" s="82">
        <v>0</v>
      </c>
      <c r="J11" s="82">
        <v>0</v>
      </c>
      <c r="K11" s="82">
        <v>0</v>
      </c>
      <c r="L11" s="81">
        <v>0</v>
      </c>
      <c r="M11" s="78" t="s">
        <v>298</v>
      </c>
      <c r="N11" s="83">
        <v>157</v>
      </c>
      <c r="O11" s="78" t="s">
        <v>299</v>
      </c>
    </row>
    <row r="12" spans="1:15" x14ac:dyDescent="0.25">
      <c r="A12" s="78" t="s">
        <v>309</v>
      </c>
      <c r="B12" s="78" t="s">
        <v>235</v>
      </c>
      <c r="C12" s="79">
        <v>0.06</v>
      </c>
      <c r="D12" s="80">
        <v>43461</v>
      </c>
      <c r="E12" s="78" t="s">
        <v>83</v>
      </c>
      <c r="F12" s="78" t="s">
        <v>297</v>
      </c>
      <c r="G12" s="81">
        <v>0</v>
      </c>
      <c r="H12" s="82">
        <v>0</v>
      </c>
      <c r="I12" s="82">
        <v>0</v>
      </c>
      <c r="J12" s="82">
        <v>0</v>
      </c>
      <c r="K12" s="82">
        <v>0</v>
      </c>
      <c r="L12" s="81">
        <v>0</v>
      </c>
      <c r="M12" s="78" t="s">
        <v>298</v>
      </c>
      <c r="N12" s="83">
        <v>64</v>
      </c>
      <c r="O12" s="78" t="s">
        <v>299</v>
      </c>
    </row>
    <row r="13" spans="1:15" x14ac:dyDescent="0.25">
      <c r="A13" s="78" t="s">
        <v>310</v>
      </c>
      <c r="B13" s="78" t="s">
        <v>311</v>
      </c>
      <c r="C13" s="79">
        <v>2.6110000000000002</v>
      </c>
      <c r="D13" s="80">
        <v>43494</v>
      </c>
      <c r="E13" s="78" t="s">
        <v>83</v>
      </c>
      <c r="F13" s="78" t="s">
        <v>297</v>
      </c>
      <c r="G13" s="81">
        <v>11258</v>
      </c>
      <c r="H13" s="82">
        <v>29394.639999999999</v>
      </c>
      <c r="I13" s="82">
        <v>0</v>
      </c>
      <c r="J13" s="82">
        <v>29394.639999999999</v>
      </c>
      <c r="K13" s="82">
        <v>0</v>
      </c>
      <c r="L13" s="81">
        <v>0</v>
      </c>
      <c r="M13" s="78" t="s">
        <v>298</v>
      </c>
      <c r="N13" s="83">
        <v>31</v>
      </c>
      <c r="O13" s="78" t="s">
        <v>299</v>
      </c>
    </row>
    <row r="14" spans="1:15" x14ac:dyDescent="0.25">
      <c r="A14" s="78" t="s">
        <v>305</v>
      </c>
      <c r="B14" s="78" t="s">
        <v>227</v>
      </c>
      <c r="C14" s="79">
        <v>0.88</v>
      </c>
      <c r="D14" s="80">
        <v>43242</v>
      </c>
      <c r="E14" s="78" t="s">
        <v>83</v>
      </c>
      <c r="F14" s="78" t="s">
        <v>297</v>
      </c>
      <c r="G14" s="81">
        <v>0</v>
      </c>
      <c r="H14" s="82">
        <v>0</v>
      </c>
      <c r="I14" s="82">
        <v>0</v>
      </c>
      <c r="J14" s="82">
        <v>0</v>
      </c>
      <c r="K14" s="82">
        <v>0</v>
      </c>
      <c r="L14" s="81">
        <v>0</v>
      </c>
      <c r="M14" s="78" t="s">
        <v>278</v>
      </c>
      <c r="N14" s="83">
        <v>283</v>
      </c>
      <c r="O14" s="78" t="s">
        <v>299</v>
      </c>
    </row>
    <row r="15" spans="1:15" x14ac:dyDescent="0.25">
      <c r="A15" s="78" t="s">
        <v>177</v>
      </c>
      <c r="B15" s="78" t="s">
        <v>178</v>
      </c>
      <c r="C15" s="79">
        <v>2.1263000000000001</v>
      </c>
      <c r="D15" s="80">
        <v>43525</v>
      </c>
      <c r="E15" s="78" t="s">
        <v>83</v>
      </c>
      <c r="F15" s="78" t="s">
        <v>312</v>
      </c>
      <c r="G15" s="81">
        <v>325975.62</v>
      </c>
      <c r="H15" s="82">
        <v>179.9</v>
      </c>
      <c r="I15" s="82">
        <v>0</v>
      </c>
      <c r="J15" s="82">
        <v>179.9</v>
      </c>
      <c r="K15" s="82">
        <v>0</v>
      </c>
      <c r="L15" s="81">
        <v>0</v>
      </c>
      <c r="M15" s="78" t="s">
        <v>298</v>
      </c>
      <c r="N15" s="83">
        <v>0</v>
      </c>
      <c r="O15" s="78" t="s">
        <v>299</v>
      </c>
    </row>
    <row r="16" spans="1:15" x14ac:dyDescent="0.25">
      <c r="A16" s="78" t="s">
        <v>313</v>
      </c>
      <c r="B16" s="78" t="s">
        <v>314</v>
      </c>
      <c r="C16" s="79">
        <v>0.21340000000000001</v>
      </c>
      <c r="D16" s="80">
        <v>42878</v>
      </c>
      <c r="E16" s="78" t="s">
        <v>83</v>
      </c>
      <c r="F16" s="78" t="s">
        <v>297</v>
      </c>
      <c r="G16" s="81">
        <v>0</v>
      </c>
      <c r="H16" s="82">
        <v>0</v>
      </c>
      <c r="I16" s="82">
        <v>0</v>
      </c>
      <c r="J16" s="82">
        <v>0</v>
      </c>
      <c r="K16" s="82">
        <v>0</v>
      </c>
      <c r="L16" s="81">
        <v>0</v>
      </c>
      <c r="M16" s="78" t="s">
        <v>298</v>
      </c>
      <c r="N16" s="83">
        <v>647</v>
      </c>
      <c r="O16" s="78" t="s">
        <v>299</v>
      </c>
    </row>
    <row r="17" spans="1:15" x14ac:dyDescent="0.25">
      <c r="A17" s="78" t="s">
        <v>315</v>
      </c>
      <c r="B17" s="78" t="s">
        <v>84</v>
      </c>
      <c r="C17" s="79">
        <v>0.28934500000000002</v>
      </c>
      <c r="D17" s="80">
        <v>43221</v>
      </c>
      <c r="E17" s="78" t="s">
        <v>83</v>
      </c>
      <c r="F17" s="78" t="s">
        <v>297</v>
      </c>
      <c r="G17" s="81">
        <v>0</v>
      </c>
      <c r="H17" s="82">
        <v>0</v>
      </c>
      <c r="I17" s="82">
        <v>0</v>
      </c>
      <c r="J17" s="82">
        <v>0</v>
      </c>
      <c r="K17" s="82">
        <v>0</v>
      </c>
      <c r="L17" s="81">
        <v>0</v>
      </c>
      <c r="M17" s="78" t="s">
        <v>298</v>
      </c>
      <c r="N17" s="83">
        <v>304</v>
      </c>
      <c r="O17" s="78" t="s">
        <v>299</v>
      </c>
    </row>
    <row r="18" spans="1:15" x14ac:dyDescent="0.25">
      <c r="A18" s="78" t="s">
        <v>296</v>
      </c>
      <c r="B18" s="78" t="s">
        <v>79</v>
      </c>
      <c r="C18" s="79">
        <v>0.63414599999999999</v>
      </c>
      <c r="D18" s="80">
        <v>43005</v>
      </c>
      <c r="E18" s="78" t="s">
        <v>83</v>
      </c>
      <c r="F18" s="78" t="s">
        <v>297</v>
      </c>
      <c r="G18" s="81">
        <v>0</v>
      </c>
      <c r="H18" s="82">
        <v>0</v>
      </c>
      <c r="I18" s="82">
        <v>0</v>
      </c>
      <c r="J18" s="82">
        <v>0</v>
      </c>
      <c r="K18" s="82">
        <v>0</v>
      </c>
      <c r="L18" s="81">
        <v>0</v>
      </c>
      <c r="M18" s="78" t="s">
        <v>298</v>
      </c>
      <c r="N18" s="83">
        <v>520</v>
      </c>
      <c r="O18" s="78" t="s">
        <v>299</v>
      </c>
    </row>
    <row r="19" spans="1:15" x14ac:dyDescent="0.25">
      <c r="A19" s="78" t="s">
        <v>316</v>
      </c>
      <c r="B19" s="78" t="s">
        <v>180</v>
      </c>
      <c r="C19" s="79">
        <v>10</v>
      </c>
      <c r="D19" s="80">
        <v>43549</v>
      </c>
      <c r="E19" s="78" t="s">
        <v>83</v>
      </c>
      <c r="F19" s="78" t="s">
        <v>297</v>
      </c>
      <c r="G19" s="81">
        <v>7000</v>
      </c>
      <c r="H19" s="82">
        <v>634.49</v>
      </c>
      <c r="I19" s="82">
        <v>0</v>
      </c>
      <c r="J19" s="82">
        <v>634.49</v>
      </c>
      <c r="K19" s="82">
        <v>0</v>
      </c>
      <c r="L19" s="81">
        <v>0</v>
      </c>
      <c r="M19" s="78" t="s">
        <v>267</v>
      </c>
      <c r="N19" s="83">
        <v>0</v>
      </c>
      <c r="O19" s="78" t="s">
        <v>299</v>
      </c>
    </row>
    <row r="20" spans="1:15" x14ac:dyDescent="0.25">
      <c r="A20" s="78" t="s">
        <v>317</v>
      </c>
      <c r="B20" s="78" t="s">
        <v>318</v>
      </c>
      <c r="C20" s="79">
        <v>0.55000000000000004</v>
      </c>
      <c r="D20" s="80">
        <v>42696</v>
      </c>
      <c r="E20" s="78" t="s">
        <v>83</v>
      </c>
      <c r="F20" s="78" t="s">
        <v>297</v>
      </c>
      <c r="G20" s="81">
        <v>0</v>
      </c>
      <c r="H20" s="82">
        <v>0</v>
      </c>
      <c r="I20" s="82">
        <v>0</v>
      </c>
      <c r="J20" s="82">
        <v>0</v>
      </c>
      <c r="K20" s="82">
        <v>0</v>
      </c>
      <c r="L20" s="81">
        <v>0</v>
      </c>
      <c r="M20" s="78" t="s">
        <v>298</v>
      </c>
      <c r="N20" s="83">
        <v>829</v>
      </c>
      <c r="O20" s="78" t="s">
        <v>299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"/>
  <sheetViews>
    <sheetView workbookViewId="0">
      <selection activeCell="C13" sqref="C13"/>
    </sheetView>
  </sheetViews>
  <sheetFormatPr defaultRowHeight="13.2" x14ac:dyDescent="0.25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L105"/>
  <sheetViews>
    <sheetView workbookViewId="0">
      <selection activeCell="B7" sqref="B7"/>
    </sheetView>
  </sheetViews>
  <sheetFormatPr defaultRowHeight="13.2" x14ac:dyDescent="0.25"/>
  <cols>
    <col min="1" max="1" width="32.44140625" customWidth="1"/>
    <col min="2" max="2" width="48.33203125" customWidth="1"/>
    <col min="3" max="3" width="18" customWidth="1"/>
    <col min="4" max="5" width="16.109375" customWidth="1"/>
    <col min="6" max="6" width="14.77734375" customWidth="1"/>
    <col min="7" max="7" width="17" customWidth="1"/>
    <col min="12" max="12" width="32.44140625" bestFit="1" customWidth="1"/>
  </cols>
  <sheetData>
    <row r="1" spans="1:12" x14ac:dyDescent="0.25">
      <c r="A1" s="43" t="s">
        <v>53</v>
      </c>
      <c r="B1" s="84" t="s">
        <v>319</v>
      </c>
      <c r="C1" s="85" t="s">
        <v>320</v>
      </c>
      <c r="D1" s="85" t="s">
        <v>321</v>
      </c>
      <c r="E1" s="85" t="s">
        <v>322</v>
      </c>
      <c r="F1" s="85" t="s">
        <v>323</v>
      </c>
      <c r="G1" s="85" t="s">
        <v>324</v>
      </c>
    </row>
    <row r="2" spans="1:12" ht="14.4" x14ac:dyDescent="0.3">
      <c r="A2" s="42"/>
      <c r="B2" s="86" t="s">
        <v>325</v>
      </c>
      <c r="C2" s="87"/>
      <c r="D2" s="87"/>
      <c r="E2" s="87"/>
      <c r="F2" s="87"/>
      <c r="G2" s="87"/>
    </row>
    <row r="3" spans="1:12" x14ac:dyDescent="0.25">
      <c r="A3" s="31" t="s">
        <v>22</v>
      </c>
      <c r="B3" s="88" t="s">
        <v>326</v>
      </c>
      <c r="C3" s="87">
        <v>51399938.670000002</v>
      </c>
      <c r="D3" s="87">
        <v>336783.6</v>
      </c>
      <c r="E3" s="87">
        <v>91060.22</v>
      </c>
      <c r="F3" s="87">
        <v>245723.38</v>
      </c>
      <c r="G3" s="87">
        <v>51645662.049999997</v>
      </c>
      <c r="H3" s="31"/>
    </row>
    <row r="4" spans="1:12" x14ac:dyDescent="0.25">
      <c r="A4" s="31" t="s">
        <v>22</v>
      </c>
      <c r="B4" s="88" t="s">
        <v>327</v>
      </c>
      <c r="C4" s="87">
        <v>0</v>
      </c>
      <c r="D4" s="87">
        <v>0</v>
      </c>
      <c r="E4" s="87">
        <v>0</v>
      </c>
      <c r="F4" s="87">
        <v>0</v>
      </c>
      <c r="G4" s="87">
        <v>0</v>
      </c>
      <c r="H4" s="31"/>
    </row>
    <row r="5" spans="1:12" x14ac:dyDescent="0.25">
      <c r="A5" s="31" t="s">
        <v>22</v>
      </c>
      <c r="B5" s="88" t="s">
        <v>328</v>
      </c>
      <c r="C5" s="87">
        <v>112602.04</v>
      </c>
      <c r="D5" s="87">
        <v>323343.39</v>
      </c>
      <c r="E5" s="87">
        <v>109969.81</v>
      </c>
      <c r="F5" s="87">
        <v>213373.58</v>
      </c>
      <c r="G5" s="87">
        <v>325975.62</v>
      </c>
      <c r="H5" s="31"/>
    </row>
    <row r="6" spans="1:12" x14ac:dyDescent="0.25">
      <c r="A6" s="31" t="s">
        <v>22</v>
      </c>
      <c r="B6" s="88" t="s">
        <v>329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31"/>
    </row>
    <row r="7" spans="1:12" x14ac:dyDescent="0.25">
      <c r="A7" s="31" t="s">
        <v>22</v>
      </c>
      <c r="B7" s="88" t="s">
        <v>330</v>
      </c>
      <c r="C7" s="87">
        <v>724739.5</v>
      </c>
      <c r="D7" s="87">
        <v>766490.44</v>
      </c>
      <c r="E7" s="87">
        <v>746326.5</v>
      </c>
      <c r="F7" s="87">
        <v>20163.939999999999</v>
      </c>
      <c r="G7" s="87">
        <v>744903.44</v>
      </c>
      <c r="H7" s="31"/>
    </row>
    <row r="8" spans="1:12" x14ac:dyDescent="0.25">
      <c r="A8" s="31" t="s">
        <v>35</v>
      </c>
      <c r="B8" s="88" t="s">
        <v>331</v>
      </c>
      <c r="C8" s="87">
        <v>1367701.97</v>
      </c>
      <c r="D8" s="87">
        <v>721798.65</v>
      </c>
      <c r="E8" s="87">
        <v>2089500.62</v>
      </c>
      <c r="F8" s="87">
        <v>-1367701.97</v>
      </c>
      <c r="G8" s="87">
        <v>0</v>
      </c>
      <c r="H8" s="12"/>
      <c r="L8" s="31"/>
    </row>
    <row r="9" spans="1:12" x14ac:dyDescent="0.25">
      <c r="A9" s="12" t="s">
        <v>55</v>
      </c>
      <c r="B9" s="88" t="s">
        <v>332</v>
      </c>
      <c r="C9" s="87">
        <v>496.3</v>
      </c>
      <c r="D9" s="87">
        <v>12244.67</v>
      </c>
      <c r="E9" s="87">
        <v>496.3</v>
      </c>
      <c r="F9" s="87">
        <v>11748.37</v>
      </c>
      <c r="G9" s="87">
        <v>12244.67</v>
      </c>
      <c r="H9" s="31"/>
      <c r="L9" s="12"/>
    </row>
    <row r="10" spans="1:12" x14ac:dyDescent="0.25">
      <c r="A10" s="45"/>
      <c r="B10" s="88" t="s">
        <v>333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L10" s="31"/>
    </row>
    <row r="11" spans="1:12" x14ac:dyDescent="0.25">
      <c r="A11" s="12" t="s">
        <v>24</v>
      </c>
      <c r="B11" s="88" t="s">
        <v>334</v>
      </c>
      <c r="C11" s="87">
        <v>55051.81</v>
      </c>
      <c r="D11" s="87">
        <v>25867.39</v>
      </c>
      <c r="E11" s="87">
        <v>34971.910000000003</v>
      </c>
      <c r="F11" s="87">
        <v>-9104.52</v>
      </c>
      <c r="G11" s="87">
        <v>45947.29</v>
      </c>
      <c r="H11" s="12"/>
      <c r="L11" s="12"/>
    </row>
    <row r="12" spans="1:12" x14ac:dyDescent="0.25">
      <c r="A12" s="12" t="s">
        <v>24</v>
      </c>
      <c r="B12" s="88" t="s">
        <v>335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12"/>
      <c r="L12" s="12"/>
    </row>
    <row r="13" spans="1:12" x14ac:dyDescent="0.25">
      <c r="A13" s="12" t="s">
        <v>24</v>
      </c>
      <c r="B13" s="88" t="s">
        <v>336</v>
      </c>
      <c r="C13" s="87">
        <v>227.47</v>
      </c>
      <c r="D13" s="87">
        <v>179.9</v>
      </c>
      <c r="E13" s="87">
        <v>227.47</v>
      </c>
      <c r="F13" s="87">
        <v>-47.57</v>
      </c>
      <c r="G13" s="87">
        <v>179.9</v>
      </c>
      <c r="H13" s="12"/>
      <c r="L13" s="12"/>
    </row>
    <row r="14" spans="1:12" x14ac:dyDescent="0.25">
      <c r="A14" s="31" t="s">
        <v>35</v>
      </c>
      <c r="B14" s="88" t="s">
        <v>337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31"/>
      <c r="L14" s="12"/>
    </row>
    <row r="15" spans="1:12" x14ac:dyDescent="0.25">
      <c r="A15" s="12" t="s">
        <v>24</v>
      </c>
      <c r="B15" s="88" t="s">
        <v>338</v>
      </c>
      <c r="C15" s="87">
        <v>29172.32</v>
      </c>
      <c r="D15" s="87">
        <v>6549.22</v>
      </c>
      <c r="E15" s="87">
        <v>9474.39</v>
      </c>
      <c r="F15" s="87">
        <v>-2925.17</v>
      </c>
      <c r="G15" s="87">
        <v>26247.15</v>
      </c>
      <c r="H15" s="12"/>
    </row>
    <row r="16" spans="1:12" x14ac:dyDescent="0.25">
      <c r="A16" s="31" t="s">
        <v>22</v>
      </c>
      <c r="B16" s="88" t="s">
        <v>339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31"/>
    </row>
    <row r="17" spans="1:8" x14ac:dyDescent="0.25">
      <c r="A17" s="12" t="s">
        <v>33</v>
      </c>
      <c r="B17" s="88" t="s">
        <v>340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12"/>
    </row>
    <row r="18" spans="1:8" x14ac:dyDescent="0.25">
      <c r="A18" s="45"/>
      <c r="B18" s="88" t="s">
        <v>341</v>
      </c>
      <c r="C18" s="87">
        <v>53689930.079999998</v>
      </c>
      <c r="D18" s="87">
        <v>2193257.2599999998</v>
      </c>
      <c r="E18" s="87">
        <v>3082027.22</v>
      </c>
      <c r="F18" s="87">
        <v>-888769.96</v>
      </c>
      <c r="G18" s="87">
        <v>52801160.119999997</v>
      </c>
    </row>
    <row r="19" spans="1:8" x14ac:dyDescent="0.25">
      <c r="A19" s="45"/>
      <c r="B19" s="86" t="s">
        <v>342</v>
      </c>
      <c r="C19" s="87"/>
      <c r="D19" s="87"/>
      <c r="E19" s="87"/>
      <c r="F19" s="87"/>
      <c r="G19" s="87"/>
    </row>
    <row r="20" spans="1:8" x14ac:dyDescent="0.25">
      <c r="A20" s="12" t="s">
        <v>28</v>
      </c>
      <c r="B20" s="88" t="s">
        <v>343</v>
      </c>
      <c r="C20" s="87">
        <v>1367701.97</v>
      </c>
      <c r="D20" s="87">
        <v>2027828.96</v>
      </c>
      <c r="E20" s="87">
        <v>660126.99</v>
      </c>
      <c r="F20" s="87">
        <v>-1367701.97</v>
      </c>
      <c r="G20" s="87">
        <v>0</v>
      </c>
      <c r="H20" s="12"/>
    </row>
    <row r="21" spans="1:8" x14ac:dyDescent="0.25">
      <c r="A21" s="12" t="s">
        <v>55</v>
      </c>
      <c r="B21" s="88" t="s">
        <v>344</v>
      </c>
      <c r="C21" s="87">
        <v>496.3</v>
      </c>
      <c r="D21" s="87">
        <v>496.3</v>
      </c>
      <c r="E21" s="87">
        <v>12244.67</v>
      </c>
      <c r="F21" s="87">
        <v>11748.37</v>
      </c>
      <c r="G21" s="87">
        <v>12244.67</v>
      </c>
      <c r="H21" s="31"/>
    </row>
    <row r="22" spans="1:8" x14ac:dyDescent="0.25">
      <c r="A22" s="45"/>
      <c r="B22" s="88" t="s">
        <v>345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</row>
    <row r="23" spans="1:8" x14ac:dyDescent="0.25">
      <c r="A23" s="12" t="s">
        <v>24</v>
      </c>
      <c r="B23" s="88" t="s">
        <v>346</v>
      </c>
      <c r="C23" s="87">
        <v>0</v>
      </c>
      <c r="D23" s="87">
        <v>422.2</v>
      </c>
      <c r="E23" s="87">
        <v>422.2</v>
      </c>
      <c r="F23" s="87">
        <v>0</v>
      </c>
      <c r="G23" s="87">
        <v>0</v>
      </c>
      <c r="H23" s="12"/>
    </row>
    <row r="24" spans="1:8" x14ac:dyDescent="0.25">
      <c r="A24" s="31" t="s">
        <v>22</v>
      </c>
      <c r="B24" s="88" t="s">
        <v>347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31"/>
    </row>
    <row r="25" spans="1:8" x14ac:dyDescent="0.25">
      <c r="A25" s="31" t="s">
        <v>22</v>
      </c>
      <c r="B25" s="88" t="s">
        <v>348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31"/>
    </row>
    <row r="26" spans="1:8" x14ac:dyDescent="0.25">
      <c r="A26" s="12" t="s">
        <v>27</v>
      </c>
      <c r="B26" s="88" t="s">
        <v>349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12"/>
    </row>
    <row r="27" spans="1:8" x14ac:dyDescent="0.25">
      <c r="A27" s="12" t="s">
        <v>24</v>
      </c>
      <c r="B27" s="88" t="s">
        <v>350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12"/>
    </row>
    <row r="28" spans="1:8" x14ac:dyDescent="0.25">
      <c r="A28" s="12" t="s">
        <v>33</v>
      </c>
      <c r="B28" s="88" t="s">
        <v>351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12"/>
    </row>
    <row r="29" spans="1:8" x14ac:dyDescent="0.25">
      <c r="A29" s="45"/>
      <c r="B29" s="88" t="s">
        <v>352</v>
      </c>
      <c r="C29" s="87">
        <v>1368198.27</v>
      </c>
      <c r="D29" s="87">
        <v>2028747.46</v>
      </c>
      <c r="E29" s="87">
        <v>672793.86</v>
      </c>
      <c r="F29" s="87">
        <v>-1355953.6</v>
      </c>
      <c r="G29" s="87">
        <v>12244.67</v>
      </c>
    </row>
    <row r="30" spans="1:8" x14ac:dyDescent="0.25">
      <c r="A30" s="45"/>
      <c r="B30" s="88" t="s">
        <v>353</v>
      </c>
      <c r="C30" s="87">
        <v>52321731.810000002</v>
      </c>
      <c r="D30" s="87">
        <v>4222004.72</v>
      </c>
      <c r="E30" s="87">
        <v>3754821.08</v>
      </c>
      <c r="F30" s="87">
        <v>467183.64</v>
      </c>
      <c r="G30" s="87">
        <v>52788915.450000003</v>
      </c>
    </row>
    <row r="31" spans="1:8" x14ac:dyDescent="0.25">
      <c r="A31" s="45"/>
      <c r="B31" s="86" t="s">
        <v>354</v>
      </c>
      <c r="C31" s="87"/>
      <c r="D31" s="87"/>
      <c r="E31" s="87"/>
      <c r="F31" s="87"/>
      <c r="G31" s="87"/>
    </row>
    <row r="32" spans="1:8" x14ac:dyDescent="0.25">
      <c r="A32" s="31" t="s">
        <v>22</v>
      </c>
      <c r="B32" s="88" t="s">
        <v>355</v>
      </c>
      <c r="C32" s="87">
        <v>9253981.5600000005</v>
      </c>
      <c r="D32" s="87">
        <v>1990039.65</v>
      </c>
      <c r="E32" s="87">
        <v>80605.91</v>
      </c>
      <c r="F32" s="87">
        <v>1909433.74</v>
      </c>
      <c r="G32" s="87">
        <v>11163415.300000001</v>
      </c>
      <c r="H32" s="31"/>
    </row>
    <row r="33" spans="1:8" x14ac:dyDescent="0.25">
      <c r="A33" s="31" t="s">
        <v>22</v>
      </c>
      <c r="B33" s="88" t="s">
        <v>356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31"/>
    </row>
    <row r="34" spans="1:8" x14ac:dyDescent="0.25">
      <c r="A34" s="31" t="s">
        <v>22</v>
      </c>
      <c r="B34" s="88" t="s">
        <v>357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31"/>
    </row>
    <row r="35" spans="1:8" x14ac:dyDescent="0.25">
      <c r="A35" s="31" t="s">
        <v>22</v>
      </c>
      <c r="B35" s="88" t="s">
        <v>358</v>
      </c>
      <c r="C35" s="87">
        <v>6121.84</v>
      </c>
      <c r="D35" s="87">
        <v>-7337.4</v>
      </c>
      <c r="E35" s="87">
        <v>3395.42</v>
      </c>
      <c r="F35" s="87">
        <v>-10732.82</v>
      </c>
      <c r="G35" s="87">
        <v>-4610.9799999999996</v>
      </c>
      <c r="H35" s="31"/>
    </row>
    <row r="36" spans="1:8" x14ac:dyDescent="0.25">
      <c r="A36" s="12" t="s">
        <v>24</v>
      </c>
      <c r="B36" s="88" t="s">
        <v>359</v>
      </c>
      <c r="C36" s="87">
        <v>-0.24</v>
      </c>
      <c r="D36" s="87">
        <v>-36.86</v>
      </c>
      <c r="E36" s="87">
        <v>106.47</v>
      </c>
      <c r="F36" s="87">
        <v>-143.33000000000001</v>
      </c>
      <c r="G36" s="87">
        <v>-143.57</v>
      </c>
      <c r="H36" s="12"/>
    </row>
    <row r="37" spans="1:8" x14ac:dyDescent="0.25">
      <c r="A37" s="31" t="s">
        <v>35</v>
      </c>
      <c r="B37" s="88" t="s">
        <v>360</v>
      </c>
      <c r="C37" s="87">
        <v>0</v>
      </c>
      <c r="D37" s="87">
        <v>0</v>
      </c>
      <c r="E37" s="87">
        <v>0</v>
      </c>
      <c r="F37" s="87">
        <v>0</v>
      </c>
      <c r="G37" s="87">
        <v>0</v>
      </c>
      <c r="H37" s="31"/>
    </row>
    <row r="38" spans="1:8" x14ac:dyDescent="0.25">
      <c r="A38" s="12" t="s">
        <v>28</v>
      </c>
      <c r="B38" s="88" t="s">
        <v>361</v>
      </c>
      <c r="C38" s="87">
        <v>0</v>
      </c>
      <c r="D38" s="87">
        <v>0</v>
      </c>
      <c r="E38" s="87">
        <v>0</v>
      </c>
      <c r="F38" s="87">
        <v>0</v>
      </c>
      <c r="G38" s="87">
        <v>0</v>
      </c>
      <c r="H38" s="12"/>
    </row>
    <row r="39" spans="1:8" x14ac:dyDescent="0.25">
      <c r="A39" s="12" t="s">
        <v>55</v>
      </c>
      <c r="B39" s="88" t="s">
        <v>362</v>
      </c>
      <c r="C39" s="87">
        <v>-1.55</v>
      </c>
      <c r="D39" s="87">
        <v>0.25</v>
      </c>
      <c r="E39" s="87">
        <v>45.45</v>
      </c>
      <c r="F39" s="87">
        <v>-45.2</v>
      </c>
      <c r="G39" s="87">
        <v>-46.75</v>
      </c>
      <c r="H39" s="12"/>
    </row>
    <row r="40" spans="1:8" x14ac:dyDescent="0.25">
      <c r="A40" s="12" t="s">
        <v>55</v>
      </c>
      <c r="B40" s="88" t="s">
        <v>363</v>
      </c>
      <c r="C40" s="87">
        <v>0</v>
      </c>
      <c r="D40" s="87">
        <v>0</v>
      </c>
      <c r="E40" s="87">
        <v>0</v>
      </c>
      <c r="F40" s="87">
        <v>0</v>
      </c>
      <c r="G40" s="87">
        <v>0</v>
      </c>
      <c r="H40" s="12"/>
    </row>
    <row r="41" spans="1:8" x14ac:dyDescent="0.25">
      <c r="A41" s="47" t="s">
        <v>54</v>
      </c>
      <c r="B41" s="88" t="s">
        <v>364</v>
      </c>
      <c r="C41" s="87">
        <v>9260101.6099999994</v>
      </c>
      <c r="D41" s="87">
        <v>1982665.64</v>
      </c>
      <c r="E41" s="87">
        <v>84153.25</v>
      </c>
      <c r="F41" s="87">
        <v>1898512.39</v>
      </c>
      <c r="G41" s="87">
        <v>11158614</v>
      </c>
    </row>
    <row r="42" spans="1:8" x14ac:dyDescent="0.25">
      <c r="A42" s="47" t="s">
        <v>54</v>
      </c>
      <c r="B42" s="88" t="s">
        <v>365</v>
      </c>
      <c r="C42" s="87">
        <v>60653920.229999997</v>
      </c>
      <c r="D42" s="87">
        <v>2326823.25</v>
      </c>
      <c r="E42" s="87">
        <v>171666.13</v>
      </c>
      <c r="F42" s="87">
        <v>2155157.12</v>
      </c>
      <c r="G42" s="87">
        <v>62809077.350000001</v>
      </c>
    </row>
    <row r="43" spans="1:8" x14ac:dyDescent="0.25">
      <c r="A43" s="47" t="s">
        <v>54</v>
      </c>
      <c r="B43" s="88" t="s">
        <v>366</v>
      </c>
      <c r="C43" s="87">
        <v>61581833.420000002</v>
      </c>
      <c r="D43" s="87">
        <v>6204670.3600000003</v>
      </c>
      <c r="E43" s="87">
        <v>3838974.33</v>
      </c>
      <c r="F43" s="87">
        <v>2365696.0299999998</v>
      </c>
      <c r="G43" s="87">
        <v>63947529.450000003</v>
      </c>
    </row>
    <row r="44" spans="1:8" ht="14.4" x14ac:dyDescent="0.3">
      <c r="A44" s="42"/>
      <c r="B44" s="86" t="s">
        <v>367</v>
      </c>
      <c r="C44" s="87"/>
      <c r="D44" s="87"/>
      <c r="E44" s="87"/>
      <c r="F44" s="87"/>
      <c r="G44" s="87"/>
    </row>
    <row r="45" spans="1:8" x14ac:dyDescent="0.25">
      <c r="A45" s="44" t="s">
        <v>54</v>
      </c>
      <c r="B45" s="88" t="s">
        <v>368</v>
      </c>
      <c r="C45" s="87">
        <v>387951.16</v>
      </c>
      <c r="D45" s="87">
        <v>0</v>
      </c>
      <c r="E45" s="87">
        <v>31976.7</v>
      </c>
      <c r="F45" s="87">
        <v>31976.7</v>
      </c>
      <c r="G45" s="87">
        <v>419927.86</v>
      </c>
    </row>
    <row r="46" spans="1:8" x14ac:dyDescent="0.25">
      <c r="A46" s="44" t="s">
        <v>54</v>
      </c>
      <c r="B46" s="88" t="s">
        <v>369</v>
      </c>
      <c r="C46" s="87">
        <v>0</v>
      </c>
      <c r="D46" s="87">
        <v>0</v>
      </c>
      <c r="E46" s="87">
        <v>0</v>
      </c>
      <c r="F46" s="87">
        <v>0</v>
      </c>
      <c r="G46" s="87">
        <v>0</v>
      </c>
    </row>
    <row r="47" spans="1:8" x14ac:dyDescent="0.25">
      <c r="A47" s="44" t="s">
        <v>54</v>
      </c>
      <c r="B47" s="88" t="s">
        <v>370</v>
      </c>
      <c r="C47" s="87">
        <v>3990.56</v>
      </c>
      <c r="D47" s="87">
        <v>422.2</v>
      </c>
      <c r="E47" s="87">
        <v>179.9</v>
      </c>
      <c r="F47" s="87">
        <v>-242.3</v>
      </c>
      <c r="G47" s="87">
        <v>3748.26</v>
      </c>
    </row>
    <row r="48" spans="1:8" x14ac:dyDescent="0.25">
      <c r="A48" s="44" t="s">
        <v>54</v>
      </c>
      <c r="B48" s="88" t="s">
        <v>371</v>
      </c>
      <c r="C48" s="87">
        <v>0</v>
      </c>
      <c r="D48" s="87">
        <v>0</v>
      </c>
      <c r="E48" s="87">
        <v>0</v>
      </c>
      <c r="F48" s="87">
        <v>0</v>
      </c>
      <c r="G48" s="87">
        <v>0</v>
      </c>
    </row>
    <row r="49" spans="1:7" x14ac:dyDescent="0.25">
      <c r="A49" s="44" t="s">
        <v>54</v>
      </c>
      <c r="B49" s="88" t="s">
        <v>372</v>
      </c>
      <c r="C49" s="87">
        <v>0</v>
      </c>
      <c r="D49" s="87">
        <v>0</v>
      </c>
      <c r="E49" s="87">
        <v>0</v>
      </c>
      <c r="F49" s="87">
        <v>0</v>
      </c>
      <c r="G49" s="87">
        <v>0</v>
      </c>
    </row>
    <row r="50" spans="1:7" x14ac:dyDescent="0.25">
      <c r="A50" s="44" t="s">
        <v>54</v>
      </c>
      <c r="B50" s="88" t="s">
        <v>373</v>
      </c>
      <c r="C50" s="87">
        <v>-711.6</v>
      </c>
      <c r="D50" s="87">
        <v>0</v>
      </c>
      <c r="E50" s="87">
        <v>8.4600000000000009</v>
      </c>
      <c r="F50" s="87">
        <v>8.4600000000000009</v>
      </c>
      <c r="G50" s="87">
        <v>-703.14</v>
      </c>
    </row>
    <row r="51" spans="1:7" x14ac:dyDescent="0.25">
      <c r="A51" s="44" t="s">
        <v>54</v>
      </c>
      <c r="B51" s="88" t="s">
        <v>374</v>
      </c>
      <c r="C51" s="87">
        <v>20831.060000000001</v>
      </c>
      <c r="D51" s="87">
        <v>2.58</v>
      </c>
      <c r="E51" s="87">
        <v>0</v>
      </c>
      <c r="F51" s="87">
        <v>-2.58</v>
      </c>
      <c r="G51" s="87">
        <v>20828.48</v>
      </c>
    </row>
    <row r="52" spans="1:7" x14ac:dyDescent="0.25">
      <c r="A52" s="44" t="s">
        <v>54</v>
      </c>
      <c r="B52" s="88" t="s">
        <v>375</v>
      </c>
      <c r="C52" s="87">
        <v>-22901.93</v>
      </c>
      <c r="D52" s="87">
        <v>6.36</v>
      </c>
      <c r="E52" s="87">
        <v>3.05</v>
      </c>
      <c r="F52" s="87">
        <v>-3.31</v>
      </c>
      <c r="G52" s="87">
        <v>-22905.24</v>
      </c>
    </row>
    <row r="53" spans="1:7" x14ac:dyDescent="0.25">
      <c r="A53" s="44" t="s">
        <v>54</v>
      </c>
      <c r="B53" s="88" t="s">
        <v>376</v>
      </c>
      <c r="C53" s="87">
        <v>0</v>
      </c>
      <c r="D53" s="87">
        <v>0</v>
      </c>
      <c r="E53" s="87">
        <v>0</v>
      </c>
      <c r="F53" s="87">
        <v>0</v>
      </c>
      <c r="G53" s="87">
        <v>0</v>
      </c>
    </row>
    <row r="54" spans="1:7" x14ac:dyDescent="0.25">
      <c r="A54" s="44" t="s">
        <v>54</v>
      </c>
      <c r="B54" s="88" t="s">
        <v>377</v>
      </c>
      <c r="C54" s="87">
        <v>23.06</v>
      </c>
      <c r="D54" s="87">
        <v>0</v>
      </c>
      <c r="E54" s="87">
        <v>28.99</v>
      </c>
      <c r="F54" s="87">
        <v>28.99</v>
      </c>
      <c r="G54" s="87">
        <v>52.05</v>
      </c>
    </row>
    <row r="55" spans="1:7" x14ac:dyDescent="0.25">
      <c r="A55" s="44" t="s">
        <v>54</v>
      </c>
      <c r="B55" s="88" t="s">
        <v>378</v>
      </c>
      <c r="C55" s="87">
        <v>0</v>
      </c>
      <c r="D55" s="87">
        <v>0</v>
      </c>
      <c r="E55" s="87">
        <v>0</v>
      </c>
      <c r="F55" s="87">
        <v>0</v>
      </c>
      <c r="G55" s="87">
        <v>0</v>
      </c>
    </row>
    <row r="56" spans="1:7" x14ac:dyDescent="0.25">
      <c r="A56" s="44" t="s">
        <v>54</v>
      </c>
      <c r="B56" s="88" t="s">
        <v>379</v>
      </c>
      <c r="C56" s="87">
        <v>0</v>
      </c>
      <c r="D56" s="87">
        <v>0</v>
      </c>
      <c r="E56" s="87">
        <v>0</v>
      </c>
      <c r="F56" s="87">
        <v>0</v>
      </c>
      <c r="G56" s="87">
        <v>0</v>
      </c>
    </row>
    <row r="57" spans="1:7" x14ac:dyDescent="0.25">
      <c r="A57" s="44" t="s">
        <v>54</v>
      </c>
      <c r="B57" s="88" t="s">
        <v>380</v>
      </c>
      <c r="C57" s="87">
        <v>389182.31</v>
      </c>
      <c r="D57" s="87">
        <v>431.14</v>
      </c>
      <c r="E57" s="87">
        <v>32197.1</v>
      </c>
      <c r="F57" s="87">
        <v>31765.96</v>
      </c>
      <c r="G57" s="87">
        <v>420948.27</v>
      </c>
    </row>
    <row r="58" spans="1:7" ht="14.4" x14ac:dyDescent="0.3">
      <c r="A58" s="42"/>
      <c r="B58" s="86" t="s">
        <v>381</v>
      </c>
      <c r="C58" s="87"/>
      <c r="D58" s="87"/>
      <c r="E58" s="87"/>
      <c r="F58" s="87"/>
      <c r="G58" s="87"/>
    </row>
    <row r="59" spans="1:7" x14ac:dyDescent="0.25">
      <c r="A59" s="44" t="s">
        <v>54</v>
      </c>
      <c r="B59" s="88" t="s">
        <v>381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</row>
    <row r="60" spans="1:7" x14ac:dyDescent="0.25">
      <c r="A60" s="44" t="s">
        <v>54</v>
      </c>
      <c r="B60" s="88" t="s">
        <v>382</v>
      </c>
      <c r="C60" s="87">
        <v>0</v>
      </c>
      <c r="D60" s="87">
        <v>0</v>
      </c>
      <c r="E60" s="87">
        <v>0</v>
      </c>
      <c r="F60" s="87">
        <v>0</v>
      </c>
      <c r="G60" s="87">
        <v>0</v>
      </c>
    </row>
    <row r="61" spans="1:7" x14ac:dyDescent="0.25">
      <c r="A61" s="44" t="s">
        <v>54</v>
      </c>
      <c r="B61" s="88" t="s">
        <v>383</v>
      </c>
      <c r="C61" s="87">
        <v>19065.21</v>
      </c>
      <c r="D61" s="87">
        <v>513.15</v>
      </c>
      <c r="E61" s="87">
        <v>439.91</v>
      </c>
      <c r="F61" s="87">
        <v>73.239999999999995</v>
      </c>
      <c r="G61" s="87">
        <v>19138.45</v>
      </c>
    </row>
    <row r="62" spans="1:7" x14ac:dyDescent="0.25">
      <c r="A62" s="44" t="s">
        <v>54</v>
      </c>
      <c r="B62" s="88" t="s">
        <v>384</v>
      </c>
      <c r="C62" s="87">
        <v>0</v>
      </c>
      <c r="D62" s="87">
        <v>0</v>
      </c>
      <c r="E62" s="87">
        <v>0</v>
      </c>
      <c r="F62" s="87">
        <v>0</v>
      </c>
      <c r="G62" s="87">
        <v>0</v>
      </c>
    </row>
    <row r="63" spans="1:7" x14ac:dyDescent="0.25">
      <c r="A63" s="44" t="s">
        <v>54</v>
      </c>
      <c r="B63" s="88" t="s">
        <v>385</v>
      </c>
      <c r="C63" s="87">
        <v>0</v>
      </c>
      <c r="D63" s="87">
        <v>0</v>
      </c>
      <c r="E63" s="87">
        <v>0</v>
      </c>
      <c r="F63" s="87">
        <v>0</v>
      </c>
      <c r="G63" s="87">
        <v>0</v>
      </c>
    </row>
    <row r="64" spans="1:7" x14ac:dyDescent="0.25">
      <c r="A64" s="44" t="s">
        <v>54</v>
      </c>
      <c r="B64" s="88" t="s">
        <v>386</v>
      </c>
      <c r="C64" s="87">
        <v>19065.21</v>
      </c>
      <c r="D64" s="87">
        <v>513.15</v>
      </c>
      <c r="E64" s="87">
        <v>439.91</v>
      </c>
      <c r="F64" s="87">
        <v>73.239999999999995</v>
      </c>
      <c r="G64" s="87">
        <v>19138.45</v>
      </c>
    </row>
    <row r="65" spans="1:7" x14ac:dyDescent="0.25">
      <c r="A65" s="44" t="s">
        <v>54</v>
      </c>
      <c r="B65" s="88" t="s">
        <v>387</v>
      </c>
      <c r="C65" s="87">
        <v>370117.1</v>
      </c>
      <c r="D65" s="87">
        <v>944.29</v>
      </c>
      <c r="E65" s="87">
        <v>32637.01</v>
      </c>
      <c r="F65" s="87">
        <v>31692.720000000001</v>
      </c>
      <c r="G65" s="87">
        <v>401809.82</v>
      </c>
    </row>
    <row r="66" spans="1:7" x14ac:dyDescent="0.25">
      <c r="A66" s="44" t="s">
        <v>54</v>
      </c>
      <c r="B66" s="88" t="s">
        <v>388</v>
      </c>
      <c r="C66" s="87">
        <v>370117.1</v>
      </c>
      <c r="D66" s="87">
        <v>944.29</v>
      </c>
      <c r="E66" s="87">
        <v>32637.01</v>
      </c>
      <c r="F66" s="87">
        <v>31692.720000000001</v>
      </c>
      <c r="G66" s="87">
        <v>401809.82</v>
      </c>
    </row>
    <row r="67" spans="1:7" x14ac:dyDescent="0.25">
      <c r="A67" s="44" t="s">
        <v>54</v>
      </c>
      <c r="B67" s="88" t="s">
        <v>389</v>
      </c>
      <c r="C67" s="87">
        <v>-105102.27</v>
      </c>
      <c r="D67" s="87">
        <v>0</v>
      </c>
      <c r="E67" s="87">
        <v>520768.62</v>
      </c>
      <c r="F67" s="87">
        <v>520768.62</v>
      </c>
      <c r="G67" s="87">
        <v>415666.35</v>
      </c>
    </row>
    <row r="68" spans="1:7" x14ac:dyDescent="0.25">
      <c r="A68" s="44" t="s">
        <v>54</v>
      </c>
      <c r="B68" s="88" t="s">
        <v>390</v>
      </c>
      <c r="C68" s="87">
        <v>0</v>
      </c>
      <c r="D68" s="87">
        <v>0</v>
      </c>
      <c r="E68" s="87">
        <v>0</v>
      </c>
      <c r="F68" s="87">
        <v>0</v>
      </c>
      <c r="G68" s="87">
        <v>0</v>
      </c>
    </row>
    <row r="69" spans="1:7" x14ac:dyDescent="0.25">
      <c r="A69" s="44" t="s">
        <v>54</v>
      </c>
      <c r="B69" s="88" t="s">
        <v>391</v>
      </c>
      <c r="C69" s="87">
        <v>265014.83</v>
      </c>
      <c r="D69" s="87">
        <v>944.29</v>
      </c>
      <c r="E69" s="87">
        <v>553405.63</v>
      </c>
      <c r="F69" s="87">
        <v>552461.34</v>
      </c>
      <c r="G69" s="87">
        <v>817476.17</v>
      </c>
    </row>
    <row r="70" spans="1:7" ht="14.4" x14ac:dyDescent="0.3">
      <c r="A70" s="42"/>
      <c r="B70" s="86" t="s">
        <v>392</v>
      </c>
      <c r="C70" s="87"/>
      <c r="D70" s="87"/>
      <c r="E70" s="87"/>
      <c r="F70" s="87"/>
      <c r="G70" s="87"/>
    </row>
    <row r="71" spans="1:7" x14ac:dyDescent="0.25">
      <c r="A71" s="44" t="s">
        <v>54</v>
      </c>
      <c r="B71" s="88" t="s">
        <v>393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</row>
    <row r="72" spans="1:7" x14ac:dyDescent="0.25">
      <c r="A72" s="44" t="s">
        <v>54</v>
      </c>
      <c r="B72" s="88" t="s">
        <v>394</v>
      </c>
      <c r="C72" s="87">
        <v>0</v>
      </c>
      <c r="D72" s="87">
        <v>0</v>
      </c>
      <c r="E72" s="87">
        <v>0</v>
      </c>
      <c r="F72" s="87">
        <v>0</v>
      </c>
      <c r="G72" s="87">
        <v>0</v>
      </c>
    </row>
    <row r="73" spans="1:7" x14ac:dyDescent="0.25">
      <c r="A73" s="44" t="s">
        <v>54</v>
      </c>
      <c r="B73" s="88" t="s">
        <v>395</v>
      </c>
      <c r="C73" s="87">
        <v>0</v>
      </c>
      <c r="D73" s="87">
        <v>0</v>
      </c>
      <c r="E73" s="87">
        <v>0</v>
      </c>
      <c r="F73" s="87">
        <v>0</v>
      </c>
      <c r="G73" s="87">
        <v>0</v>
      </c>
    </row>
    <row r="74" spans="1:7" ht="14.4" x14ac:dyDescent="0.3">
      <c r="A74" s="42"/>
      <c r="B74" s="88" t="s">
        <v>396</v>
      </c>
      <c r="C74" s="87">
        <v>52247958.170000002</v>
      </c>
      <c r="D74" s="87">
        <v>0</v>
      </c>
      <c r="E74" s="87">
        <v>0</v>
      </c>
      <c r="F74" s="87">
        <v>0</v>
      </c>
      <c r="G74" s="87">
        <v>52247958.170000002</v>
      </c>
    </row>
    <row r="75" spans="1:7" x14ac:dyDescent="0.25">
      <c r="A75" s="44" t="s">
        <v>54</v>
      </c>
      <c r="B75" s="86" t="s">
        <v>397</v>
      </c>
      <c r="C75" s="87"/>
      <c r="D75" s="87"/>
      <c r="E75" s="87"/>
      <c r="F75" s="87"/>
      <c r="G75" s="87"/>
    </row>
    <row r="76" spans="1:7" x14ac:dyDescent="0.25">
      <c r="A76" s="44" t="s">
        <v>54</v>
      </c>
      <c r="B76" s="88" t="s">
        <v>398</v>
      </c>
      <c r="C76" s="87">
        <v>370117.1</v>
      </c>
      <c r="D76" s="87">
        <v>944.29</v>
      </c>
      <c r="E76" s="87">
        <v>32637.01</v>
      </c>
      <c r="F76" s="87">
        <v>31692.720000000001</v>
      </c>
      <c r="G76" s="87">
        <v>401809.82</v>
      </c>
    </row>
    <row r="77" spans="1:7" x14ac:dyDescent="0.25">
      <c r="A77" s="44" t="s">
        <v>54</v>
      </c>
      <c r="B77" s="88" t="s">
        <v>399</v>
      </c>
      <c r="C77" s="87">
        <v>0</v>
      </c>
      <c r="D77" s="87">
        <v>0</v>
      </c>
      <c r="E77" s="87">
        <v>0</v>
      </c>
      <c r="F77" s="87">
        <v>0</v>
      </c>
      <c r="G77" s="87">
        <v>0</v>
      </c>
    </row>
    <row r="78" spans="1:7" x14ac:dyDescent="0.25">
      <c r="A78" s="44" t="s">
        <v>54</v>
      </c>
      <c r="B78" s="88" t="s">
        <v>400</v>
      </c>
      <c r="C78" s="87">
        <v>0</v>
      </c>
      <c r="D78" s="87">
        <v>0</v>
      </c>
      <c r="E78" s="87">
        <v>0</v>
      </c>
      <c r="F78" s="87">
        <v>0</v>
      </c>
      <c r="G78" s="87">
        <v>0</v>
      </c>
    </row>
    <row r="79" spans="1:7" x14ac:dyDescent="0.25">
      <c r="A79" s="44" t="s">
        <v>54</v>
      </c>
      <c r="B79" s="88" t="s">
        <v>401</v>
      </c>
      <c r="C79" s="87">
        <v>0</v>
      </c>
      <c r="D79" s="87">
        <v>1367701.97</v>
      </c>
      <c r="E79" s="87">
        <v>1367701.97</v>
      </c>
      <c r="F79" s="87">
        <v>0</v>
      </c>
      <c r="G79" s="87">
        <v>0</v>
      </c>
    </row>
    <row r="80" spans="1:7" x14ac:dyDescent="0.25">
      <c r="A80" s="44" t="s">
        <v>54</v>
      </c>
      <c r="B80" s="88" t="s">
        <v>402</v>
      </c>
      <c r="C80" s="87">
        <v>225091.7</v>
      </c>
      <c r="D80" s="87">
        <v>0</v>
      </c>
      <c r="E80" s="87">
        <v>0</v>
      </c>
      <c r="F80" s="87">
        <v>0</v>
      </c>
      <c r="G80" s="87">
        <v>225091.7</v>
      </c>
    </row>
    <row r="81" spans="1:7" x14ac:dyDescent="0.25">
      <c r="A81" s="44" t="s">
        <v>54</v>
      </c>
      <c r="B81" s="88" t="s">
        <v>403</v>
      </c>
      <c r="C81" s="87">
        <v>-416332.89</v>
      </c>
      <c r="D81" s="87">
        <v>85277.7</v>
      </c>
      <c r="E81" s="87">
        <v>0</v>
      </c>
      <c r="F81" s="87">
        <v>-85277.7</v>
      </c>
      <c r="G81" s="87">
        <v>-501610.59</v>
      </c>
    </row>
    <row r="82" spans="1:7" x14ac:dyDescent="0.25">
      <c r="A82" s="44" t="s">
        <v>54</v>
      </c>
      <c r="B82" s="88" t="s">
        <v>404</v>
      </c>
      <c r="C82" s="87">
        <v>0</v>
      </c>
      <c r="D82" s="87">
        <v>12244.67</v>
      </c>
      <c r="E82" s="87">
        <v>12244.67</v>
      </c>
      <c r="F82" s="87">
        <v>0</v>
      </c>
      <c r="G82" s="87">
        <v>0</v>
      </c>
    </row>
    <row r="83" spans="1:7" x14ac:dyDescent="0.25">
      <c r="A83" s="44" t="s">
        <v>54</v>
      </c>
      <c r="B83" s="88" t="s">
        <v>405</v>
      </c>
      <c r="C83" s="87">
        <v>0</v>
      </c>
      <c r="D83" s="87">
        <v>0</v>
      </c>
      <c r="E83" s="87">
        <v>0</v>
      </c>
      <c r="F83" s="87">
        <v>0</v>
      </c>
      <c r="G83" s="87">
        <v>0</v>
      </c>
    </row>
    <row r="84" spans="1:7" x14ac:dyDescent="0.25">
      <c r="A84" s="44" t="s">
        <v>54</v>
      </c>
      <c r="B84" s="88" t="s">
        <v>406</v>
      </c>
      <c r="C84" s="87">
        <v>0</v>
      </c>
      <c r="D84" s="87">
        <v>0</v>
      </c>
      <c r="E84" s="87">
        <v>0</v>
      </c>
      <c r="F84" s="87">
        <v>0</v>
      </c>
      <c r="G84" s="87">
        <v>0</v>
      </c>
    </row>
    <row r="85" spans="1:7" x14ac:dyDescent="0.25">
      <c r="A85" s="44" t="s">
        <v>54</v>
      </c>
      <c r="B85" s="88" t="s">
        <v>407</v>
      </c>
      <c r="C85" s="87">
        <v>31039.85</v>
      </c>
      <c r="D85" s="87">
        <v>0</v>
      </c>
      <c r="E85" s="87">
        <v>520768.62</v>
      </c>
      <c r="F85" s="87">
        <v>520768.62</v>
      </c>
      <c r="G85" s="87">
        <v>551808.47</v>
      </c>
    </row>
    <row r="86" spans="1:7" x14ac:dyDescent="0.25">
      <c r="A86" s="44" t="s">
        <v>54</v>
      </c>
      <c r="B86" s="88" t="s">
        <v>408</v>
      </c>
      <c r="C86" s="87">
        <v>-136142.12</v>
      </c>
      <c r="D86" s="87">
        <v>0</v>
      </c>
      <c r="E86" s="87">
        <v>0</v>
      </c>
      <c r="F86" s="87">
        <v>0</v>
      </c>
      <c r="G86" s="87">
        <v>-136142.12</v>
      </c>
    </row>
    <row r="87" spans="1:7" x14ac:dyDescent="0.25">
      <c r="A87" s="44" t="s">
        <v>54</v>
      </c>
      <c r="B87" s="88" t="s">
        <v>409</v>
      </c>
      <c r="C87" s="87">
        <v>-105102.27</v>
      </c>
      <c r="D87" s="87">
        <v>0</v>
      </c>
      <c r="E87" s="87">
        <v>520768.62</v>
      </c>
      <c r="F87" s="87">
        <v>520768.62</v>
      </c>
      <c r="G87" s="87">
        <v>415666.35</v>
      </c>
    </row>
    <row r="88" spans="1:7" x14ac:dyDescent="0.25">
      <c r="A88" s="44" t="s">
        <v>54</v>
      </c>
      <c r="B88" s="88" t="s">
        <v>410</v>
      </c>
      <c r="C88" s="87">
        <v>0</v>
      </c>
      <c r="D88" s="87">
        <v>0</v>
      </c>
      <c r="E88" s="87">
        <v>0</v>
      </c>
      <c r="F88" s="87">
        <v>0</v>
      </c>
      <c r="G88" s="87">
        <v>0</v>
      </c>
    </row>
    <row r="89" spans="1:7" x14ac:dyDescent="0.25">
      <c r="A89" s="44" t="s">
        <v>54</v>
      </c>
      <c r="B89" s="88" t="s">
        <v>411</v>
      </c>
      <c r="C89" s="87">
        <v>0</v>
      </c>
      <c r="D89" s="87">
        <v>0</v>
      </c>
      <c r="E89" s="87">
        <v>0</v>
      </c>
      <c r="F89" s="87">
        <v>0</v>
      </c>
      <c r="G89" s="87">
        <v>0</v>
      </c>
    </row>
    <row r="90" spans="1:7" x14ac:dyDescent="0.25">
      <c r="A90" s="44" t="s">
        <v>54</v>
      </c>
      <c r="B90" s="88" t="s">
        <v>412</v>
      </c>
      <c r="C90" s="87">
        <v>0</v>
      </c>
      <c r="D90" s="87">
        <v>0</v>
      </c>
      <c r="E90" s="87">
        <v>0</v>
      </c>
      <c r="F90" s="87">
        <v>0</v>
      </c>
      <c r="G90" s="87">
        <v>0</v>
      </c>
    </row>
    <row r="91" spans="1:7" x14ac:dyDescent="0.25">
      <c r="A91" s="44" t="s">
        <v>54</v>
      </c>
      <c r="B91" s="88" t="s">
        <v>413</v>
      </c>
      <c r="C91" s="87">
        <v>52321731.810000002</v>
      </c>
      <c r="D91" s="87">
        <v>1466168.63</v>
      </c>
      <c r="E91" s="87">
        <v>1933352.27</v>
      </c>
      <c r="F91" s="87">
        <v>467183.64</v>
      </c>
      <c r="G91" s="87">
        <v>52788915.450000003</v>
      </c>
    </row>
    <row r="92" spans="1:7" x14ac:dyDescent="0.25">
      <c r="A92" s="44" t="s">
        <v>54</v>
      </c>
      <c r="B92" s="88" t="s">
        <v>354</v>
      </c>
      <c r="C92" s="87">
        <v>9260101.6099999994</v>
      </c>
      <c r="D92" s="87">
        <v>84153.25</v>
      </c>
      <c r="E92" s="87">
        <v>1982665.64</v>
      </c>
      <c r="F92" s="87">
        <v>1898512.39</v>
      </c>
      <c r="G92" s="87">
        <v>11158614</v>
      </c>
    </row>
    <row r="93" spans="1:7" ht="14.4" x14ac:dyDescent="0.3">
      <c r="A93" s="42"/>
      <c r="B93" s="88" t="s">
        <v>414</v>
      </c>
      <c r="C93" s="87">
        <v>61581833.420000002</v>
      </c>
      <c r="D93" s="87">
        <v>1550321.88</v>
      </c>
      <c r="E93" s="87">
        <v>3916017.91</v>
      </c>
      <c r="F93" s="87">
        <v>2365696.0299999998</v>
      </c>
      <c r="G93" s="87">
        <v>63947529.450000003</v>
      </c>
    </row>
    <row r="94" spans="1:7" x14ac:dyDescent="0.25">
      <c r="A94" s="44" t="s">
        <v>54</v>
      </c>
      <c r="B94" s="86" t="s">
        <v>415</v>
      </c>
      <c r="C94" s="87"/>
      <c r="D94" s="87"/>
      <c r="E94" s="87"/>
      <c r="F94" s="87"/>
      <c r="G94" s="87"/>
    </row>
    <row r="95" spans="1:7" x14ac:dyDescent="0.25">
      <c r="A95" s="44" t="s">
        <v>54</v>
      </c>
      <c r="B95" s="88" t="s">
        <v>416</v>
      </c>
      <c r="C95" s="87">
        <v>0</v>
      </c>
      <c r="D95" s="87">
        <v>0</v>
      </c>
      <c r="E95" s="87">
        <v>0</v>
      </c>
      <c r="F95" s="87">
        <v>0</v>
      </c>
      <c r="G95" s="87">
        <v>0</v>
      </c>
    </row>
    <row r="96" spans="1:7" x14ac:dyDescent="0.25">
      <c r="A96" s="44" t="s">
        <v>54</v>
      </c>
      <c r="B96" s="88" t="s">
        <v>325</v>
      </c>
      <c r="C96" s="87">
        <v>53689930.079999998</v>
      </c>
      <c r="D96" s="87">
        <v>2193257.2599999998</v>
      </c>
      <c r="E96" s="87">
        <v>3082027.22</v>
      </c>
      <c r="F96" s="87">
        <v>-888769.96</v>
      </c>
      <c r="G96" s="87">
        <v>52801160.119999997</v>
      </c>
    </row>
    <row r="97" spans="1:7" x14ac:dyDescent="0.25">
      <c r="A97" s="44" t="s">
        <v>54</v>
      </c>
      <c r="B97" s="88" t="s">
        <v>342</v>
      </c>
      <c r="C97" s="87">
        <v>1368198.27</v>
      </c>
      <c r="D97" s="87">
        <v>2028747.46</v>
      </c>
      <c r="E97" s="87">
        <v>672793.86</v>
      </c>
      <c r="F97" s="87">
        <v>-1355953.6</v>
      </c>
      <c r="G97" s="87">
        <v>12244.67</v>
      </c>
    </row>
    <row r="98" spans="1:7" x14ac:dyDescent="0.25">
      <c r="A98" s="44" t="s">
        <v>54</v>
      </c>
      <c r="B98" s="88" t="s">
        <v>392</v>
      </c>
      <c r="C98" s="87">
        <v>52321731.810000002</v>
      </c>
      <c r="D98" s="87">
        <v>1466168.63</v>
      </c>
      <c r="E98" s="87">
        <v>1933352.27</v>
      </c>
      <c r="F98" s="87">
        <v>467183.64</v>
      </c>
      <c r="G98" s="87">
        <v>52788915.450000003</v>
      </c>
    </row>
    <row r="99" spans="1:7" x14ac:dyDescent="0.25">
      <c r="A99" s="44" t="s">
        <v>54</v>
      </c>
      <c r="B99" s="88" t="s">
        <v>417</v>
      </c>
      <c r="C99" s="87">
        <v>0</v>
      </c>
      <c r="D99" s="87">
        <v>7754992.2400000002</v>
      </c>
      <c r="E99" s="87">
        <v>7754992.2400000002</v>
      </c>
      <c r="F99" s="87">
        <v>0</v>
      </c>
      <c r="G99" s="87">
        <v>0</v>
      </c>
    </row>
    <row r="100" spans="1:7" x14ac:dyDescent="0.25">
      <c r="A100" s="44" t="s">
        <v>54</v>
      </c>
      <c r="B100" s="88" t="s">
        <v>418</v>
      </c>
      <c r="C100" s="87">
        <v>60653920.229999997</v>
      </c>
      <c r="D100" s="87">
        <v>2326823.25</v>
      </c>
      <c r="E100" s="87">
        <v>171666.13</v>
      </c>
      <c r="F100" s="87">
        <v>2155157.12</v>
      </c>
      <c r="G100" s="87">
        <v>62809077.350000001</v>
      </c>
    </row>
    <row r="101" spans="1:7" x14ac:dyDescent="0.25">
      <c r="A101" s="44" t="s">
        <v>54</v>
      </c>
      <c r="B101" s="88" t="s">
        <v>419</v>
      </c>
      <c r="C101" s="87">
        <v>61581833.420000002</v>
      </c>
      <c r="D101" s="87">
        <v>6204670.3600000003</v>
      </c>
      <c r="E101" s="87">
        <v>3838974.33</v>
      </c>
      <c r="F101" s="87">
        <v>2365696.0299999998</v>
      </c>
      <c r="G101" s="87">
        <v>63947529.450000003</v>
      </c>
    </row>
    <row r="102" spans="1:7" x14ac:dyDescent="0.25">
      <c r="A102" s="44" t="s">
        <v>54</v>
      </c>
      <c r="B102" s="88" t="s">
        <v>420</v>
      </c>
      <c r="C102" s="87">
        <v>0</v>
      </c>
      <c r="D102" s="87">
        <v>0</v>
      </c>
      <c r="E102" s="87">
        <v>0</v>
      </c>
      <c r="F102" s="87">
        <v>0</v>
      </c>
      <c r="G102" s="87">
        <v>0</v>
      </c>
    </row>
    <row r="103" spans="1:7" x14ac:dyDescent="0.25">
      <c r="A103" s="44" t="s">
        <v>54</v>
      </c>
      <c r="B103" s="88" t="s">
        <v>421</v>
      </c>
      <c r="C103" s="87">
        <v>0</v>
      </c>
      <c r="D103" s="87">
        <v>0</v>
      </c>
      <c r="E103" s="87">
        <v>0</v>
      </c>
      <c r="F103" s="87">
        <v>0</v>
      </c>
      <c r="G103" s="87">
        <v>0</v>
      </c>
    </row>
    <row r="104" spans="1:7" x14ac:dyDescent="0.25">
      <c r="A104" s="44" t="s">
        <v>54</v>
      </c>
      <c r="B104" s="88" t="s">
        <v>422</v>
      </c>
      <c r="C104" s="87">
        <v>0</v>
      </c>
      <c r="D104" s="87">
        <v>0</v>
      </c>
      <c r="E104" s="87">
        <v>0</v>
      </c>
      <c r="F104" s="87">
        <v>0</v>
      </c>
      <c r="G104" s="87">
        <v>0</v>
      </c>
    </row>
    <row r="105" spans="1:7" x14ac:dyDescent="0.25">
      <c r="B105" s="88" t="s">
        <v>423</v>
      </c>
      <c r="C105" s="87">
        <v>0</v>
      </c>
      <c r="D105" s="87">
        <v>0</v>
      </c>
      <c r="E105" s="87">
        <v>0</v>
      </c>
      <c r="F105" s="87">
        <v>0</v>
      </c>
      <c r="G105" s="87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7"/>
  <sheetViews>
    <sheetView zoomScale="80" zoomScaleNormal="80" workbookViewId="0">
      <pane ySplit="1" topLeftCell="A13" activePane="bottomLeft" state="frozen"/>
      <selection pane="bottomLeft" activeCell="G20" sqref="G20"/>
    </sheetView>
  </sheetViews>
  <sheetFormatPr defaultRowHeight="13.2" x14ac:dyDescent="0.25"/>
  <cols>
    <col min="1" max="1" width="8.21875" bestFit="1" customWidth="1"/>
    <col min="2" max="2" width="10.6640625" style="57" bestFit="1" customWidth="1"/>
    <col min="3" max="3" width="34.44140625" bestFit="1" customWidth="1"/>
    <col min="4" max="4" width="9.77734375" bestFit="1" customWidth="1"/>
    <col min="5" max="5" width="10.77734375" style="52" bestFit="1" customWidth="1"/>
    <col min="6" max="6" width="12.77734375" style="52" bestFit="1" customWidth="1"/>
    <col min="7" max="7" width="6.77734375" style="52" bestFit="1" customWidth="1"/>
    <col min="8" max="8" width="11.77734375" style="52" bestFit="1" customWidth="1"/>
    <col min="9" max="9" width="9.21875" style="52" bestFit="1" customWidth="1"/>
    <col min="10" max="10" width="13.44140625" style="52" bestFit="1" customWidth="1"/>
    <col min="11" max="11" width="7.21875" bestFit="1" customWidth="1"/>
    <col min="12" max="12" width="9.88671875" bestFit="1" customWidth="1"/>
  </cols>
  <sheetData>
    <row r="1" spans="1:12" s="50" customFormat="1" ht="14.4" x14ac:dyDescent="0.3">
      <c r="A1" s="70" t="s">
        <v>88</v>
      </c>
      <c r="B1" s="71" t="s">
        <v>89</v>
      </c>
      <c r="C1" s="70" t="s">
        <v>90</v>
      </c>
      <c r="D1" s="70" t="s">
        <v>91</v>
      </c>
      <c r="E1" s="73" t="s">
        <v>92</v>
      </c>
      <c r="F1" s="73" t="s">
        <v>93</v>
      </c>
      <c r="G1" s="73" t="s">
        <v>94</v>
      </c>
      <c r="H1" s="73" t="s">
        <v>95</v>
      </c>
      <c r="I1" s="73" t="s">
        <v>96</v>
      </c>
      <c r="J1" s="73" t="s">
        <v>97</v>
      </c>
      <c r="K1" s="70" t="s">
        <v>98</v>
      </c>
      <c r="L1" s="70" t="s">
        <v>99</v>
      </c>
    </row>
    <row r="2" spans="1:12" ht="14.4" x14ac:dyDescent="0.3">
      <c r="A2" s="68" t="s">
        <v>100</v>
      </c>
      <c r="B2" s="72" t="s">
        <v>63</v>
      </c>
      <c r="C2" s="68" t="s">
        <v>101</v>
      </c>
      <c r="D2" s="68">
        <v>25958</v>
      </c>
      <c r="E2" s="74">
        <v>1055991.24</v>
      </c>
      <c r="F2" s="74">
        <v>1055991.24</v>
      </c>
      <c r="G2" s="74">
        <v>45.14</v>
      </c>
      <c r="H2" s="74">
        <v>1171744.1200000001</v>
      </c>
      <c r="I2" s="74">
        <v>45.14</v>
      </c>
      <c r="J2" s="74">
        <v>1171744.1200000001</v>
      </c>
      <c r="K2" s="68" t="s">
        <v>102</v>
      </c>
      <c r="L2" s="69">
        <v>43524</v>
      </c>
    </row>
    <row r="3" spans="1:12" ht="14.4" x14ac:dyDescent="0.3">
      <c r="A3" s="68" t="s">
        <v>100</v>
      </c>
      <c r="B3" s="72" t="s">
        <v>175</v>
      </c>
      <c r="C3" s="68" t="s">
        <v>176</v>
      </c>
      <c r="D3" s="68">
        <v>27647</v>
      </c>
      <c r="E3" s="74">
        <v>1367701.97</v>
      </c>
      <c r="F3" s="74">
        <v>1367701.97</v>
      </c>
      <c r="G3" s="74">
        <v>67.05</v>
      </c>
      <c r="H3" s="74">
        <v>1853731.35</v>
      </c>
      <c r="I3" s="74">
        <v>67.05</v>
      </c>
      <c r="J3" s="74">
        <v>1853731.35</v>
      </c>
      <c r="K3" s="68" t="s">
        <v>102</v>
      </c>
      <c r="L3" s="69">
        <v>43524</v>
      </c>
    </row>
    <row r="4" spans="1:12" ht="14.4" x14ac:dyDescent="0.3">
      <c r="A4" s="68" t="s">
        <v>100</v>
      </c>
      <c r="B4" s="72" t="s">
        <v>66</v>
      </c>
      <c r="C4" s="68" t="s">
        <v>65</v>
      </c>
      <c r="D4" s="68">
        <v>13734</v>
      </c>
      <c r="E4" s="74">
        <v>1154331.31</v>
      </c>
      <c r="F4" s="74">
        <v>1154331.31</v>
      </c>
      <c r="G4" s="74">
        <v>122.3</v>
      </c>
      <c r="H4" s="74">
        <v>1679668.2</v>
      </c>
      <c r="I4" s="74">
        <v>122.3</v>
      </c>
      <c r="J4" s="74">
        <v>1679668.2</v>
      </c>
      <c r="K4" s="68" t="s">
        <v>102</v>
      </c>
      <c r="L4" s="69">
        <v>43524</v>
      </c>
    </row>
    <row r="5" spans="1:12" ht="14.4" x14ac:dyDescent="0.3">
      <c r="A5" s="68" t="s">
        <v>100</v>
      </c>
      <c r="B5" s="72">
        <v>124765108</v>
      </c>
      <c r="C5" s="68" t="s">
        <v>103</v>
      </c>
      <c r="D5" s="68">
        <v>61706</v>
      </c>
      <c r="E5" s="74">
        <v>976474.74</v>
      </c>
      <c r="F5" s="74">
        <v>976474.74</v>
      </c>
      <c r="G5" s="74">
        <v>21.11</v>
      </c>
      <c r="H5" s="74">
        <v>1302613.6599999999</v>
      </c>
      <c r="I5" s="74">
        <v>21.11</v>
      </c>
      <c r="J5" s="74">
        <v>1302613.6599999999</v>
      </c>
      <c r="K5" s="68" t="s">
        <v>102</v>
      </c>
      <c r="L5" s="69">
        <v>43524</v>
      </c>
    </row>
    <row r="6" spans="1:12" ht="14.4" x14ac:dyDescent="0.3">
      <c r="A6" s="68" t="s">
        <v>100</v>
      </c>
      <c r="B6" s="72" t="s">
        <v>72</v>
      </c>
      <c r="C6" s="68" t="s">
        <v>104</v>
      </c>
      <c r="D6" s="68">
        <v>29596</v>
      </c>
      <c r="E6" s="74">
        <v>673778.04</v>
      </c>
      <c r="F6" s="74">
        <v>673778.04</v>
      </c>
      <c r="G6" s="74">
        <v>17.88</v>
      </c>
      <c r="H6" s="74">
        <v>529176.48</v>
      </c>
      <c r="I6" s="74">
        <v>17.88</v>
      </c>
      <c r="J6" s="74">
        <v>529176.48</v>
      </c>
      <c r="K6" s="68" t="s">
        <v>102</v>
      </c>
      <c r="L6" s="69">
        <v>43524</v>
      </c>
    </row>
    <row r="7" spans="1:12" ht="14.4" x14ac:dyDescent="0.3">
      <c r="A7" s="68" t="s">
        <v>100</v>
      </c>
      <c r="B7" s="72">
        <v>294821608</v>
      </c>
      <c r="C7" s="68" t="s">
        <v>105</v>
      </c>
      <c r="D7" s="68">
        <v>165319</v>
      </c>
      <c r="E7" s="74">
        <v>1138052.1100000001</v>
      </c>
      <c r="F7" s="74">
        <v>1138052.1100000001</v>
      </c>
      <c r="G7" s="74">
        <v>9.07</v>
      </c>
      <c r="H7" s="74">
        <v>1499443.33</v>
      </c>
      <c r="I7" s="74">
        <v>9.07</v>
      </c>
      <c r="J7" s="74">
        <v>1499443.33</v>
      </c>
      <c r="K7" s="68" t="s">
        <v>102</v>
      </c>
      <c r="L7" s="69">
        <v>43524</v>
      </c>
    </row>
    <row r="8" spans="1:12" ht="14.4" x14ac:dyDescent="0.3">
      <c r="A8" s="68" t="s">
        <v>100</v>
      </c>
      <c r="B8" s="72" t="s">
        <v>80</v>
      </c>
      <c r="C8" s="68" t="s">
        <v>106</v>
      </c>
      <c r="D8" s="68">
        <v>13944</v>
      </c>
      <c r="E8" s="74">
        <v>1367877.11</v>
      </c>
      <c r="F8" s="74">
        <v>1367877.11</v>
      </c>
      <c r="G8" s="74">
        <v>131.27000000000001</v>
      </c>
      <c r="H8" s="74">
        <v>1830428.88</v>
      </c>
      <c r="I8" s="74">
        <v>131.27000000000001</v>
      </c>
      <c r="J8" s="74">
        <v>1830428.88</v>
      </c>
      <c r="K8" s="68" t="s">
        <v>102</v>
      </c>
      <c r="L8" s="69">
        <v>43524</v>
      </c>
    </row>
    <row r="9" spans="1:12" ht="14.4" x14ac:dyDescent="0.3">
      <c r="A9" s="68" t="s">
        <v>100</v>
      </c>
      <c r="B9" s="72">
        <v>292505104</v>
      </c>
      <c r="C9" s="68" t="s">
        <v>107</v>
      </c>
      <c r="D9" s="68">
        <v>101063</v>
      </c>
      <c r="E9" s="74">
        <v>1101666.3700000001</v>
      </c>
      <c r="F9" s="74">
        <v>1101666.3700000001</v>
      </c>
      <c r="G9" s="74">
        <v>7.25</v>
      </c>
      <c r="H9" s="74">
        <v>732706.75</v>
      </c>
      <c r="I9" s="74">
        <v>7.25</v>
      </c>
      <c r="J9" s="74">
        <v>732706.75</v>
      </c>
      <c r="K9" s="68" t="s">
        <v>102</v>
      </c>
      <c r="L9" s="69">
        <v>43524</v>
      </c>
    </row>
    <row r="10" spans="1:12" ht="14.4" x14ac:dyDescent="0.3">
      <c r="A10" s="68" t="s">
        <v>100</v>
      </c>
      <c r="B10" s="72" t="s">
        <v>77</v>
      </c>
      <c r="C10" s="68" t="s">
        <v>108</v>
      </c>
      <c r="D10" s="68">
        <v>14596</v>
      </c>
      <c r="E10" s="74">
        <v>958553.82</v>
      </c>
      <c r="F10" s="74">
        <v>958553.82</v>
      </c>
      <c r="G10" s="74">
        <v>128.26</v>
      </c>
      <c r="H10" s="74">
        <v>1872082.96</v>
      </c>
      <c r="I10" s="74">
        <v>128.26</v>
      </c>
      <c r="J10" s="74">
        <v>1872082.96</v>
      </c>
      <c r="K10" s="68" t="s">
        <v>102</v>
      </c>
      <c r="L10" s="69">
        <v>43524</v>
      </c>
    </row>
    <row r="11" spans="1:12" ht="14.4" x14ac:dyDescent="0.3">
      <c r="A11" s="68" t="s">
        <v>100</v>
      </c>
      <c r="B11" s="72" t="s">
        <v>70</v>
      </c>
      <c r="C11" s="68" t="s">
        <v>109</v>
      </c>
      <c r="D11" s="68">
        <v>12661</v>
      </c>
      <c r="E11" s="74">
        <v>857822.5</v>
      </c>
      <c r="F11" s="74">
        <v>857822.5</v>
      </c>
      <c r="G11" s="74">
        <v>97.62</v>
      </c>
      <c r="H11" s="74">
        <v>1235966.82</v>
      </c>
      <c r="I11" s="74">
        <v>97.62</v>
      </c>
      <c r="J11" s="74">
        <v>1235966.82</v>
      </c>
      <c r="K11" s="68" t="s">
        <v>102</v>
      </c>
      <c r="L11" s="69">
        <v>43524</v>
      </c>
    </row>
    <row r="12" spans="1:12" ht="14.4" x14ac:dyDescent="0.3">
      <c r="A12" s="68" t="s">
        <v>100</v>
      </c>
      <c r="B12" s="72">
        <v>398438408</v>
      </c>
      <c r="C12" s="68" t="s">
        <v>110</v>
      </c>
      <c r="D12" s="68">
        <v>50445</v>
      </c>
      <c r="E12" s="74">
        <v>865596.57</v>
      </c>
      <c r="F12" s="74">
        <v>865596.57</v>
      </c>
      <c r="G12" s="74">
        <v>19.28</v>
      </c>
      <c r="H12" s="74">
        <v>972579.6</v>
      </c>
      <c r="I12" s="74">
        <v>19.28</v>
      </c>
      <c r="J12" s="74">
        <v>972579.6</v>
      </c>
      <c r="K12" s="68" t="s">
        <v>102</v>
      </c>
      <c r="L12" s="69">
        <v>43524</v>
      </c>
    </row>
    <row r="13" spans="1:12" ht="14.4" x14ac:dyDescent="0.3">
      <c r="A13" s="68" t="s">
        <v>100</v>
      </c>
      <c r="B13" s="72" t="s">
        <v>73</v>
      </c>
      <c r="C13" s="68" t="s">
        <v>111</v>
      </c>
      <c r="D13" s="68">
        <v>22414</v>
      </c>
      <c r="E13" s="74">
        <v>412838.96</v>
      </c>
      <c r="F13" s="74">
        <v>412838.96</v>
      </c>
      <c r="G13" s="74">
        <v>21.98</v>
      </c>
      <c r="H13" s="74">
        <v>492720.24</v>
      </c>
      <c r="I13" s="74">
        <v>21.98</v>
      </c>
      <c r="J13" s="74">
        <v>492720.24</v>
      </c>
      <c r="K13" s="68" t="s">
        <v>102</v>
      </c>
      <c r="L13" s="69">
        <v>43524</v>
      </c>
    </row>
    <row r="14" spans="1:12" ht="14.4" x14ac:dyDescent="0.3">
      <c r="A14" s="68" t="s">
        <v>100</v>
      </c>
      <c r="B14" s="72" t="s">
        <v>171</v>
      </c>
      <c r="C14" s="68" t="s">
        <v>112</v>
      </c>
      <c r="D14" s="68">
        <v>22201</v>
      </c>
      <c r="E14" s="74">
        <v>1045342.31</v>
      </c>
      <c r="F14" s="74">
        <v>1045342.31</v>
      </c>
      <c r="G14" s="74">
        <v>60.47</v>
      </c>
      <c r="H14" s="74">
        <v>1342494.47</v>
      </c>
      <c r="I14" s="74">
        <v>60.47</v>
      </c>
      <c r="J14" s="74">
        <v>1342494.47</v>
      </c>
      <c r="K14" s="68" t="s">
        <v>102</v>
      </c>
      <c r="L14" s="69">
        <v>43524</v>
      </c>
    </row>
    <row r="15" spans="1:12" ht="14.4" x14ac:dyDescent="0.3">
      <c r="A15" s="68" t="s">
        <v>100</v>
      </c>
      <c r="B15" s="72" t="s">
        <v>76</v>
      </c>
      <c r="C15" s="68" t="s">
        <v>75</v>
      </c>
      <c r="D15" s="68">
        <v>27783</v>
      </c>
      <c r="E15" s="74">
        <v>1041837.72</v>
      </c>
      <c r="F15" s="74">
        <v>1041837.72</v>
      </c>
      <c r="G15" s="74">
        <v>65.5</v>
      </c>
      <c r="H15" s="74">
        <v>1819786.5</v>
      </c>
      <c r="I15" s="74">
        <v>65.5</v>
      </c>
      <c r="J15" s="74">
        <v>1819786.5</v>
      </c>
      <c r="K15" s="68" t="s">
        <v>102</v>
      </c>
      <c r="L15" s="69">
        <v>43524</v>
      </c>
    </row>
    <row r="16" spans="1:12" ht="14.4" x14ac:dyDescent="0.3">
      <c r="A16" s="68" t="s">
        <v>100</v>
      </c>
      <c r="B16" s="72" t="s">
        <v>81</v>
      </c>
      <c r="C16" s="68" t="s">
        <v>113</v>
      </c>
      <c r="D16" s="68">
        <v>16274</v>
      </c>
      <c r="E16" s="74">
        <v>1279439.1299999999</v>
      </c>
      <c r="F16" s="74">
        <v>1279439.1299999999</v>
      </c>
      <c r="G16" s="74">
        <v>139.97999999999999</v>
      </c>
      <c r="H16" s="74">
        <v>2278034.52</v>
      </c>
      <c r="I16" s="74">
        <v>139.97999999999999</v>
      </c>
      <c r="J16" s="74">
        <v>2278034.52</v>
      </c>
      <c r="K16" s="68" t="s">
        <v>102</v>
      </c>
      <c r="L16" s="69">
        <v>43524</v>
      </c>
    </row>
    <row r="17" spans="1:12" ht="14.4" x14ac:dyDescent="0.3">
      <c r="A17" s="68" t="s">
        <v>100</v>
      </c>
      <c r="B17" s="72" t="s">
        <v>84</v>
      </c>
      <c r="C17" s="68" t="s">
        <v>114</v>
      </c>
      <c r="D17" s="68">
        <v>6500</v>
      </c>
      <c r="E17" s="74">
        <v>88808.85</v>
      </c>
      <c r="F17" s="74">
        <v>88808.85</v>
      </c>
      <c r="G17" s="74">
        <v>8.75</v>
      </c>
      <c r="H17" s="74">
        <v>56883.45</v>
      </c>
      <c r="I17" s="74">
        <v>8.75</v>
      </c>
      <c r="J17" s="74">
        <v>56883.45</v>
      </c>
      <c r="K17" s="68" t="s">
        <v>102</v>
      </c>
      <c r="L17" s="69">
        <v>43524</v>
      </c>
    </row>
    <row r="18" spans="1:12" ht="14.4" x14ac:dyDescent="0.3">
      <c r="A18" s="68" t="s">
        <v>100</v>
      </c>
      <c r="B18" s="72" t="s">
        <v>78</v>
      </c>
      <c r="C18" s="68" t="s">
        <v>115</v>
      </c>
      <c r="D18" s="68">
        <v>38552</v>
      </c>
      <c r="E18" s="74">
        <v>1675194.86</v>
      </c>
      <c r="F18" s="74">
        <v>1675194.86</v>
      </c>
      <c r="G18" s="74">
        <v>36.53</v>
      </c>
      <c r="H18" s="74">
        <v>1408304.56</v>
      </c>
      <c r="I18" s="74">
        <v>36.53</v>
      </c>
      <c r="J18" s="74">
        <v>1408304.56</v>
      </c>
      <c r="K18" s="68" t="s">
        <v>102</v>
      </c>
      <c r="L18" s="69">
        <v>43524</v>
      </c>
    </row>
    <row r="19" spans="1:12" ht="14.4" x14ac:dyDescent="0.3">
      <c r="A19" s="68" t="s">
        <v>100</v>
      </c>
      <c r="B19" s="72" t="s">
        <v>79</v>
      </c>
      <c r="C19" s="68" t="s">
        <v>116</v>
      </c>
      <c r="D19" s="68">
        <v>45517</v>
      </c>
      <c r="E19" s="74">
        <v>1117946.05</v>
      </c>
      <c r="F19" s="74">
        <v>1117946.05</v>
      </c>
      <c r="G19" s="74">
        <v>37.57</v>
      </c>
      <c r="H19" s="74">
        <v>1710073.69</v>
      </c>
      <c r="I19" s="74">
        <v>37.57</v>
      </c>
      <c r="J19" s="74">
        <v>1710073.69</v>
      </c>
      <c r="K19" s="68" t="s">
        <v>102</v>
      </c>
      <c r="L19" s="69">
        <v>43524</v>
      </c>
    </row>
    <row r="20" spans="1:12" ht="14.4" x14ac:dyDescent="0.3">
      <c r="A20" s="68" t="s">
        <v>100</v>
      </c>
      <c r="B20" s="72">
        <v>589339209</v>
      </c>
      <c r="C20" s="68" t="s">
        <v>117</v>
      </c>
      <c r="D20" s="68">
        <v>45023</v>
      </c>
      <c r="E20" s="74">
        <v>976419.92</v>
      </c>
      <c r="F20" s="74">
        <v>976419.92</v>
      </c>
      <c r="G20" s="74">
        <v>20.67</v>
      </c>
      <c r="H20" s="74">
        <v>930819.02</v>
      </c>
      <c r="I20" s="74">
        <v>20.67</v>
      </c>
      <c r="J20" s="74">
        <v>930819.02</v>
      </c>
      <c r="K20" s="68" t="s">
        <v>102</v>
      </c>
      <c r="L20" s="69">
        <v>43524</v>
      </c>
    </row>
    <row r="21" spans="1:12" ht="14.4" x14ac:dyDescent="0.3">
      <c r="A21" s="68" t="s">
        <v>100</v>
      </c>
      <c r="B21" s="72">
        <v>617760202</v>
      </c>
      <c r="C21" s="68" t="s">
        <v>170</v>
      </c>
      <c r="D21" s="68">
        <v>21000</v>
      </c>
      <c r="E21" s="74">
        <v>587218.80000000005</v>
      </c>
      <c r="F21" s="74">
        <v>587218.80000000005</v>
      </c>
      <c r="G21" s="74">
        <v>25.73</v>
      </c>
      <c r="H21" s="74">
        <v>540330</v>
      </c>
      <c r="I21" s="74">
        <v>25.73</v>
      </c>
      <c r="J21" s="74">
        <v>540330</v>
      </c>
      <c r="K21" s="68" t="s">
        <v>102</v>
      </c>
      <c r="L21" s="69">
        <v>43524</v>
      </c>
    </row>
    <row r="22" spans="1:12" ht="14.4" x14ac:dyDescent="0.3">
      <c r="A22" s="68" t="s">
        <v>100</v>
      </c>
      <c r="B22" s="72">
        <v>683715106</v>
      </c>
      <c r="C22" s="68" t="s">
        <v>118</v>
      </c>
      <c r="D22" s="68">
        <v>30760</v>
      </c>
      <c r="E22" s="74">
        <v>1063849.21</v>
      </c>
      <c r="F22" s="74">
        <v>1063849.21</v>
      </c>
      <c r="G22" s="74">
        <v>37.92</v>
      </c>
      <c r="H22" s="74">
        <v>1166419.2</v>
      </c>
      <c r="I22" s="74">
        <v>37.92</v>
      </c>
      <c r="J22" s="74">
        <v>1166419.2</v>
      </c>
      <c r="K22" s="68" t="s">
        <v>102</v>
      </c>
      <c r="L22" s="69">
        <v>43524</v>
      </c>
    </row>
    <row r="23" spans="1:12" ht="14.4" x14ac:dyDescent="0.3">
      <c r="A23" s="68" t="s">
        <v>100</v>
      </c>
      <c r="B23" s="72">
        <v>686330101</v>
      </c>
      <c r="C23" s="68" t="s">
        <v>119</v>
      </c>
      <c r="D23" s="68">
        <v>10507</v>
      </c>
      <c r="E23" s="74">
        <v>843980.32</v>
      </c>
      <c r="F23" s="74">
        <v>843980.32</v>
      </c>
      <c r="G23" s="74">
        <v>72.52</v>
      </c>
      <c r="H23" s="74">
        <v>761967.64</v>
      </c>
      <c r="I23" s="74">
        <v>72.52</v>
      </c>
      <c r="J23" s="74">
        <v>761967.64</v>
      </c>
      <c r="K23" s="68" t="s">
        <v>102</v>
      </c>
      <c r="L23" s="69">
        <v>43524</v>
      </c>
    </row>
    <row r="24" spans="1:12" ht="14.4" x14ac:dyDescent="0.3">
      <c r="A24" s="68" t="s">
        <v>100</v>
      </c>
      <c r="B24" s="72">
        <v>705015105</v>
      </c>
      <c r="C24" s="68" t="s">
        <v>120</v>
      </c>
      <c r="D24" s="68">
        <v>99014</v>
      </c>
      <c r="E24" s="74">
        <v>1181340.82</v>
      </c>
      <c r="F24" s="74">
        <v>1181340.82</v>
      </c>
      <c r="G24" s="74">
        <v>11.35</v>
      </c>
      <c r="H24" s="74">
        <v>1123808.8999999999</v>
      </c>
      <c r="I24" s="74">
        <v>11.35</v>
      </c>
      <c r="J24" s="74">
        <v>1123808.8999999999</v>
      </c>
      <c r="K24" s="68" t="s">
        <v>102</v>
      </c>
      <c r="L24" s="69">
        <v>43524</v>
      </c>
    </row>
    <row r="25" spans="1:12" ht="14.4" x14ac:dyDescent="0.3">
      <c r="A25" s="68" t="s">
        <v>100</v>
      </c>
      <c r="B25" s="72">
        <v>803054204</v>
      </c>
      <c r="C25" s="68" t="s">
        <v>121</v>
      </c>
      <c r="D25" s="68">
        <v>13700</v>
      </c>
      <c r="E25" s="74">
        <v>1379457.16</v>
      </c>
      <c r="F25" s="74">
        <v>1379457.16</v>
      </c>
      <c r="G25" s="74">
        <v>107.13</v>
      </c>
      <c r="H25" s="74">
        <v>1467681</v>
      </c>
      <c r="I25" s="74">
        <v>107.13</v>
      </c>
      <c r="J25" s="74">
        <v>1467681</v>
      </c>
      <c r="K25" s="68" t="s">
        <v>102</v>
      </c>
      <c r="L25" s="69">
        <v>43524</v>
      </c>
    </row>
    <row r="26" spans="1:12" ht="14.4" x14ac:dyDescent="0.3">
      <c r="A26" s="68" t="s">
        <v>100</v>
      </c>
      <c r="B26" s="72">
        <v>835699307</v>
      </c>
      <c r="C26" s="68" t="s">
        <v>122</v>
      </c>
      <c r="D26" s="68">
        <v>41226</v>
      </c>
      <c r="E26" s="74">
        <v>1340484.27</v>
      </c>
      <c r="F26" s="74">
        <v>1340484.27</v>
      </c>
      <c r="G26" s="74">
        <v>47.99</v>
      </c>
      <c r="H26" s="74">
        <v>1978435.74</v>
      </c>
      <c r="I26" s="74">
        <v>47.99</v>
      </c>
      <c r="J26" s="74">
        <v>1978435.74</v>
      </c>
      <c r="K26" s="68" t="s">
        <v>102</v>
      </c>
      <c r="L26" s="69">
        <v>43524</v>
      </c>
    </row>
    <row r="27" spans="1:12" ht="14.4" x14ac:dyDescent="0.3">
      <c r="A27" s="68" t="s">
        <v>100</v>
      </c>
      <c r="B27" s="72" t="s">
        <v>87</v>
      </c>
      <c r="C27" s="68" t="s">
        <v>123</v>
      </c>
      <c r="D27" s="68">
        <v>5600</v>
      </c>
      <c r="E27" s="74">
        <v>928611.18</v>
      </c>
      <c r="F27" s="74">
        <v>928611.18</v>
      </c>
      <c r="G27" s="74">
        <v>189.15</v>
      </c>
      <c r="H27" s="74">
        <v>1059240</v>
      </c>
      <c r="I27" s="74">
        <v>189.15</v>
      </c>
      <c r="J27" s="74">
        <v>1059240</v>
      </c>
      <c r="K27" s="68" t="s">
        <v>102</v>
      </c>
      <c r="L27" s="69">
        <v>43524</v>
      </c>
    </row>
    <row r="28" spans="1:12" ht="14.4" x14ac:dyDescent="0.3">
      <c r="A28" s="68" t="s">
        <v>100</v>
      </c>
      <c r="B28" s="72" t="s">
        <v>67</v>
      </c>
      <c r="C28" s="68" t="s">
        <v>124</v>
      </c>
      <c r="D28" s="68">
        <v>40885</v>
      </c>
      <c r="E28" s="74">
        <v>1351842.11</v>
      </c>
      <c r="F28" s="74">
        <v>1351842.11</v>
      </c>
      <c r="G28" s="74">
        <v>38.64</v>
      </c>
      <c r="H28" s="74">
        <v>1579796.4</v>
      </c>
      <c r="I28" s="74">
        <v>38.64</v>
      </c>
      <c r="J28" s="74">
        <v>1579796.4</v>
      </c>
      <c r="K28" s="68" t="s">
        <v>102</v>
      </c>
      <c r="L28" s="69">
        <v>43524</v>
      </c>
    </row>
    <row r="29" spans="1:12" ht="14.4" x14ac:dyDescent="0.3">
      <c r="A29" s="68" t="s">
        <v>100</v>
      </c>
      <c r="B29" s="72" t="s">
        <v>82</v>
      </c>
      <c r="C29" s="68" t="s">
        <v>125</v>
      </c>
      <c r="D29" s="68">
        <v>77042</v>
      </c>
      <c r="E29" s="74">
        <v>827053</v>
      </c>
      <c r="F29" s="74">
        <v>827053</v>
      </c>
      <c r="G29" s="74">
        <v>13.91</v>
      </c>
      <c r="H29" s="74">
        <v>1071561.77</v>
      </c>
      <c r="I29" s="74">
        <v>13.91</v>
      </c>
      <c r="J29" s="74">
        <v>1071561.77</v>
      </c>
      <c r="K29" s="68" t="s">
        <v>102</v>
      </c>
      <c r="L29" s="69">
        <v>43524</v>
      </c>
    </row>
    <row r="30" spans="1:12" ht="14.4" x14ac:dyDescent="0.3">
      <c r="A30" s="68" t="s">
        <v>100</v>
      </c>
      <c r="B30" s="72">
        <v>861012102</v>
      </c>
      <c r="C30" s="68" t="s">
        <v>126</v>
      </c>
      <c r="D30" s="68">
        <v>64583</v>
      </c>
      <c r="E30" s="74">
        <v>672166.21</v>
      </c>
      <c r="F30" s="74">
        <v>672166.21</v>
      </c>
      <c r="G30" s="74">
        <v>16.36</v>
      </c>
      <c r="H30" s="74">
        <v>1056577.8799999999</v>
      </c>
      <c r="I30" s="74">
        <v>16.36</v>
      </c>
      <c r="J30" s="74">
        <v>1056577.8799999999</v>
      </c>
      <c r="K30" s="68" t="s">
        <v>102</v>
      </c>
      <c r="L30" s="69">
        <v>43524</v>
      </c>
    </row>
    <row r="31" spans="1:12" ht="14.4" x14ac:dyDescent="0.3">
      <c r="A31" s="68" t="s">
        <v>100</v>
      </c>
      <c r="B31" s="72" t="s">
        <v>85</v>
      </c>
      <c r="C31" s="68" t="s">
        <v>127</v>
      </c>
      <c r="D31" s="68">
        <v>6000</v>
      </c>
      <c r="E31" s="74">
        <v>125800.2</v>
      </c>
      <c r="F31" s="74">
        <v>125800.2</v>
      </c>
      <c r="G31" s="74">
        <v>22.06</v>
      </c>
      <c r="H31" s="74">
        <v>132340.20000000001</v>
      </c>
      <c r="I31" s="74">
        <v>22.06</v>
      </c>
      <c r="J31" s="74">
        <v>132340.20000000001</v>
      </c>
      <c r="K31" s="68" t="s">
        <v>102</v>
      </c>
      <c r="L31" s="69">
        <v>43524</v>
      </c>
    </row>
    <row r="32" spans="1:12" ht="14.4" x14ac:dyDescent="0.3">
      <c r="A32" s="68" t="s">
        <v>100</v>
      </c>
      <c r="B32" s="72">
        <v>878742204</v>
      </c>
      <c r="C32" s="68" t="s">
        <v>128</v>
      </c>
      <c r="D32" s="68">
        <v>26789</v>
      </c>
      <c r="E32" s="74">
        <v>470215.13</v>
      </c>
      <c r="F32" s="74">
        <v>470215.13</v>
      </c>
      <c r="G32" s="74">
        <v>22.44</v>
      </c>
      <c r="H32" s="74">
        <v>601145.16</v>
      </c>
      <c r="I32" s="74">
        <v>22.44</v>
      </c>
      <c r="J32" s="74">
        <v>601145.16</v>
      </c>
      <c r="K32" s="68" t="s">
        <v>102</v>
      </c>
      <c r="L32" s="69">
        <v>43524</v>
      </c>
    </row>
    <row r="33" spans="1:12" ht="14.4" x14ac:dyDescent="0.3">
      <c r="A33" s="68" t="s">
        <v>100</v>
      </c>
      <c r="B33" s="72" t="s">
        <v>71</v>
      </c>
      <c r="C33" s="68" t="s">
        <v>129</v>
      </c>
      <c r="D33" s="68">
        <v>46192</v>
      </c>
      <c r="E33" s="74">
        <v>377361.98</v>
      </c>
      <c r="F33" s="74">
        <v>377361.98</v>
      </c>
      <c r="G33" s="74">
        <v>53.99</v>
      </c>
      <c r="H33" s="74">
        <v>2493906.08</v>
      </c>
      <c r="I33" s="74">
        <v>53.99</v>
      </c>
      <c r="J33" s="74">
        <v>2493906.08</v>
      </c>
      <c r="K33" s="68" t="s">
        <v>102</v>
      </c>
      <c r="L33" s="69">
        <v>43524</v>
      </c>
    </row>
    <row r="34" spans="1:12" ht="14.4" x14ac:dyDescent="0.3">
      <c r="A34" s="68" t="s">
        <v>100</v>
      </c>
      <c r="B34" s="72">
        <v>5330047</v>
      </c>
      <c r="C34" s="68" t="s">
        <v>130</v>
      </c>
      <c r="D34" s="68">
        <v>11395</v>
      </c>
      <c r="E34" s="74">
        <v>976539.43</v>
      </c>
      <c r="F34" s="74">
        <v>876799.03</v>
      </c>
      <c r="G34" s="74">
        <v>146.49</v>
      </c>
      <c r="H34" s="74">
        <v>1669297.16</v>
      </c>
      <c r="I34" s="74">
        <v>128.65</v>
      </c>
      <c r="J34" s="74">
        <v>1465966.75</v>
      </c>
      <c r="K34" s="68" t="s">
        <v>131</v>
      </c>
      <c r="L34" s="69">
        <v>43524</v>
      </c>
    </row>
    <row r="35" spans="1:12" ht="14.4" x14ac:dyDescent="0.3">
      <c r="A35" s="68" t="s">
        <v>100</v>
      </c>
      <c r="B35" s="72">
        <v>5889505</v>
      </c>
      <c r="C35" s="68" t="s">
        <v>64</v>
      </c>
      <c r="D35" s="68">
        <v>53225</v>
      </c>
      <c r="E35" s="74">
        <v>1067159.77</v>
      </c>
      <c r="F35" s="74">
        <v>965766.58</v>
      </c>
      <c r="G35" s="74">
        <v>21.98</v>
      </c>
      <c r="H35" s="74">
        <v>1170024.6499999999</v>
      </c>
      <c r="I35" s="74">
        <v>19.3</v>
      </c>
      <c r="J35" s="74">
        <v>1027508.62</v>
      </c>
      <c r="K35" s="68" t="s">
        <v>131</v>
      </c>
      <c r="L35" s="69">
        <v>43524</v>
      </c>
    </row>
    <row r="36" spans="1:12" ht="14.4" x14ac:dyDescent="0.3">
      <c r="A36" s="68" t="s">
        <v>100</v>
      </c>
      <c r="B36" s="72" t="s">
        <v>132</v>
      </c>
      <c r="C36" s="68" t="s">
        <v>133</v>
      </c>
      <c r="D36" s="68">
        <v>22463</v>
      </c>
      <c r="E36" s="74">
        <v>561618.21</v>
      </c>
      <c r="F36" s="74">
        <v>497232.14</v>
      </c>
      <c r="G36" s="74">
        <v>88.23</v>
      </c>
      <c r="H36" s="74">
        <v>1981832.31</v>
      </c>
      <c r="I36" s="74">
        <v>77.48</v>
      </c>
      <c r="J36" s="74">
        <v>1740433.24</v>
      </c>
      <c r="K36" s="68" t="s">
        <v>131</v>
      </c>
      <c r="L36" s="69">
        <v>43524</v>
      </c>
    </row>
    <row r="37" spans="1:12" ht="14.4" x14ac:dyDescent="0.3">
      <c r="A37" s="68" t="s">
        <v>100</v>
      </c>
      <c r="B37" s="72">
        <v>5999330</v>
      </c>
      <c r="C37" s="68" t="s">
        <v>134</v>
      </c>
      <c r="D37" s="68">
        <v>5200</v>
      </c>
      <c r="E37" s="74">
        <v>950463.27</v>
      </c>
      <c r="F37" s="74">
        <v>835755.65</v>
      </c>
      <c r="G37" s="74">
        <v>178.78</v>
      </c>
      <c r="H37" s="74">
        <v>929635.14</v>
      </c>
      <c r="I37" s="74">
        <v>157</v>
      </c>
      <c r="J37" s="74">
        <v>816400</v>
      </c>
      <c r="K37" s="68" t="s">
        <v>131</v>
      </c>
      <c r="L37" s="69">
        <v>43524</v>
      </c>
    </row>
    <row r="38" spans="1:12" ht="14.4" x14ac:dyDescent="0.3">
      <c r="A38" s="68" t="s">
        <v>100</v>
      </c>
      <c r="B38" s="72">
        <v>4031879</v>
      </c>
      <c r="C38" s="68" t="s">
        <v>135</v>
      </c>
      <c r="D38" s="68">
        <v>43721</v>
      </c>
      <c r="E38" s="74">
        <v>951816.56</v>
      </c>
      <c r="F38" s="74">
        <v>854457.01</v>
      </c>
      <c r="G38" s="74">
        <v>21.98</v>
      </c>
      <c r="H38" s="74">
        <v>960852.96</v>
      </c>
      <c r="I38" s="74">
        <v>19.3</v>
      </c>
      <c r="J38" s="74">
        <v>843815.3</v>
      </c>
      <c r="K38" s="68" t="s">
        <v>131</v>
      </c>
      <c r="L38" s="69">
        <v>43524</v>
      </c>
    </row>
    <row r="39" spans="1:12" ht="14.4" x14ac:dyDescent="0.3">
      <c r="A39" s="68" t="s">
        <v>100</v>
      </c>
      <c r="B39" s="72">
        <v>6021500</v>
      </c>
      <c r="C39" s="68" t="s">
        <v>136</v>
      </c>
      <c r="D39" s="68">
        <v>18000</v>
      </c>
      <c r="E39" s="74">
        <v>497005</v>
      </c>
      <c r="F39" s="74">
        <v>54901657.32</v>
      </c>
      <c r="G39" s="74">
        <v>19.649999999999999</v>
      </c>
      <c r="H39" s="74">
        <v>353629.18</v>
      </c>
      <c r="I39" s="74">
        <v>2187</v>
      </c>
      <c r="J39" s="74">
        <v>39366000</v>
      </c>
      <c r="K39" s="68" t="s">
        <v>137</v>
      </c>
      <c r="L39" s="69">
        <v>43524</v>
      </c>
    </row>
    <row r="40" spans="1:12" ht="14.4" x14ac:dyDescent="0.3">
      <c r="A40" s="68" t="s">
        <v>100</v>
      </c>
      <c r="B40" s="72">
        <v>6054603</v>
      </c>
      <c r="C40" s="68" t="s">
        <v>138</v>
      </c>
      <c r="D40" s="68">
        <v>86685</v>
      </c>
      <c r="E40" s="74">
        <v>708791.26</v>
      </c>
      <c r="F40" s="74">
        <v>74588701.5</v>
      </c>
      <c r="G40" s="74">
        <v>10.91</v>
      </c>
      <c r="H40" s="74">
        <v>945343.07</v>
      </c>
      <c r="I40" s="74">
        <v>1214</v>
      </c>
      <c r="J40" s="74">
        <v>105235590</v>
      </c>
      <c r="K40" s="68" t="s">
        <v>137</v>
      </c>
      <c r="L40" s="69">
        <v>43524</v>
      </c>
    </row>
    <row r="41" spans="1:12" ht="14.4" x14ac:dyDescent="0.3">
      <c r="A41" s="68" t="s">
        <v>100</v>
      </c>
      <c r="B41" s="72">
        <v>6269861</v>
      </c>
      <c r="C41" s="68" t="s">
        <v>139</v>
      </c>
      <c r="D41" s="68">
        <v>7000</v>
      </c>
      <c r="E41" s="74">
        <v>438512.62</v>
      </c>
      <c r="F41" s="74">
        <v>49733909</v>
      </c>
      <c r="G41" s="74">
        <v>59.65</v>
      </c>
      <c r="H41" s="74">
        <v>417535.03</v>
      </c>
      <c r="I41" s="74">
        <v>6640</v>
      </c>
      <c r="J41" s="74">
        <v>46480000</v>
      </c>
      <c r="K41" s="68" t="s">
        <v>137</v>
      </c>
      <c r="L41" s="69">
        <v>43524</v>
      </c>
    </row>
    <row r="42" spans="1:12" ht="14.4" x14ac:dyDescent="0.3">
      <c r="A42" s="68" t="s">
        <v>100</v>
      </c>
      <c r="B42" s="72">
        <v>6555805</v>
      </c>
      <c r="C42" s="68" t="s">
        <v>140</v>
      </c>
      <c r="D42" s="68">
        <v>22900</v>
      </c>
      <c r="E42" s="74">
        <v>799104.8</v>
      </c>
      <c r="F42" s="74">
        <v>83719000</v>
      </c>
      <c r="G42" s="74">
        <v>35.44</v>
      </c>
      <c r="H42" s="74">
        <v>811538.81</v>
      </c>
      <c r="I42" s="74">
        <v>3945</v>
      </c>
      <c r="J42" s="74">
        <v>90340500</v>
      </c>
      <c r="K42" s="68" t="s">
        <v>137</v>
      </c>
      <c r="L42" s="69">
        <v>43524</v>
      </c>
    </row>
    <row r="43" spans="1:12" ht="14.4" x14ac:dyDescent="0.3">
      <c r="A43" s="68" t="s">
        <v>100</v>
      </c>
      <c r="B43" s="72">
        <v>6640682</v>
      </c>
      <c r="C43" s="68" t="s">
        <v>141</v>
      </c>
      <c r="D43" s="68">
        <v>13518</v>
      </c>
      <c r="E43" s="74">
        <v>1219600.04</v>
      </c>
      <c r="F43" s="74">
        <v>127967454</v>
      </c>
      <c r="G43" s="74">
        <v>121.05</v>
      </c>
      <c r="H43" s="74">
        <v>1636319.17</v>
      </c>
      <c r="I43" s="74">
        <v>13475</v>
      </c>
      <c r="J43" s="74">
        <v>182155050</v>
      </c>
      <c r="K43" s="68" t="s">
        <v>137</v>
      </c>
      <c r="L43" s="69">
        <v>43524</v>
      </c>
    </row>
    <row r="44" spans="1:12" ht="14.4" x14ac:dyDescent="0.3">
      <c r="A44" s="68" t="s">
        <v>100</v>
      </c>
      <c r="B44" s="72">
        <v>6659428</v>
      </c>
      <c r="C44" s="68" t="s">
        <v>172</v>
      </c>
      <c r="D44" s="68">
        <v>11600</v>
      </c>
      <c r="E44" s="74">
        <v>458130.46</v>
      </c>
      <c r="F44" s="74">
        <v>51958866</v>
      </c>
      <c r="G44" s="74">
        <v>43.16</v>
      </c>
      <c r="H44" s="74">
        <v>500700.68</v>
      </c>
      <c r="I44" s="74">
        <v>4805</v>
      </c>
      <c r="J44" s="74">
        <v>55738000</v>
      </c>
      <c r="K44" s="68" t="s">
        <v>137</v>
      </c>
      <c r="L44" s="69">
        <v>43524</v>
      </c>
    </row>
    <row r="45" spans="1:12" ht="14.4" x14ac:dyDescent="0.3">
      <c r="A45" s="68" t="s">
        <v>100</v>
      </c>
      <c r="B45" s="72">
        <v>6229597</v>
      </c>
      <c r="C45" s="68" t="s">
        <v>173</v>
      </c>
      <c r="D45" s="68">
        <v>58000</v>
      </c>
      <c r="E45" s="74">
        <v>433845.01</v>
      </c>
      <c r="F45" s="74">
        <v>49204532</v>
      </c>
      <c r="G45" s="74">
        <v>7.87</v>
      </c>
      <c r="H45" s="74">
        <v>456413.94</v>
      </c>
      <c r="I45" s="74">
        <v>876</v>
      </c>
      <c r="J45" s="74">
        <v>50808000</v>
      </c>
      <c r="K45" s="68" t="s">
        <v>137</v>
      </c>
      <c r="L45" s="69">
        <v>43524</v>
      </c>
    </row>
    <row r="46" spans="1:12" ht="14.4" x14ac:dyDescent="0.3">
      <c r="A46" s="68" t="s">
        <v>100</v>
      </c>
      <c r="B46" s="72">
        <v>6356406</v>
      </c>
      <c r="C46" s="68" t="s">
        <v>69</v>
      </c>
      <c r="D46" s="68">
        <v>18896</v>
      </c>
      <c r="E46" s="74">
        <v>717790.05</v>
      </c>
      <c r="F46" s="74">
        <v>75697360</v>
      </c>
      <c r="G46" s="74">
        <v>25.39</v>
      </c>
      <c r="H46" s="74">
        <v>479783.9</v>
      </c>
      <c r="I46" s="74">
        <v>2826.5</v>
      </c>
      <c r="J46" s="74">
        <v>53409544</v>
      </c>
      <c r="K46" s="68" t="s">
        <v>137</v>
      </c>
      <c r="L46" s="69">
        <v>43524</v>
      </c>
    </row>
    <row r="47" spans="1:12" ht="14.4" x14ac:dyDescent="0.3">
      <c r="A47" s="68" t="s">
        <v>100</v>
      </c>
      <c r="B47" s="72">
        <v>6616508</v>
      </c>
      <c r="C47" s="68" t="s">
        <v>142</v>
      </c>
      <c r="D47" s="68">
        <v>20275</v>
      </c>
      <c r="E47" s="74">
        <v>391019.45</v>
      </c>
      <c r="F47" s="74">
        <v>41258300</v>
      </c>
      <c r="G47" s="74">
        <v>14.79</v>
      </c>
      <c r="H47" s="74">
        <v>299790.24</v>
      </c>
      <c r="I47" s="74">
        <v>1646</v>
      </c>
      <c r="J47" s="74">
        <v>33372650</v>
      </c>
      <c r="K47" s="68" t="s">
        <v>137</v>
      </c>
      <c r="L47" s="69">
        <v>43524</v>
      </c>
    </row>
    <row r="48" spans="1:12" ht="14.4" x14ac:dyDescent="0.3">
      <c r="A48" s="68" t="s">
        <v>100</v>
      </c>
      <c r="B48" s="72">
        <v>6869302</v>
      </c>
      <c r="C48" s="68" t="s">
        <v>143</v>
      </c>
      <c r="D48" s="68">
        <v>10891</v>
      </c>
      <c r="E48" s="74">
        <v>734355.68</v>
      </c>
      <c r="F48" s="74">
        <v>77018280</v>
      </c>
      <c r="G48" s="74">
        <v>78.150000000000006</v>
      </c>
      <c r="H48" s="74">
        <v>851165.11</v>
      </c>
      <c r="I48" s="74">
        <v>8700</v>
      </c>
      <c r="J48" s="74">
        <v>94751700</v>
      </c>
      <c r="K48" s="68" t="s">
        <v>137</v>
      </c>
      <c r="L48" s="69">
        <v>43524</v>
      </c>
    </row>
    <row r="49" spans="1:12" ht="14.4" x14ac:dyDescent="0.3">
      <c r="A49" s="68" t="s">
        <v>100</v>
      </c>
      <c r="B49" s="72">
        <v>6986041</v>
      </c>
      <c r="C49" s="68" t="s">
        <v>174</v>
      </c>
      <c r="D49" s="68">
        <v>16300</v>
      </c>
      <c r="E49" s="74">
        <v>429865.04</v>
      </c>
      <c r="F49" s="74">
        <v>48753143</v>
      </c>
      <c r="G49" s="74">
        <v>28.43</v>
      </c>
      <c r="H49" s="74">
        <v>463434.23999999999</v>
      </c>
      <c r="I49" s="74">
        <v>3165</v>
      </c>
      <c r="J49" s="74">
        <v>51589500</v>
      </c>
      <c r="K49" s="68" t="s">
        <v>137</v>
      </c>
      <c r="L49" s="69">
        <v>43524</v>
      </c>
    </row>
    <row r="50" spans="1:12" ht="14.4" x14ac:dyDescent="0.3">
      <c r="A50" s="68" t="s">
        <v>100</v>
      </c>
      <c r="B50" s="72">
        <v>4846523</v>
      </c>
      <c r="C50" s="68" t="s">
        <v>144</v>
      </c>
      <c r="D50" s="68">
        <v>31924</v>
      </c>
      <c r="E50" s="74">
        <v>748801.18</v>
      </c>
      <c r="F50" s="74">
        <v>6477750.0999999996</v>
      </c>
      <c r="G50" s="74">
        <v>18.38</v>
      </c>
      <c r="H50" s="74">
        <v>586900.54</v>
      </c>
      <c r="I50" s="74">
        <v>169.7</v>
      </c>
      <c r="J50" s="74">
        <v>5417502.7999999998</v>
      </c>
      <c r="K50" s="68" t="s">
        <v>145</v>
      </c>
      <c r="L50" s="69">
        <v>43524</v>
      </c>
    </row>
    <row r="51" spans="1:12" ht="14.4" x14ac:dyDescent="0.3">
      <c r="A51" s="68" t="s">
        <v>100</v>
      </c>
      <c r="B51" s="72">
        <v>7124594</v>
      </c>
      <c r="C51" s="68" t="s">
        <v>74</v>
      </c>
      <c r="D51" s="68">
        <v>6300</v>
      </c>
      <c r="E51" s="74">
        <v>953629.32</v>
      </c>
      <c r="F51" s="74">
        <v>929121.05</v>
      </c>
      <c r="G51" s="74">
        <v>163.62</v>
      </c>
      <c r="H51" s="74">
        <v>1030817.1</v>
      </c>
      <c r="I51" s="74">
        <v>163</v>
      </c>
      <c r="J51" s="74">
        <v>1026900</v>
      </c>
      <c r="K51" s="68" t="s">
        <v>146</v>
      </c>
      <c r="L51" s="69">
        <v>43524</v>
      </c>
    </row>
    <row r="52" spans="1:12" ht="14.4" x14ac:dyDescent="0.3">
      <c r="A52" s="68" t="s">
        <v>100</v>
      </c>
      <c r="B52" s="72" t="s">
        <v>147</v>
      </c>
      <c r="C52" s="68" t="s">
        <v>68</v>
      </c>
      <c r="D52" s="68">
        <v>18000</v>
      </c>
      <c r="E52" s="74">
        <v>946195.59</v>
      </c>
      <c r="F52" s="74">
        <v>921878.36</v>
      </c>
      <c r="G52" s="74">
        <v>43.76</v>
      </c>
      <c r="H52" s="74">
        <v>787612.93</v>
      </c>
      <c r="I52" s="74">
        <v>43.59</v>
      </c>
      <c r="J52" s="74">
        <v>784620</v>
      </c>
      <c r="K52" s="68" t="s">
        <v>146</v>
      </c>
      <c r="L52" s="69">
        <v>43524</v>
      </c>
    </row>
    <row r="53" spans="1:12" ht="14.4" x14ac:dyDescent="0.3">
      <c r="A53" s="68" t="s">
        <v>100</v>
      </c>
      <c r="B53" s="72">
        <v>7333378</v>
      </c>
      <c r="C53" s="68" t="s">
        <v>148</v>
      </c>
      <c r="D53" s="68">
        <v>6754</v>
      </c>
      <c r="E53" s="74">
        <v>1211167.53</v>
      </c>
      <c r="F53" s="74">
        <v>1193865.8</v>
      </c>
      <c r="G53" s="74">
        <v>278.56</v>
      </c>
      <c r="H53" s="74">
        <v>1881384.26</v>
      </c>
      <c r="I53" s="74">
        <v>277.5</v>
      </c>
      <c r="J53" s="74">
        <v>1874235</v>
      </c>
      <c r="K53" s="68" t="s">
        <v>146</v>
      </c>
      <c r="L53" s="69">
        <v>43524</v>
      </c>
    </row>
    <row r="54" spans="1:12" ht="14.4" x14ac:dyDescent="0.3">
      <c r="A54" s="68" t="s">
        <v>100</v>
      </c>
      <c r="B54" s="72">
        <v>6066608</v>
      </c>
      <c r="C54" s="68" t="s">
        <v>149</v>
      </c>
      <c r="D54" s="68">
        <v>110664</v>
      </c>
      <c r="E54" s="74">
        <v>1296418.69</v>
      </c>
      <c r="F54" s="74">
        <v>1714610.72</v>
      </c>
      <c r="G54" s="74">
        <v>10.71</v>
      </c>
      <c r="H54" s="74">
        <v>1184915.27</v>
      </c>
      <c r="I54" s="74">
        <v>15.05</v>
      </c>
      <c r="J54" s="74">
        <v>1665493.2</v>
      </c>
      <c r="K54" s="68" t="s">
        <v>150</v>
      </c>
      <c r="L54" s="69">
        <v>43524</v>
      </c>
    </row>
    <row r="55" spans="1:12" ht="14.4" x14ac:dyDescent="0.3">
      <c r="A55" s="68" t="s">
        <v>100</v>
      </c>
      <c r="B55" s="72" t="s">
        <v>151</v>
      </c>
      <c r="C55" s="68" t="s">
        <v>152</v>
      </c>
      <c r="D55" s="68">
        <v>59863</v>
      </c>
      <c r="E55" s="74">
        <v>515852.82</v>
      </c>
      <c r="F55" s="74">
        <v>682727.89</v>
      </c>
      <c r="G55" s="74">
        <v>10.66</v>
      </c>
      <c r="H55" s="74">
        <v>637991.25</v>
      </c>
      <c r="I55" s="74">
        <v>14.98</v>
      </c>
      <c r="J55" s="74">
        <v>896747.74</v>
      </c>
      <c r="K55" s="68" t="s">
        <v>150</v>
      </c>
      <c r="L55" s="69">
        <v>43524</v>
      </c>
    </row>
    <row r="56" spans="1:12" ht="14.4" x14ac:dyDescent="0.3">
      <c r="A56" s="68" t="s">
        <v>100</v>
      </c>
      <c r="B56" s="72" t="s">
        <v>153</v>
      </c>
      <c r="C56" s="68" t="s">
        <v>154</v>
      </c>
      <c r="D56" s="68">
        <v>40670</v>
      </c>
      <c r="E56" s="74">
        <v>825143.18</v>
      </c>
      <c r="F56" s="74">
        <v>955913.6</v>
      </c>
      <c r="G56" s="74">
        <v>31.56</v>
      </c>
      <c r="H56" s="74">
        <v>1283678.6100000001</v>
      </c>
      <c r="I56" s="74">
        <v>23.73</v>
      </c>
      <c r="J56" s="74">
        <v>965099.1</v>
      </c>
      <c r="K56" s="68" t="s">
        <v>155</v>
      </c>
      <c r="L56" s="69">
        <v>43524</v>
      </c>
    </row>
    <row r="57" spans="1:12" ht="14.4" x14ac:dyDescent="0.3">
      <c r="A57" s="68" t="s">
        <v>100</v>
      </c>
      <c r="B57" s="72" t="s">
        <v>156</v>
      </c>
      <c r="C57" s="68" t="s">
        <v>157</v>
      </c>
      <c r="D57" s="68">
        <v>12200</v>
      </c>
      <c r="E57" s="74">
        <v>721564.8</v>
      </c>
      <c r="F57" s="74">
        <v>533820.22</v>
      </c>
      <c r="G57" s="74">
        <v>59.95</v>
      </c>
      <c r="H57" s="74">
        <v>731360.97</v>
      </c>
      <c r="I57" s="74">
        <v>45.07</v>
      </c>
      <c r="J57" s="74">
        <v>549854</v>
      </c>
      <c r="K57" s="68" t="s">
        <v>155</v>
      </c>
      <c r="L57" s="69">
        <v>43524</v>
      </c>
    </row>
    <row r="58" spans="1:12" ht="14.4" x14ac:dyDescent="0.3">
      <c r="A58" s="68" t="s">
        <v>100</v>
      </c>
      <c r="B58" s="72" t="s">
        <v>158</v>
      </c>
      <c r="C58" s="68" t="s">
        <v>159</v>
      </c>
      <c r="D58" s="68">
        <v>96645</v>
      </c>
      <c r="E58" s="74">
        <v>764256.2</v>
      </c>
      <c r="F58" s="74">
        <v>566215.19999999995</v>
      </c>
      <c r="G58" s="74">
        <v>3.76</v>
      </c>
      <c r="H58" s="74">
        <v>363532.45</v>
      </c>
      <c r="I58" s="74">
        <v>2.83</v>
      </c>
      <c r="J58" s="74">
        <v>273312.06</v>
      </c>
      <c r="K58" s="68" t="s">
        <v>155</v>
      </c>
      <c r="L58" s="69">
        <v>43524</v>
      </c>
    </row>
    <row r="59" spans="1:12" ht="14.4" x14ac:dyDescent="0.3">
      <c r="A59" s="68" t="s">
        <v>100</v>
      </c>
      <c r="B59" s="72" t="s">
        <v>160</v>
      </c>
      <c r="C59" s="68" t="s">
        <v>161</v>
      </c>
      <c r="D59" s="68">
        <v>33623</v>
      </c>
      <c r="E59" s="74">
        <v>645299.34</v>
      </c>
      <c r="F59" s="74">
        <v>514113.17</v>
      </c>
      <c r="G59" s="74">
        <v>19.03</v>
      </c>
      <c r="H59" s="74">
        <v>639747.67000000004</v>
      </c>
      <c r="I59" s="74">
        <v>14.3</v>
      </c>
      <c r="J59" s="74">
        <v>480977.01</v>
      </c>
      <c r="K59" s="68" t="s">
        <v>155</v>
      </c>
      <c r="L59" s="69">
        <v>43524</v>
      </c>
    </row>
    <row r="60" spans="1:12" ht="14.4" x14ac:dyDescent="0.3">
      <c r="A60" s="68" t="s">
        <v>100</v>
      </c>
      <c r="B60" s="72" t="s">
        <v>162</v>
      </c>
      <c r="C60" s="68" t="s">
        <v>163</v>
      </c>
      <c r="D60" s="74">
        <v>325975.62</v>
      </c>
      <c r="E60" s="74">
        <v>325975.62</v>
      </c>
      <c r="F60" s="74">
        <v>325975.62</v>
      </c>
      <c r="G60" s="68">
        <v>100</v>
      </c>
      <c r="H60" s="74">
        <v>325975.62</v>
      </c>
      <c r="I60" s="68"/>
      <c r="J60" s="74">
        <v>325975.62</v>
      </c>
      <c r="K60" s="68" t="s">
        <v>102</v>
      </c>
      <c r="L60" s="69">
        <v>43524</v>
      </c>
    </row>
    <row r="61" spans="1:12" ht="14.4" x14ac:dyDescent="0.3">
      <c r="A61" s="68" t="s">
        <v>100</v>
      </c>
      <c r="B61" s="72" t="s">
        <v>162</v>
      </c>
      <c r="C61" s="68" t="s">
        <v>164</v>
      </c>
      <c r="D61" s="68">
        <v>35719.47</v>
      </c>
      <c r="E61" s="74">
        <v>46317.77</v>
      </c>
      <c r="F61" s="74">
        <v>35719.47</v>
      </c>
      <c r="G61" s="74">
        <v>1.33</v>
      </c>
      <c r="H61" s="74">
        <v>47510.48</v>
      </c>
      <c r="I61" s="74">
        <v>1</v>
      </c>
      <c r="J61" s="74">
        <v>35719.47</v>
      </c>
      <c r="K61" s="68" t="s">
        <v>155</v>
      </c>
      <c r="L61" s="69">
        <v>43524</v>
      </c>
    </row>
    <row r="62" spans="1:12" ht="14.4" x14ac:dyDescent="0.3">
      <c r="A62" s="68" t="s">
        <v>100</v>
      </c>
      <c r="B62" s="72" t="s">
        <v>162</v>
      </c>
      <c r="C62" s="68" t="s">
        <v>165</v>
      </c>
      <c r="D62" s="68">
        <v>775945.94</v>
      </c>
      <c r="E62" s="74">
        <v>89602.97</v>
      </c>
      <c r="F62" s="74">
        <v>775945.94</v>
      </c>
      <c r="G62" s="74">
        <v>0.11</v>
      </c>
      <c r="H62" s="74">
        <v>84061.440000000002</v>
      </c>
      <c r="I62" s="74">
        <v>1</v>
      </c>
      <c r="J62" s="74">
        <v>775945.94</v>
      </c>
      <c r="K62" s="68" t="s">
        <v>145</v>
      </c>
      <c r="L62" s="69">
        <v>43524</v>
      </c>
    </row>
    <row r="63" spans="1:12" ht="14.4" x14ac:dyDescent="0.3">
      <c r="A63" s="68" t="s">
        <v>100</v>
      </c>
      <c r="B63" s="72" t="s">
        <v>162</v>
      </c>
      <c r="C63" s="68" t="s">
        <v>166</v>
      </c>
      <c r="D63" s="68">
        <v>82011.460000000006</v>
      </c>
      <c r="E63" s="74">
        <v>82959.03</v>
      </c>
      <c r="F63" s="74">
        <v>82011.460000000006</v>
      </c>
      <c r="G63" s="74">
        <v>1</v>
      </c>
      <c r="H63" s="74">
        <v>82324.289999999994</v>
      </c>
      <c r="I63" s="74">
        <v>1</v>
      </c>
      <c r="J63" s="74">
        <v>82011.460000000006</v>
      </c>
      <c r="K63" s="68" t="s">
        <v>146</v>
      </c>
      <c r="L63" s="69">
        <v>43524</v>
      </c>
    </row>
    <row r="64" spans="1:12" ht="14.4" x14ac:dyDescent="0.3">
      <c r="A64" s="68" t="s">
        <v>100</v>
      </c>
      <c r="B64" s="72" t="s">
        <v>162</v>
      </c>
      <c r="C64" s="68" t="s">
        <v>167</v>
      </c>
      <c r="D64" s="68">
        <v>35826421</v>
      </c>
      <c r="E64" s="74">
        <v>316462.12</v>
      </c>
      <c r="F64" s="74">
        <v>35826421</v>
      </c>
      <c r="G64" s="74">
        <v>0.01</v>
      </c>
      <c r="H64" s="74">
        <v>321832.74</v>
      </c>
      <c r="I64" s="74">
        <v>1</v>
      </c>
      <c r="J64" s="74">
        <v>35826421</v>
      </c>
      <c r="K64" s="68" t="s">
        <v>137</v>
      </c>
      <c r="L64" s="69">
        <v>43524</v>
      </c>
    </row>
    <row r="65" spans="1:12" ht="14.4" x14ac:dyDescent="0.3">
      <c r="A65" s="68" t="s">
        <v>100</v>
      </c>
      <c r="B65" s="72" t="s">
        <v>162</v>
      </c>
      <c r="C65" s="68" t="s">
        <v>168</v>
      </c>
      <c r="D65" s="68">
        <v>33930.050000000003</v>
      </c>
      <c r="E65" s="74">
        <v>24207.57</v>
      </c>
      <c r="F65" s="74">
        <v>33930.050000000003</v>
      </c>
      <c r="G65" s="74">
        <v>0.71</v>
      </c>
      <c r="H65" s="74">
        <v>24139.54</v>
      </c>
      <c r="I65" s="74">
        <v>1</v>
      </c>
      <c r="J65" s="74">
        <v>33930.050000000003</v>
      </c>
      <c r="K65" s="68" t="s">
        <v>150</v>
      </c>
      <c r="L65" s="69">
        <v>43524</v>
      </c>
    </row>
    <row r="66" spans="1:12" ht="14.4" x14ac:dyDescent="0.3">
      <c r="A66" s="68" t="s">
        <v>100</v>
      </c>
      <c r="B66" s="72" t="s">
        <v>162</v>
      </c>
      <c r="C66" s="68" t="s">
        <v>169</v>
      </c>
      <c r="D66" s="68">
        <v>158447.25</v>
      </c>
      <c r="E66" s="74">
        <v>181821.43</v>
      </c>
      <c r="F66" s="74">
        <v>158447.25</v>
      </c>
      <c r="G66" s="74">
        <v>1.1399999999999999</v>
      </c>
      <c r="H66" s="74">
        <v>180423.97</v>
      </c>
      <c r="I66" s="74">
        <v>1</v>
      </c>
      <c r="J66" s="74">
        <v>158447.25</v>
      </c>
      <c r="K66" s="68" t="s">
        <v>131</v>
      </c>
      <c r="L66" s="69">
        <v>43524</v>
      </c>
    </row>
    <row r="67" spans="1:12" x14ac:dyDescent="0.25">
      <c r="L67" s="51"/>
    </row>
  </sheetData>
  <sortState xmlns:xlrd2="http://schemas.microsoft.com/office/spreadsheetml/2017/richdata2" ref="A2:L66">
    <sortCondition ref="C2:C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2019-03-05T19:13:32Z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